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2625DFA-F308-4654-92B0-2073F3E6C127}" xr6:coauthVersionLast="36" xr6:coauthVersionMax="36" xr10:uidLastSave="{00000000-0000-0000-0000-000000000000}"/>
  <bookViews>
    <workbookView xWindow="0" yWindow="0" windowWidth="23010" windowHeight="9045" firstSheet="1" activeTab="1" xr2:uid="{00000000-000D-0000-FFFF-FFFF00000000}"/>
  </bookViews>
  <sheets>
    <sheet name="Kangatang" sheetId="10" state="veryHidden" r:id="rId1"/>
    <sheet name="pl2.1" sheetId="11" r:id="rId2"/>
    <sheet name="Sheet1" sheetId="12" state="hidden" r:id="rId3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2" hidden="1">{#N/A,#N/A,TRUE,"LuongBS (2)"}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fg" hidden="1">{"'Sheet1'!$L$16"}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OrderTable" hidden="1">#REF!</definedName>
    <definedName name="_xlnm.Print_Area" localSheetId="1">'pl2.1'!$A$1:$Z$47</definedName>
    <definedName name="_xlnm.Print_Titles" localSheetId="1">'pl2.1'!$A:$Z,'pl2.1'!$6:$9</definedName>
    <definedName name="ProdForm" hidden="1">#REF!</definedName>
    <definedName name="Product" hidden="1">#REF!</definedName>
    <definedName name="RCArea" hidden="1">#REF!</definedName>
    <definedName name="re" hidden="1">{"'Sheet1'!$L$16"}</definedName>
    <definedName name="SpecialPrice" hidden="1">#REF!</definedName>
    <definedName name="tbl_ProdInfo" hidden="1">#REF!</definedName>
    <definedName name="THMinh" hidden="1">{"'Sheet1'!$L$16"}</definedName>
    <definedName name="wrn.c2." hidden="1">{#N/A,#N/A,FALSE,"Sheet2"}</definedName>
    <definedName name="wrn.chi._.tiÆt." hidden="1">{#N/A,#N/A,FALSE,"Chi tiÆt"}</definedName>
    <definedName name="wrn.CongBS." hidden="1">{#N/A,#N/A,TRUE,"LuongBS (2)"}</definedName>
    <definedName name="wrn.vd." hidden="1">{#N/A,#N/A,TRUE,"BT M200 da 10x20"}</definedName>
  </definedNames>
  <calcPr calcId="179021"/>
</workbook>
</file>

<file path=xl/calcChain.xml><?xml version="1.0" encoding="utf-8"?>
<calcChain xmlns="http://schemas.openxmlformats.org/spreadsheetml/2006/main">
  <c r="AJ17" i="11" l="1"/>
  <c r="AJ21" i="11"/>
  <c r="H11" i="12"/>
  <c r="H10" i="12"/>
  <c r="H13" i="12" s="1"/>
  <c r="G13" i="12"/>
  <c r="F13" i="12"/>
  <c r="F15" i="12" s="1"/>
  <c r="S45" i="11" l="1"/>
  <c r="Y46" i="11"/>
  <c r="X46" i="11"/>
  <c r="W46" i="11"/>
  <c r="V45" i="11"/>
  <c r="R46" i="11"/>
  <c r="V46" i="11" l="1"/>
  <c r="U18" i="11"/>
  <c r="T18" i="11"/>
  <c r="S18" i="11"/>
  <c r="U45" i="11"/>
  <c r="U34" i="11"/>
  <c r="T34" i="11"/>
  <c r="S34" i="11"/>
  <c r="S33" i="11"/>
  <c r="S36" i="11"/>
  <c r="S35" i="11" s="1"/>
  <c r="U33" i="11"/>
  <c r="T33" i="11"/>
  <c r="R23" i="11" l="1"/>
  <c r="R22" i="11"/>
  <c r="R18" i="11"/>
  <c r="J22" i="11"/>
  <c r="AA16" i="11" l="1"/>
  <c r="AB16" i="11"/>
  <c r="AA18" i="11" l="1"/>
  <c r="AB18" i="11"/>
  <c r="AA22" i="11"/>
  <c r="AB22" i="11"/>
  <c r="AA23" i="11"/>
  <c r="AB23" i="11"/>
  <c r="AA24" i="11"/>
  <c r="AB24" i="11"/>
  <c r="AA25" i="11"/>
  <c r="AB25" i="11"/>
  <c r="AA26" i="11"/>
  <c r="AB26" i="11"/>
  <c r="AA27" i="11"/>
  <c r="AB27" i="11"/>
  <c r="AA28" i="11"/>
  <c r="AB28" i="11"/>
  <c r="AA29" i="11"/>
  <c r="AB29" i="11"/>
  <c r="AA30" i="11"/>
  <c r="AB30" i="11"/>
  <c r="AA31" i="11"/>
  <c r="AB31" i="11"/>
  <c r="AA33" i="11"/>
  <c r="AA34" i="11"/>
  <c r="AB34" i="11"/>
  <c r="AB37" i="11"/>
  <c r="AA38" i="11"/>
  <c r="AB38" i="11"/>
  <c r="AA39" i="11"/>
  <c r="AB39" i="11"/>
  <c r="AA40" i="11"/>
  <c r="AB40" i="11"/>
  <c r="AA43" i="11"/>
  <c r="AB43" i="11"/>
  <c r="AC10" i="11"/>
  <c r="R43" i="11" l="1"/>
  <c r="R42" i="11" s="1"/>
  <c r="Y43" i="11"/>
  <c r="Y42" i="11" s="1"/>
  <c r="X43" i="11"/>
  <c r="X42" i="11" s="1"/>
  <c r="W43" i="11"/>
  <c r="N43" i="11"/>
  <c r="N42" i="11" s="1"/>
  <c r="J43" i="11"/>
  <c r="J42" i="11" s="1"/>
  <c r="W42" i="11"/>
  <c r="U42" i="11"/>
  <c r="T42" i="11"/>
  <c r="S42" i="11"/>
  <c r="Q42" i="11"/>
  <c r="P42" i="11"/>
  <c r="O42" i="11"/>
  <c r="M42" i="11"/>
  <c r="L42" i="11"/>
  <c r="K42" i="11"/>
  <c r="W38" i="11"/>
  <c r="X38" i="11"/>
  <c r="Y38" i="11"/>
  <c r="W39" i="11"/>
  <c r="X39" i="11"/>
  <c r="Y39" i="11"/>
  <c r="Y37" i="11"/>
  <c r="X37" i="11"/>
  <c r="R38" i="11"/>
  <c r="R39" i="11"/>
  <c r="R34" i="11"/>
  <c r="R33" i="11"/>
  <c r="K36" i="11"/>
  <c r="K35" i="11" s="1"/>
  <c r="L36" i="11"/>
  <c r="L35" i="11" s="1"/>
  <c r="M36" i="11"/>
  <c r="M35" i="11" s="1"/>
  <c r="O36" i="11"/>
  <c r="O35" i="11" s="1"/>
  <c r="P36" i="11"/>
  <c r="P35" i="11" s="1"/>
  <c r="Q36" i="11"/>
  <c r="Q35" i="11" s="1"/>
  <c r="T36" i="11"/>
  <c r="T35" i="11" s="1"/>
  <c r="U36" i="11"/>
  <c r="U35" i="11" s="1"/>
  <c r="N39" i="11"/>
  <c r="J39" i="11"/>
  <c r="N38" i="11"/>
  <c r="J38" i="11"/>
  <c r="N37" i="11"/>
  <c r="J37" i="11"/>
  <c r="W23" i="11"/>
  <c r="X23" i="11"/>
  <c r="Y23" i="11"/>
  <c r="W24" i="11"/>
  <c r="X24" i="11"/>
  <c r="Y24" i="11"/>
  <c r="W25" i="11"/>
  <c r="X25" i="11"/>
  <c r="Y25" i="11"/>
  <c r="W26" i="11"/>
  <c r="X26" i="11"/>
  <c r="Y26" i="11"/>
  <c r="W27" i="11"/>
  <c r="X27" i="11"/>
  <c r="Y27" i="11"/>
  <c r="W28" i="11"/>
  <c r="X28" i="11"/>
  <c r="Y28" i="11"/>
  <c r="W29" i="11"/>
  <c r="X29" i="11"/>
  <c r="Y29" i="11"/>
  <c r="W30" i="11"/>
  <c r="X30" i="11"/>
  <c r="Y30" i="11"/>
  <c r="Y22" i="11"/>
  <c r="X22" i="11"/>
  <c r="W22" i="11"/>
  <c r="R24" i="11"/>
  <c r="R25" i="11"/>
  <c r="R26" i="11"/>
  <c r="R27" i="11"/>
  <c r="R28" i="11"/>
  <c r="R29" i="11"/>
  <c r="R30" i="11"/>
  <c r="K21" i="11"/>
  <c r="L21" i="11"/>
  <c r="M21" i="11"/>
  <c r="O21" i="11"/>
  <c r="P21" i="11"/>
  <c r="Q21" i="11"/>
  <c r="S21" i="11"/>
  <c r="T21" i="11"/>
  <c r="U21" i="11"/>
  <c r="N30" i="11"/>
  <c r="J30" i="11"/>
  <c r="N29" i="11"/>
  <c r="J29" i="11"/>
  <c r="N28" i="11"/>
  <c r="J28" i="11"/>
  <c r="N27" i="11"/>
  <c r="J27" i="11"/>
  <c r="N26" i="11"/>
  <c r="J26" i="11"/>
  <c r="N25" i="11"/>
  <c r="J25" i="11"/>
  <c r="N24" i="11"/>
  <c r="J24" i="11"/>
  <c r="N23" i="11"/>
  <c r="J23" i="11"/>
  <c r="N22" i="11"/>
  <c r="V29" i="11" l="1"/>
  <c r="J36" i="11"/>
  <c r="J35" i="11" s="1"/>
  <c r="V24" i="11"/>
  <c r="V22" i="11"/>
  <c r="V43" i="11"/>
  <c r="AB36" i="11"/>
  <c r="V26" i="11"/>
  <c r="V28" i="11"/>
  <c r="V30" i="11"/>
  <c r="V23" i="11"/>
  <c r="V25" i="11"/>
  <c r="V27" i="11"/>
  <c r="V39" i="11"/>
  <c r="V38" i="11"/>
  <c r="J21" i="11"/>
  <c r="N21" i="11"/>
  <c r="N36" i="11"/>
  <c r="N35" i="11" s="1"/>
  <c r="AA21" i="11"/>
  <c r="AA42" i="11"/>
  <c r="AB42" i="11"/>
  <c r="V42" i="11"/>
  <c r="AB21" i="11"/>
  <c r="X21" i="11"/>
  <c r="AH21" i="11" s="1"/>
  <c r="Y36" i="11"/>
  <c r="Y35" i="11" s="1"/>
  <c r="X36" i="11"/>
  <c r="X35" i="11" s="1"/>
  <c r="W21" i="11"/>
  <c r="Y21" i="11"/>
  <c r="R21" i="11"/>
  <c r="AI21" i="11" l="1"/>
  <c r="V21" i="11"/>
  <c r="V34" i="11"/>
  <c r="O15" i="11"/>
  <c r="P15" i="11"/>
  <c r="Q15" i="11"/>
  <c r="H36" i="11" l="1"/>
  <c r="I36" i="11"/>
  <c r="H44" i="11"/>
  <c r="H41" i="11" s="1"/>
  <c r="I44" i="11"/>
  <c r="I41" i="11" s="1"/>
  <c r="K44" i="11"/>
  <c r="K41" i="11" s="1"/>
  <c r="M44" i="11"/>
  <c r="M41" i="11" s="1"/>
  <c r="O44" i="11"/>
  <c r="O41" i="11" s="1"/>
  <c r="P44" i="11"/>
  <c r="P41" i="11" s="1"/>
  <c r="Q44" i="11"/>
  <c r="Q41" i="11" s="1"/>
  <c r="U44" i="11"/>
  <c r="U41" i="11" s="1"/>
  <c r="Y44" i="11"/>
  <c r="Y41" i="11" s="1"/>
  <c r="J34" i="11" l="1"/>
  <c r="J33" i="11"/>
  <c r="K32" i="11"/>
  <c r="L32" i="11"/>
  <c r="M32" i="11"/>
  <c r="O32" i="11"/>
  <c r="O20" i="11" s="1"/>
  <c r="O19" i="11" s="1"/>
  <c r="Q32" i="11"/>
  <c r="Q20" i="11" s="1"/>
  <c r="Q19" i="11" s="1"/>
  <c r="S32" i="11"/>
  <c r="T32" i="11"/>
  <c r="U32" i="11"/>
  <c r="Y32" i="11"/>
  <c r="Y17" i="11"/>
  <c r="O17" i="11"/>
  <c r="O14" i="11" s="1"/>
  <c r="P17" i="11"/>
  <c r="P14" i="11" s="1"/>
  <c r="Q17" i="11"/>
  <c r="Q14" i="11" s="1"/>
  <c r="Q13" i="11" s="1"/>
  <c r="S17" i="11"/>
  <c r="AA17" i="11" s="1"/>
  <c r="T17" i="11"/>
  <c r="U17" i="11"/>
  <c r="U14" i="11" s="1"/>
  <c r="K17" i="11"/>
  <c r="L17" i="11"/>
  <c r="M17" i="11"/>
  <c r="J18" i="11"/>
  <c r="K15" i="11"/>
  <c r="L15" i="11"/>
  <c r="M15" i="11"/>
  <c r="Y14" i="11" l="1"/>
  <c r="AI17" i="11"/>
  <c r="O13" i="11"/>
  <c r="U13" i="11"/>
  <c r="M14" i="11"/>
  <c r="M13" i="11" s="1"/>
  <c r="AB17" i="11"/>
  <c r="AA32" i="11"/>
  <c r="Q12" i="11"/>
  <c r="Q11" i="11" s="1"/>
  <c r="Q10" i="11" s="1"/>
  <c r="Y20" i="11"/>
  <c r="Y19" i="11" s="1"/>
  <c r="M20" i="11"/>
  <c r="M19" i="11" s="1"/>
  <c r="U20" i="11"/>
  <c r="U19" i="11" s="1"/>
  <c r="T20" i="11"/>
  <c r="S20" i="11"/>
  <c r="L14" i="11"/>
  <c r="U12" i="11" l="1"/>
  <c r="U11" i="11" s="1"/>
  <c r="U10" i="11" s="1"/>
  <c r="M12" i="11"/>
  <c r="M11" i="11" s="1"/>
  <c r="M10" i="11" s="1"/>
  <c r="Y13" i="11"/>
  <c r="T19" i="11"/>
  <c r="S19" i="11"/>
  <c r="AA19" i="11" s="1"/>
  <c r="AA20" i="11"/>
  <c r="Y12" i="11"/>
  <c r="Y11" i="11" s="1"/>
  <c r="Y10" i="11" s="1"/>
  <c r="P33" i="11"/>
  <c r="AB33" i="11" l="1"/>
  <c r="P32" i="11"/>
  <c r="AC33" i="11"/>
  <c r="AC34" i="11"/>
  <c r="P20" i="11" l="1"/>
  <c r="AB32" i="11"/>
  <c r="T15" i="11"/>
  <c r="AB15" i="11" s="1"/>
  <c r="S15" i="11"/>
  <c r="AA15" i="11" s="1"/>
  <c r="V33" i="11" l="1"/>
  <c r="V32" i="11" s="1"/>
  <c r="P19" i="11"/>
  <c r="P13" i="11" s="1"/>
  <c r="AB20" i="11"/>
  <c r="AB35" i="11"/>
  <c r="X32" i="11"/>
  <c r="W32" i="11"/>
  <c r="R17" i="11"/>
  <c r="S14" i="11"/>
  <c r="AA14" i="11" s="1"/>
  <c r="R15" i="11"/>
  <c r="H35" i="11"/>
  <c r="I35" i="11"/>
  <c r="W17" i="11" l="1"/>
  <c r="AC35" i="11"/>
  <c r="AB19" i="11"/>
  <c r="R32" i="11"/>
  <c r="R20" i="11" s="1"/>
  <c r="R19" i="11" s="1"/>
  <c r="R14" i="11"/>
  <c r="T14" i="11"/>
  <c r="AB14" i="11" s="1"/>
  <c r="AC36" i="11"/>
  <c r="N33" i="11" l="1"/>
  <c r="N45" i="11" l="1"/>
  <c r="N44" i="11" s="1"/>
  <c r="N41" i="11" s="1"/>
  <c r="N34" i="11"/>
  <c r="N32" i="11" s="1"/>
  <c r="N20" i="11" s="1"/>
  <c r="N19" i="11" s="1"/>
  <c r="N18" i="11"/>
  <c r="N17" i="11" s="1"/>
  <c r="V15" i="11"/>
  <c r="N15" i="11"/>
  <c r="X20" i="11"/>
  <c r="X19" i="11" s="1"/>
  <c r="W20" i="11"/>
  <c r="W19" i="11" s="1"/>
  <c r="X15" i="11"/>
  <c r="W15" i="11"/>
  <c r="W14" i="11" s="1"/>
  <c r="L45" i="11"/>
  <c r="T45" i="11" s="1"/>
  <c r="G45" i="11"/>
  <c r="G44" i="11" s="1"/>
  <c r="G41" i="11" s="1"/>
  <c r="G36" i="11"/>
  <c r="G35" i="11" s="1"/>
  <c r="G34" i="11"/>
  <c r="G33" i="11"/>
  <c r="L20" i="11"/>
  <c r="L19" i="11" s="1"/>
  <c r="K20" i="11"/>
  <c r="K19" i="11" s="1"/>
  <c r="I32" i="11"/>
  <c r="H32" i="11"/>
  <c r="I21" i="11"/>
  <c r="H21" i="11"/>
  <c r="J17" i="11"/>
  <c r="I18" i="11"/>
  <c r="I17" i="11" s="1"/>
  <c r="H18" i="11"/>
  <c r="H17" i="11" s="1"/>
  <c r="K14" i="11"/>
  <c r="K13" i="11" s="1"/>
  <c r="J15" i="11"/>
  <c r="G15" i="11"/>
  <c r="H15" i="11"/>
  <c r="J14" i="11" l="1"/>
  <c r="L44" i="11"/>
  <c r="L41" i="11" s="1"/>
  <c r="AC41" i="11" s="1"/>
  <c r="J45" i="11"/>
  <c r="J44" i="11" s="1"/>
  <c r="J41" i="11" s="1"/>
  <c r="V20" i="11"/>
  <c r="V19" i="11" s="1"/>
  <c r="G18" i="11"/>
  <c r="G17" i="11" s="1"/>
  <c r="G14" i="11" s="1"/>
  <c r="I15" i="11"/>
  <c r="I14" i="11" s="1"/>
  <c r="AC17" i="11"/>
  <c r="AC45" i="11"/>
  <c r="AC18" i="11"/>
  <c r="G21" i="11"/>
  <c r="AC32" i="11"/>
  <c r="AC21" i="11"/>
  <c r="I20" i="11"/>
  <c r="I19" i="11" s="1"/>
  <c r="H14" i="11"/>
  <c r="H20" i="11"/>
  <c r="H19" i="11" s="1"/>
  <c r="J32" i="11"/>
  <c r="J20" i="11" s="1"/>
  <c r="J19" i="11" s="1"/>
  <c r="G32" i="11"/>
  <c r="N14" i="11"/>
  <c r="N13" i="11" s="1"/>
  <c r="J13" i="11" l="1"/>
  <c r="L13" i="11"/>
  <c r="X17" i="11"/>
  <c r="V18" i="11"/>
  <c r="AC44" i="11"/>
  <c r="L12" i="11"/>
  <c r="L11" i="11" s="1"/>
  <c r="L10" i="11" s="1"/>
  <c r="N12" i="11"/>
  <c r="N11" i="11" s="1"/>
  <c r="N10" i="11" s="1"/>
  <c r="G20" i="11"/>
  <c r="G19" i="11" s="1"/>
  <c r="G13" i="11" s="1"/>
  <c r="G12" i="11" s="1"/>
  <c r="G11" i="11" s="1"/>
  <c r="G10" i="11" s="1"/>
  <c r="I13" i="11"/>
  <c r="I12" i="11" s="1"/>
  <c r="I11" i="11" s="1"/>
  <c r="I10" i="11" s="1"/>
  <c r="K12" i="11"/>
  <c r="K11" i="11" s="1"/>
  <c r="K10" i="11" s="1"/>
  <c r="H13" i="11"/>
  <c r="H12" i="11" s="1"/>
  <c r="H11" i="11" s="1"/>
  <c r="H10" i="11" s="1"/>
  <c r="AC20" i="11"/>
  <c r="J12" i="11"/>
  <c r="J11" i="11" s="1"/>
  <c r="J10" i="11" s="1"/>
  <c r="X14" i="11" l="1"/>
  <c r="V17" i="11"/>
  <c r="AC19" i="11"/>
  <c r="P12" i="11"/>
  <c r="O12" i="11"/>
  <c r="V14" i="11" l="1"/>
  <c r="P11" i="11"/>
  <c r="O11" i="11"/>
  <c r="O10" i="11" l="1"/>
  <c r="P10" i="11"/>
  <c r="AA37" i="11" l="1"/>
  <c r="AA35" i="11"/>
  <c r="AA36" i="11"/>
  <c r="R37" i="11"/>
  <c r="R36" i="11" s="1"/>
  <c r="W37" i="11"/>
  <c r="V37" i="11" s="1"/>
  <c r="V36" i="11" s="1"/>
  <c r="AF21" i="11" s="1"/>
  <c r="V35" i="11" l="1"/>
  <c r="R35" i="11"/>
  <c r="W36" i="11"/>
  <c r="AG21" i="11" s="1"/>
  <c r="W35" i="11" l="1"/>
  <c r="W44" i="11" l="1"/>
  <c r="T44" i="11"/>
  <c r="X44" i="11"/>
  <c r="V44" i="11"/>
  <c r="AF17" i="11" s="1"/>
  <c r="R45" i="11"/>
  <c r="R44" i="11" s="1"/>
  <c r="R41" i="11" s="1"/>
  <c r="R13" i="11" s="1"/>
  <c r="R12" i="11" s="1"/>
  <c r="R11" i="11" s="1"/>
  <c r="R10" i="11" s="1"/>
  <c r="V41" i="11" l="1"/>
  <c r="V13" i="11" s="1"/>
  <c r="V12" i="11" s="1"/>
  <c r="V11" i="11" s="1"/>
  <c r="V10" i="11" s="1"/>
  <c r="X41" i="11"/>
  <c r="X13" i="11" s="1"/>
  <c r="X12" i="11" s="1"/>
  <c r="X11" i="11" s="1"/>
  <c r="X10" i="11" s="1"/>
  <c r="AH17" i="11"/>
  <c r="W41" i="11"/>
  <c r="W13" i="11" s="1"/>
  <c r="W12" i="11" s="1"/>
  <c r="W11" i="11" s="1"/>
  <c r="W10" i="11" s="1"/>
  <c r="AG17" i="11"/>
  <c r="AB44" i="11"/>
  <c r="T41" i="11"/>
  <c r="AB45" i="11"/>
  <c r="AA45" i="11"/>
  <c r="S44" i="11"/>
  <c r="S41" i="11" l="1"/>
  <c r="AA44" i="11"/>
  <c r="AB41" i="11"/>
  <c r="T13" i="11"/>
  <c r="T12" i="11" l="1"/>
  <c r="AB13" i="11"/>
  <c r="S13" i="11"/>
  <c r="AA41" i="11"/>
  <c r="S12" i="11" l="1"/>
  <c r="AA13" i="11"/>
  <c r="AB12" i="11"/>
  <c r="T11" i="11"/>
  <c r="AB11" i="11" l="1"/>
  <c r="AD12" i="11" s="1"/>
  <c r="T10" i="11"/>
  <c r="AA12" i="11"/>
  <c r="S11" i="11"/>
  <c r="S10" i="11" l="1"/>
  <c r="AA11" i="11"/>
  <c r="AC12" i="11" l="1"/>
  <c r="AC11" i="11"/>
  <c r="AD11" i="11" s="1"/>
</calcChain>
</file>

<file path=xl/sharedStrings.xml><?xml version="1.0" encoding="utf-8"?>
<sst xmlns="http://schemas.openxmlformats.org/spreadsheetml/2006/main" count="159" uniqueCount="93">
  <si>
    <t>Ghi chú</t>
  </si>
  <si>
    <t>NSTW</t>
  </si>
  <si>
    <t>I</t>
  </si>
  <si>
    <t>II</t>
  </si>
  <si>
    <t>TỔNG SỐ</t>
  </si>
  <si>
    <t>STT</t>
  </si>
  <si>
    <t>Tổng vốn</t>
  </si>
  <si>
    <t>Trong đó</t>
  </si>
  <si>
    <t>III</t>
  </si>
  <si>
    <t>IV</t>
  </si>
  <si>
    <t>ĐVT: Triệu đồng</t>
  </si>
  <si>
    <t>Dự án 1: Hỗ trợ đầu tư phát triển hạ tầng kinh tế - xã hội các huyện nghèo, các xã đặc biệt khó khăn vùng bãi ngang, ven biển và hải đảo</t>
  </si>
  <si>
    <t>Tiểu dự án 1-Dự án 1: Hỗ trợ đầu tư phát triển hạ tầng kinh tế - xã hội các huyện nghèo, các xã đặc biệt khó khăn vùng bãi ngang, ven biển và hải đảo</t>
  </si>
  <si>
    <t>*</t>
  </si>
  <si>
    <t>Hoạt động 1: Hỗ trợ đầu tư phát triển hạ tầng kinh tế - xã hội các huyện nghèo</t>
  </si>
  <si>
    <t>Nguồn vốn: Ngân sách Trung ương và ngân sách tỉnh</t>
  </si>
  <si>
    <t>Địa điểm xây dựng</t>
  </si>
  <si>
    <t>Thời gian KC-HT</t>
  </si>
  <si>
    <t>Quyết định đầu tư</t>
  </si>
  <si>
    <t>Tổng mức đầu tư</t>
  </si>
  <si>
    <t>Tên dự án</t>
  </si>
  <si>
    <t>Đầu mối giao kế hoạch/chủ đầu tư</t>
  </si>
  <si>
    <t xml:space="preserve">NS tỉnh </t>
  </si>
  <si>
    <t>Luỹ kế bố trí đến hết năm 2024</t>
  </si>
  <si>
    <t>Lĩnh vực thủy lợi, nước sinh hoạt, thích ứng biến đổi khí hậu</t>
  </si>
  <si>
    <t>Dự án chuyển tiêp</t>
  </si>
  <si>
    <t>Dự án khởi công mới năm 2024</t>
  </si>
  <si>
    <t>2</t>
  </si>
  <si>
    <t>Hệ thống cấp nước sinh hoạt thôn Mang Tà Bể</t>
  </si>
  <si>
    <t>Lĩnh vực hạ tầng giao thông, điện</t>
  </si>
  <si>
    <t>Hạ tầng giao thông</t>
  </si>
  <si>
    <t>02</t>
  </si>
  <si>
    <t>Đường Ra Manh - Long Vót</t>
  </si>
  <si>
    <t>Nâng cấp, sửa chữa tuyến đường ĐH 83 (Sơn Tân-Sơn Lập), Hạng mục: Nền, mặt đường, thoát nước ngang và thoát nước dọc, Lý trình: Km35+092 - Km44+920</t>
  </si>
  <si>
    <t>Lĩnh vực hạ tầng giáo dục</t>
  </si>
  <si>
    <t>Lĩnh vực hạ tầng văn hóa, thể thao, vui chơi giải trí</t>
  </si>
  <si>
    <t>Khu trung tâm TDTT xã Sơn Tân</t>
  </si>
  <si>
    <t>BQL DA ĐTXD&amp;PTQĐ huyện</t>
  </si>
  <si>
    <t>2024-2025</t>
  </si>
  <si>
    <t>2023-2025</t>
  </si>
  <si>
    <t>xã Sơn Bua</t>
  </si>
  <si>
    <t>xã Sơn Long</t>
  </si>
  <si>
    <t>xã Sơn Lâp</t>
  </si>
  <si>
    <t>xã Sơn Tân</t>
  </si>
  <si>
    <t>01</t>
  </si>
  <si>
    <t>Dự án chuyển tiếp</t>
  </si>
  <si>
    <t>ĐIỀU CHỈNH, BỔ SUNG KẾ HOẠCH VỐN ĐẦU TƯ CÔNG TRUNG HẠN GIAI ĐOẠN 2021-2025
THỰC HIỆN CHƯƠNG TRÌNH MTQG QUỐC GIA GIẢM NGHÈO BỀN VỮNG</t>
  </si>
  <si>
    <t>Kế hoạch trung hạn
 giai đoạn 2021-2025 sau điều chỉnh, bổ sung</t>
  </si>
  <si>
    <t>Tăng (+); Giảm (-)</t>
  </si>
  <si>
    <t>NSĐP</t>
  </si>
  <si>
    <t>NS huyện</t>
  </si>
  <si>
    <t xml:space="preserve">Kế hoạch trung hạn
 giai đoạn 2021-2025 đã giao tại các Nghị quyết: số 18/NQ-HĐND ngày 30/8/2022 và số 19/NQ-HĐND ngày 01/12/2023 của HĐND huyện </t>
  </si>
  <si>
    <t>1</t>
  </si>
  <si>
    <t>Đường Sơn Màu - Sơn Long (ĐH.83c)</t>
  </si>
  <si>
    <t>Xã Sơn Màu</t>
  </si>
  <si>
    <t>2022-2024</t>
  </si>
  <si>
    <t>Nâng cấp, mở rộng Đường BTXM Trường Mầm non Đăkđrinh - Trường PTDT BT Tiểu học Sơn Dung</t>
  </si>
  <si>
    <t>Xã Sơn Dung</t>
  </si>
  <si>
    <t>2022-2023</t>
  </si>
  <si>
    <t>3</t>
  </si>
  <si>
    <t>BTXM Tuyến TSĐ đi UBND xã</t>
  </si>
  <si>
    <t>Xã Sơn Long</t>
  </si>
  <si>
    <t>4</t>
  </si>
  <si>
    <t>Cầu treo Tukapan, thôn mang Tà Bể</t>
  </si>
  <si>
    <t>Xã Sơn Bua</t>
  </si>
  <si>
    <t>5</t>
  </si>
  <si>
    <t xml:space="preserve"> BTXM nhà ông Họ đi Thủy điện Huy Măng</t>
  </si>
  <si>
    <t>6</t>
  </si>
  <si>
    <t>Đường BTXM  Cà Rá - KDC Ka Xim (giai đoạn 1)</t>
  </si>
  <si>
    <t>7</t>
  </si>
  <si>
    <t>Đường BTXM Nhà văn hóa Ka Xim - Gò Lã (giai đoạn 1)</t>
  </si>
  <si>
    <t>8</t>
  </si>
  <si>
    <t>Đường điện thắp sáng tuyến xóm ông Ngang - KDC Mang Ve, xã Sơn Liên</t>
  </si>
  <si>
    <t>Xã Sơn Liên</t>
  </si>
  <si>
    <t>9</t>
  </si>
  <si>
    <t>Đường điện 0,4Kv tuyến Nước Đốp - Long Vót</t>
  </si>
  <si>
    <t>Đã phê duyệt QTDA hoàn thành</t>
  </si>
  <si>
    <t>Trường Mầm non Bãi Màu</t>
  </si>
  <si>
    <t>Trường PTDTBT TH&amp;THCS Sơn Long; Hạng mục: Xây dựng khối phòng hành chính, phòng phục vụ học tập</t>
  </si>
  <si>
    <t>Mở rộng trường mầm non TuKaPan (điểm trường chính)</t>
  </si>
  <si>
    <t>Nâng cấp, mở rộng Nhà văn hóa thôn Đakdoa</t>
  </si>
  <si>
    <t>NST</t>
  </si>
  <si>
    <t>Công trình đang triển khai thi công</t>
  </si>
  <si>
    <t>Công trình đang triển khi thi công</t>
  </si>
  <si>
    <t>V</t>
  </si>
  <si>
    <t>Kế hoạch vốn trung hạn còn lại</t>
  </si>
  <si>
    <t>Phụ lục</t>
  </si>
  <si>
    <t>Phân khai sau</t>
  </si>
  <si>
    <t>TW</t>
  </si>
  <si>
    <t>H</t>
  </si>
  <si>
    <t>Ctieeps</t>
  </si>
  <si>
    <t>KCM</t>
  </si>
  <si>
    <t>(Kèm theo Tờ trình số  72/TT-UBND ngày  29/11/2024 của Chủ tịch UBND huyện Sơn Tây)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</si>
</sst>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_ * #,##0.00_ ;_ * \-#,##0.00_ ;_ * &quot;-&quot;??_ ;_ @_ "/>
    <numFmt numFmtId="170" formatCode="_ * #,##0.000_ ;_ * \-#,##0.000_ ;_ * &quot;-&quot;??_ ;_ @_ "/>
    <numFmt numFmtId="171" formatCode="_-* #,##0.000_-;\-* #,##0.000_-;_-* &quot;-&quot;??_-;_-@_-"/>
    <numFmt numFmtId="172" formatCode="_-* #,##0.000\ _₫_-;\-* #,##0.000\ _₫_-;_-* &quot;-&quot;???\ _₫_-;_-@_-"/>
    <numFmt numFmtId="173" formatCode="#,##0.000"/>
    <numFmt numFmtId="174" formatCode="_-* #,##0.000\ _₫_-;\-* #,##0.000\ _₫_-;_-* &quot;-&quot;??\ _₫_-;_-@_-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63"/>
    </font>
    <font>
      <sz val="10"/>
      <name val="Helv"/>
      <family val="2"/>
    </font>
    <font>
      <b/>
      <sz val="10"/>
      <name val="Helv"/>
      <family val="2"/>
    </font>
    <font>
      <b/>
      <i/>
      <sz val="10"/>
      <name val="Times New Roman"/>
      <family val="1"/>
      <charset val="163"/>
    </font>
    <font>
      <i/>
      <sz val="10"/>
      <name val="Helv"/>
      <family val="2"/>
    </font>
    <font>
      <sz val="10"/>
      <name val="Times New Roman"/>
      <family val="1"/>
    </font>
    <font>
      <sz val="10"/>
      <name val="Times New Roman"/>
      <family val="1"/>
      <charset val="163"/>
    </font>
    <font>
      <b/>
      <i/>
      <sz val="10"/>
      <name val="Helv"/>
      <family val="2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Alignment="0"/>
    <xf numFmtId="0" fontId="7" fillId="0" borderId="0" applyAlignment="0"/>
    <xf numFmtId="0" fontId="1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6">
    <xf numFmtId="0" fontId="0" fillId="0" borderId="0" xfId="0"/>
    <xf numFmtId="0" fontId="9" fillId="0" borderId="1" xfId="0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168" fontId="15" fillId="0" borderId="1" xfId="0" applyNumberFormat="1" applyFont="1" applyFill="1" applyBorder="1" applyAlignment="1">
      <alignment horizontal="right" vertical="center" wrapText="1"/>
    </xf>
    <xf numFmtId="43" fontId="9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65" fontId="9" fillId="0" borderId="1" xfId="13" applyFont="1" applyFill="1" applyBorder="1" applyAlignment="1">
      <alignment horizontal="right" vertical="center" wrapText="1"/>
    </xf>
    <xf numFmtId="168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1" fontId="15" fillId="0" borderId="1" xfId="0" applyNumberFormat="1" applyFont="1" applyFill="1" applyBorder="1" applyAlignment="1">
      <alignment horizontal="right" vertical="center" wrapText="1"/>
    </xf>
    <xf numFmtId="169" fontId="9" fillId="0" borderId="1" xfId="13" applyNumberFormat="1" applyFont="1" applyFill="1" applyBorder="1" applyAlignment="1">
      <alignment horizontal="right" vertical="center" wrapText="1"/>
    </xf>
    <xf numFmtId="169" fontId="15" fillId="0" borderId="1" xfId="13" applyNumberFormat="1" applyFont="1" applyFill="1" applyBorder="1" applyAlignment="1">
      <alignment horizontal="right"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166" fontId="15" fillId="0" borderId="7" xfId="12" applyNumberFormat="1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/>
    </xf>
    <xf numFmtId="166" fontId="16" fillId="0" borderId="7" xfId="12" applyNumberFormat="1" applyFont="1" applyFill="1" applyBorder="1" applyAlignment="1">
      <alignment horizontal="center" vertical="top"/>
    </xf>
    <xf numFmtId="0" fontId="15" fillId="0" borderId="6" xfId="0" quotePrefix="1" applyFont="1" applyFill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center" wrapText="1"/>
    </xf>
    <xf numFmtId="168" fontId="15" fillId="0" borderId="9" xfId="0" applyNumberFormat="1" applyFont="1" applyFill="1" applyBorder="1" applyAlignment="1">
      <alignment horizontal="center" vertical="center" wrapText="1"/>
    </xf>
    <xf numFmtId="168" fontId="9" fillId="0" borderId="1" xfId="13" applyNumberFormat="1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70" fontId="15" fillId="0" borderId="1" xfId="13" applyNumberFormat="1" applyFont="1" applyFill="1" applyBorder="1" applyAlignment="1">
      <alignment horizontal="right" vertical="center" wrapText="1"/>
    </xf>
    <xf numFmtId="173" fontId="15" fillId="0" borderId="1" xfId="0" applyNumberFormat="1" applyFont="1" applyFill="1" applyBorder="1" applyAlignment="1">
      <alignment horizontal="right" vertical="center" wrapText="1"/>
    </xf>
    <xf numFmtId="173" fontId="15" fillId="0" borderId="1" xfId="13" applyNumberFormat="1" applyFont="1" applyFill="1" applyBorder="1" applyAlignment="1">
      <alignment horizontal="right" vertical="center" wrapText="1"/>
    </xf>
    <xf numFmtId="173" fontId="9" fillId="0" borderId="1" xfId="13" applyNumberFormat="1" applyFont="1" applyFill="1" applyBorder="1" applyAlignment="1">
      <alignment horizontal="right" vertical="center" wrapText="1"/>
    </xf>
    <xf numFmtId="173" fontId="9" fillId="0" borderId="1" xfId="0" applyNumberFormat="1" applyFont="1" applyFill="1" applyBorder="1" applyAlignment="1">
      <alignment horizontal="right" vertical="center" wrapText="1"/>
    </xf>
    <xf numFmtId="173" fontId="9" fillId="0" borderId="11" xfId="13" applyNumberFormat="1" applyFont="1" applyFill="1" applyBorder="1" applyAlignment="1">
      <alignment horizontal="right" vertical="center" wrapText="1"/>
    </xf>
    <xf numFmtId="173" fontId="15" fillId="0" borderId="11" xfId="0" applyNumberFormat="1" applyFont="1" applyFill="1" applyBorder="1" applyAlignment="1">
      <alignment horizontal="right" vertical="center" wrapText="1"/>
    </xf>
    <xf numFmtId="173" fontId="9" fillId="0" borderId="11" xfId="0" applyNumberFormat="1" applyFont="1" applyFill="1" applyBorder="1" applyAlignment="1">
      <alignment horizontal="right" vertical="center" wrapText="1"/>
    </xf>
    <xf numFmtId="168" fontId="15" fillId="0" borderId="1" xfId="13" applyNumberFormat="1" applyFont="1" applyFill="1" applyBorder="1" applyAlignment="1">
      <alignment horizontal="right" vertical="center" wrapText="1"/>
    </xf>
    <xf numFmtId="0" fontId="15" fillId="0" borderId="6" xfId="0" quotePrefix="1" applyFont="1" applyFill="1" applyBorder="1" applyAlignment="1">
      <alignment horizontal="center" vertical="center"/>
    </xf>
    <xf numFmtId="173" fontId="9" fillId="0" borderId="1" xfId="13" applyNumberFormat="1" applyFont="1" applyFill="1" applyBorder="1" applyAlignment="1">
      <alignment vertical="center" wrapText="1"/>
    </xf>
    <xf numFmtId="165" fontId="9" fillId="0" borderId="1" xfId="13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70" fontId="15" fillId="0" borderId="1" xfId="0" applyNumberFormat="1" applyFont="1" applyFill="1" applyBorder="1" applyAlignment="1">
      <alignment horizontal="right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166" fontId="15" fillId="0" borderId="1" xfId="13" applyNumberFormat="1" applyFont="1" applyFill="1" applyBorder="1" applyAlignment="1">
      <alignment horizontal="right" vertical="center" wrapText="1"/>
    </xf>
    <xf numFmtId="0" fontId="15" fillId="0" borderId="1" xfId="0" applyFont="1" applyFill="1" applyBorder="1"/>
    <xf numFmtId="168" fontId="15" fillId="0" borderId="0" xfId="0" applyNumberFormat="1" applyFont="1" applyFill="1"/>
    <xf numFmtId="0" fontId="15" fillId="0" borderId="0" xfId="0" applyFont="1" applyFill="1"/>
    <xf numFmtId="165" fontId="15" fillId="0" borderId="1" xfId="5" applyNumberFormat="1" applyFont="1" applyFill="1" applyBorder="1" applyAlignment="1">
      <alignment horizontal="right" vertical="center" wrapText="1"/>
    </xf>
    <xf numFmtId="0" fontId="15" fillId="0" borderId="1" xfId="0" quotePrefix="1" applyFont="1" applyFill="1" applyBorder="1" applyAlignment="1">
      <alignment horizontal="center" vertical="center"/>
    </xf>
    <xf numFmtId="1" fontId="15" fillId="0" borderId="1" xfId="11" quotePrefix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174" fontId="1" fillId="0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168" fontId="12" fillId="0" borderId="0" xfId="13" applyNumberFormat="1" applyFont="1" applyFill="1" applyAlignment="1">
      <alignment vertical="center"/>
    </xf>
    <xf numFmtId="168" fontId="12" fillId="0" borderId="0" xfId="0" applyNumberFormat="1" applyFont="1" applyFill="1" applyAlignment="1">
      <alignment vertical="center"/>
    </xf>
    <xf numFmtId="172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13" fillId="0" borderId="1" xfId="0" applyNumberFormat="1" applyFont="1" applyFill="1" applyBorder="1" applyAlignment="1">
      <alignment vertical="top" wrapText="1"/>
    </xf>
    <xf numFmtId="0" fontId="11" fillId="0" borderId="7" xfId="0" applyFont="1" applyFill="1" applyBorder="1"/>
    <xf numFmtId="172" fontId="14" fillId="0" borderId="0" xfId="0" applyNumberFormat="1" applyFont="1" applyFill="1"/>
    <xf numFmtId="0" fontId="14" fillId="0" borderId="0" xfId="0" applyFont="1" applyFill="1"/>
    <xf numFmtId="0" fontId="15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justify" vertical="top" wrapText="1"/>
    </xf>
    <xf numFmtId="0" fontId="16" fillId="0" borderId="0" xfId="0" applyFont="1" applyFill="1"/>
    <xf numFmtId="0" fontId="17" fillId="0" borderId="7" xfId="0" applyFont="1" applyFill="1" applyBorder="1"/>
    <xf numFmtId="0" fontId="17" fillId="0" borderId="0" xfId="0" applyFont="1" applyFill="1"/>
    <xf numFmtId="0" fontId="16" fillId="0" borderId="2" xfId="0" applyFont="1" applyFill="1" applyBorder="1"/>
    <xf numFmtId="166" fontId="15" fillId="0" borderId="7" xfId="12" applyNumberFormat="1" applyFont="1" applyFill="1" applyBorder="1" applyAlignment="1">
      <alignment horizontal="center" vertical="center" wrapText="1"/>
    </xf>
    <xf numFmtId="166" fontId="15" fillId="0" borderId="7" xfId="12" applyNumberFormat="1" applyFont="1" applyFill="1" applyBorder="1"/>
    <xf numFmtId="169" fontId="9" fillId="0" borderId="1" xfId="1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8" fontId="9" fillId="0" borderId="1" xfId="13" applyNumberFormat="1" applyFont="1" applyFill="1" applyBorder="1" applyAlignment="1">
      <alignment horizontal="right" vertical="center"/>
    </xf>
    <xf numFmtId="168" fontId="15" fillId="0" borderId="1" xfId="13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/>
    <xf numFmtId="0" fontId="15" fillId="0" borderId="9" xfId="0" applyFont="1" applyFill="1" applyBorder="1" applyAlignment="1">
      <alignment horizontal="center" vertical="center"/>
    </xf>
    <xf numFmtId="0" fontId="15" fillId="0" borderId="17" xfId="0" applyFont="1" applyFill="1" applyBorder="1"/>
    <xf numFmtId="166" fontId="15" fillId="0" borderId="10" xfId="12" applyNumberFormat="1" applyFont="1" applyFill="1" applyBorder="1"/>
    <xf numFmtId="166" fontId="15" fillId="0" borderId="0" xfId="12" applyNumberFormat="1" applyFont="1" applyFill="1"/>
    <xf numFmtId="166" fontId="1" fillId="0" borderId="0" xfId="12" applyNumberFormat="1" applyFont="1" applyFill="1"/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2" fontId="1" fillId="0" borderId="0" xfId="0" applyNumberFormat="1" applyFont="1" applyFill="1"/>
    <xf numFmtId="165" fontId="15" fillId="0" borderId="1" xfId="13" applyFont="1" applyFill="1" applyBorder="1" applyAlignment="1">
      <alignment horizontal="right" vertical="center" wrapText="1"/>
    </xf>
    <xf numFmtId="164" fontId="15" fillId="0" borderId="0" xfId="0" applyNumberFormat="1" applyFont="1" applyFill="1"/>
    <xf numFmtId="0" fontId="9" fillId="0" borderId="6" xfId="0" applyFont="1" applyFill="1" applyBorder="1" applyAlignment="1">
      <alignment horizontal="center" vertical="center" wrapText="1"/>
    </xf>
    <xf numFmtId="166" fontId="9" fillId="0" borderId="7" xfId="12" applyNumberFormat="1" applyFont="1" applyFill="1" applyBorder="1" applyAlignment="1">
      <alignment horizontal="center" vertical="center" wrapText="1"/>
    </xf>
    <xf numFmtId="0" fontId="9" fillId="0" borderId="20" xfId="0" quotePrefix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168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/>
    <xf numFmtId="168" fontId="9" fillId="0" borderId="21" xfId="0" applyNumberFormat="1" applyFont="1" applyFill="1" applyBorder="1" applyAlignment="1">
      <alignment horizontal="right" vertical="center" wrapText="1"/>
    </xf>
    <xf numFmtId="168" fontId="9" fillId="0" borderId="21" xfId="13" applyNumberFormat="1" applyFont="1" applyFill="1" applyBorder="1" applyAlignment="1">
      <alignment horizontal="right" vertical="center" wrapText="1"/>
    </xf>
    <xf numFmtId="169" fontId="9" fillId="0" borderId="21" xfId="13" applyNumberFormat="1" applyFont="1" applyFill="1" applyBorder="1" applyAlignment="1">
      <alignment horizontal="right" vertical="center" wrapText="1"/>
    </xf>
    <xf numFmtId="170" fontId="9" fillId="0" borderId="1" xfId="13" applyNumberFormat="1" applyFont="1" applyFill="1" applyBorder="1" applyAlignment="1">
      <alignment horizontal="right" vertical="center" wrapText="1"/>
    </xf>
    <xf numFmtId="170" fontId="9" fillId="0" borderId="21" xfId="0" applyNumberFormat="1" applyFont="1" applyFill="1" applyBorder="1" applyAlignment="1">
      <alignment horizontal="right" vertical="center" wrapText="1"/>
    </xf>
    <xf numFmtId="166" fontId="9" fillId="0" borderId="22" xfId="12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/>
    <xf numFmtId="166" fontId="9" fillId="0" borderId="1" xfId="0" applyNumberFormat="1" applyFont="1" applyFill="1" applyBorder="1" applyAlignment="1">
      <alignment horizontal="left" vertical="center" wrapText="1"/>
    </xf>
    <xf numFmtId="168" fontId="9" fillId="0" borderId="0" xfId="13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8" fontId="0" fillId="0" borderId="0" xfId="13" applyNumberFormat="1" applyFont="1"/>
    <xf numFmtId="172" fontId="0" fillId="0" borderId="0" xfId="0" applyNumberFormat="1"/>
    <xf numFmtId="165" fontId="0" fillId="0" borderId="0" xfId="13" applyNumberFormat="1" applyFont="1"/>
    <xf numFmtId="165" fontId="0" fillId="0" borderId="0" xfId="0" applyNumberFormat="1"/>
    <xf numFmtId="173" fontId="16" fillId="0" borderId="2" xfId="0" applyNumberFormat="1" applyFont="1" applyFill="1" applyBorder="1"/>
    <xf numFmtId="173" fontId="15" fillId="0" borderId="0" xfId="0" applyNumberFormat="1" applyFont="1" applyFill="1"/>
    <xf numFmtId="166" fontId="8" fillId="0" borderId="18" xfId="12" applyNumberFormat="1" applyFont="1" applyFill="1" applyBorder="1" applyAlignment="1">
      <alignment horizontal="center" vertical="center"/>
    </xf>
    <xf numFmtId="166" fontId="9" fillId="0" borderId="1" xfId="12" applyNumberFormat="1" applyFont="1" applyFill="1" applyBorder="1" applyAlignment="1">
      <alignment horizontal="center" vertical="center" wrapText="1"/>
    </xf>
    <xf numFmtId="166" fontId="9" fillId="0" borderId="13" xfId="12" applyNumberFormat="1" applyFont="1" applyFill="1" applyBorder="1" applyAlignment="1">
      <alignment horizontal="center" vertical="center" wrapText="1"/>
    </xf>
    <xf numFmtId="166" fontId="9" fillId="0" borderId="14" xfId="12" applyNumberFormat="1" applyFont="1" applyFill="1" applyBorder="1" applyAlignment="1">
      <alignment horizontal="center" vertical="center" wrapText="1"/>
    </xf>
    <xf numFmtId="166" fontId="9" fillId="0" borderId="15" xfId="12" applyNumberFormat="1" applyFont="1" applyFill="1" applyBorder="1" applyAlignment="1">
      <alignment horizontal="center" vertical="center" wrapText="1"/>
    </xf>
    <xf numFmtId="166" fontId="9" fillId="0" borderId="11" xfId="12" applyNumberFormat="1" applyFont="1" applyFill="1" applyBorder="1" applyAlignment="1">
      <alignment horizontal="center" vertical="center"/>
    </xf>
    <xf numFmtId="166" fontId="9" fillId="0" borderId="16" xfId="12" applyNumberFormat="1" applyFont="1" applyFill="1" applyBorder="1" applyAlignment="1">
      <alignment horizontal="center" vertical="center"/>
    </xf>
    <xf numFmtId="166" fontId="9" fillId="0" borderId="12" xfId="1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4" xfId="12" applyNumberFormat="1" applyFont="1" applyFill="1" applyBorder="1" applyAlignment="1">
      <alignment horizontal="center" vertical="center" wrapText="1"/>
    </xf>
    <xf numFmtId="166" fontId="9" fillId="0" borderId="1" xfId="12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6" fontId="9" fillId="0" borderId="5" xfId="12" applyNumberFormat="1" applyFont="1" applyFill="1" applyBorder="1" applyAlignment="1">
      <alignment horizontal="center" vertical="center" wrapText="1"/>
    </xf>
    <xf numFmtId="166" fontId="9" fillId="0" borderId="7" xfId="12" applyNumberFormat="1" applyFont="1" applyFill="1" applyBorder="1" applyAlignment="1">
      <alignment horizontal="center" vertical="center" wrapText="1"/>
    </xf>
  </cellXfs>
  <cellStyles count="14">
    <cellStyle name="Comma" xfId="13" builtinId="3"/>
    <cellStyle name="Comma 10 10" xfId="4" xr:uid="{00000000-0005-0000-0000-000001000000}"/>
    <cellStyle name="Comma 10 10 2" xfId="5" xr:uid="{00000000-0005-0000-0000-000002000000}"/>
    <cellStyle name="Comma 2" xfId="2" xr:uid="{00000000-0005-0000-0000-000003000000}"/>
    <cellStyle name="Comma 2 2" xfId="12" xr:uid="{00000000-0005-0000-0000-000004000000}"/>
    <cellStyle name="Comma 3" xfId="6" xr:uid="{00000000-0005-0000-0000-000005000000}"/>
    <cellStyle name="Comma 4 2" xfId="7" xr:uid="{00000000-0005-0000-0000-000006000000}"/>
    <cellStyle name="Comma 7 2" xfId="1" xr:uid="{00000000-0005-0000-0000-000007000000}"/>
    <cellStyle name="Normal" xfId="0" builtinId="0"/>
    <cellStyle name="Normal 2" xfId="3" xr:uid="{00000000-0005-0000-0000-000009000000}"/>
    <cellStyle name="Normal 2 2" xfId="8" xr:uid="{00000000-0005-0000-0000-00000A000000}"/>
    <cellStyle name="Normal 3" xfId="9" xr:uid="{00000000-0005-0000-0000-00000B000000}"/>
    <cellStyle name="Normal 3 2" xfId="10" xr:uid="{00000000-0005-0000-0000-00000C000000}"/>
    <cellStyle name="Normal_Bieu mau (CV )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9"/>
  <sheetViews>
    <sheetView tabSelected="1" zoomScale="85" zoomScaleNormal="85" workbookViewId="0">
      <pane ySplit="9" topLeftCell="A10" activePane="bottomLeft" state="frozen"/>
      <selection pane="bottomLeft" activeCell="S13" sqref="S13"/>
    </sheetView>
  </sheetViews>
  <sheetFormatPr defaultColWidth="8.85546875" defaultRowHeight="15.75" x14ac:dyDescent="0.25"/>
  <cols>
    <col min="1" max="1" width="5" style="52" customWidth="1"/>
    <col min="2" max="2" width="30.5703125" style="52" customWidth="1"/>
    <col min="3" max="3" width="13.28515625" style="52" customWidth="1"/>
    <col min="4" max="4" width="7.140625" style="52" customWidth="1"/>
    <col min="5" max="5" width="6.7109375" style="52" customWidth="1"/>
    <col min="6" max="6" width="7.28515625" style="52" customWidth="1"/>
    <col min="7" max="7" width="12.28515625" style="52" hidden="1" customWidth="1"/>
    <col min="8" max="8" width="10" style="52" hidden="1" customWidth="1"/>
    <col min="9" max="9" width="8.28515625" style="52" hidden="1" customWidth="1"/>
    <col min="10" max="10" width="13.28515625" style="52" customWidth="1"/>
    <col min="11" max="11" width="14.140625" style="52" customWidth="1"/>
    <col min="12" max="12" width="12.28515625" style="52" customWidth="1"/>
    <col min="13" max="13" width="12.42578125" style="52" customWidth="1"/>
    <col min="14" max="14" width="13.42578125" style="52" hidden="1" customWidth="1"/>
    <col min="15" max="15" width="13.5703125" style="52" hidden="1" customWidth="1"/>
    <col min="16" max="16" width="12.5703125" style="52" hidden="1" customWidth="1"/>
    <col min="17" max="17" width="11.42578125" style="52" hidden="1" customWidth="1"/>
    <col min="18" max="18" width="14" style="52" customWidth="1"/>
    <col min="19" max="19" width="13.7109375" style="52" customWidth="1"/>
    <col min="20" max="20" width="13" style="52" customWidth="1"/>
    <col min="21" max="21" width="12.140625" style="52" customWidth="1"/>
    <col min="22" max="22" width="11.85546875" style="52" customWidth="1"/>
    <col min="23" max="23" width="10.85546875" style="52" bestFit="1" customWidth="1"/>
    <col min="24" max="24" width="10" style="52" customWidth="1"/>
    <col min="25" max="25" width="11.5703125" style="52" customWidth="1"/>
    <col min="26" max="26" width="16.140625" style="84" customWidth="1"/>
    <col min="27" max="27" width="14.28515625" style="52" hidden="1" customWidth="1"/>
    <col min="28" max="28" width="12" style="52" hidden="1" customWidth="1"/>
    <col min="29" max="29" width="12.5703125" style="52" hidden="1" customWidth="1"/>
    <col min="30" max="30" width="13" style="52" hidden="1" customWidth="1"/>
    <col min="31" max="31" width="8.85546875" style="52"/>
    <col min="32" max="32" width="15.28515625" style="52" customWidth="1"/>
    <col min="33" max="16384" width="8.85546875" style="52"/>
  </cols>
  <sheetData>
    <row r="1" spans="1:30" x14ac:dyDescent="0.25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30" ht="38.25" customHeight="1" x14ac:dyDescent="0.25">
      <c r="A2" s="124" t="s">
        <v>46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30" ht="16.5" customHeight="1" x14ac:dyDescent="0.25">
      <c r="A3" s="124" t="s">
        <v>15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30" x14ac:dyDescent="0.25">
      <c r="A4" s="125" t="s">
        <v>92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30" ht="21.75" customHeight="1" thickBot="1" x14ac:dyDescent="0.3">
      <c r="P5" s="53"/>
      <c r="Q5" s="53"/>
      <c r="S5" s="88"/>
      <c r="V5" s="115" t="s">
        <v>10</v>
      </c>
      <c r="W5" s="115"/>
      <c r="X5" s="115"/>
      <c r="Y5" s="115"/>
      <c r="Z5" s="115"/>
    </row>
    <row r="6" spans="1:30" s="54" customFormat="1" ht="62.45" customHeight="1" x14ac:dyDescent="0.2">
      <c r="A6" s="126" t="s">
        <v>5</v>
      </c>
      <c r="B6" s="128" t="s">
        <v>20</v>
      </c>
      <c r="C6" s="128" t="s">
        <v>21</v>
      </c>
      <c r="D6" s="128" t="s">
        <v>16</v>
      </c>
      <c r="E6" s="128" t="s">
        <v>17</v>
      </c>
      <c r="F6" s="128" t="s">
        <v>18</v>
      </c>
      <c r="G6" s="130" t="s">
        <v>19</v>
      </c>
      <c r="H6" s="130"/>
      <c r="I6" s="130"/>
      <c r="J6" s="117" t="s">
        <v>51</v>
      </c>
      <c r="K6" s="118"/>
      <c r="L6" s="118"/>
      <c r="M6" s="119"/>
      <c r="N6" s="117" t="s">
        <v>23</v>
      </c>
      <c r="O6" s="118"/>
      <c r="P6" s="118"/>
      <c r="Q6" s="119"/>
      <c r="R6" s="117" t="s">
        <v>47</v>
      </c>
      <c r="S6" s="118"/>
      <c r="T6" s="118"/>
      <c r="U6" s="119"/>
      <c r="V6" s="117" t="s">
        <v>48</v>
      </c>
      <c r="W6" s="118"/>
      <c r="X6" s="118"/>
      <c r="Y6" s="119"/>
      <c r="Z6" s="134" t="s">
        <v>0</v>
      </c>
    </row>
    <row r="7" spans="1:30" s="54" customFormat="1" ht="20.45" customHeight="1" x14ac:dyDescent="0.2">
      <c r="A7" s="127"/>
      <c r="B7" s="129"/>
      <c r="C7" s="129"/>
      <c r="D7" s="129"/>
      <c r="E7" s="129"/>
      <c r="F7" s="129"/>
      <c r="G7" s="116" t="s">
        <v>6</v>
      </c>
      <c r="H7" s="131" t="s">
        <v>7</v>
      </c>
      <c r="I7" s="131"/>
      <c r="J7" s="116" t="s">
        <v>6</v>
      </c>
      <c r="K7" s="120" t="s">
        <v>7</v>
      </c>
      <c r="L7" s="121"/>
      <c r="M7" s="122"/>
      <c r="N7" s="116" t="s">
        <v>6</v>
      </c>
      <c r="O7" s="120" t="s">
        <v>7</v>
      </c>
      <c r="P7" s="121"/>
      <c r="Q7" s="122"/>
      <c r="R7" s="116" t="s">
        <v>6</v>
      </c>
      <c r="S7" s="120" t="s">
        <v>7</v>
      </c>
      <c r="T7" s="121"/>
      <c r="U7" s="122"/>
      <c r="V7" s="116" t="s">
        <v>6</v>
      </c>
      <c r="W7" s="120" t="s">
        <v>7</v>
      </c>
      <c r="X7" s="121"/>
      <c r="Y7" s="122"/>
      <c r="Z7" s="135"/>
    </row>
    <row r="8" spans="1:30" s="54" customFormat="1" ht="20.45" customHeight="1" x14ac:dyDescent="0.2">
      <c r="A8" s="127"/>
      <c r="B8" s="129"/>
      <c r="C8" s="129"/>
      <c r="D8" s="129"/>
      <c r="E8" s="129"/>
      <c r="F8" s="129"/>
      <c r="G8" s="116"/>
      <c r="H8" s="116" t="s">
        <v>1</v>
      </c>
      <c r="I8" s="116" t="s">
        <v>49</v>
      </c>
      <c r="J8" s="116"/>
      <c r="K8" s="116" t="s">
        <v>1</v>
      </c>
      <c r="L8" s="116" t="s">
        <v>22</v>
      </c>
      <c r="M8" s="116" t="s">
        <v>50</v>
      </c>
      <c r="N8" s="116"/>
      <c r="O8" s="116" t="s">
        <v>1</v>
      </c>
      <c r="P8" s="116" t="s">
        <v>22</v>
      </c>
      <c r="Q8" s="116" t="s">
        <v>50</v>
      </c>
      <c r="R8" s="116"/>
      <c r="S8" s="116" t="s">
        <v>1</v>
      </c>
      <c r="T8" s="116" t="s">
        <v>22</v>
      </c>
      <c r="U8" s="116" t="s">
        <v>50</v>
      </c>
      <c r="V8" s="116"/>
      <c r="W8" s="116" t="s">
        <v>1</v>
      </c>
      <c r="X8" s="116" t="s">
        <v>22</v>
      </c>
      <c r="Y8" s="116" t="s">
        <v>50</v>
      </c>
      <c r="Z8" s="135"/>
      <c r="AA8" s="132">
        <v>2025</v>
      </c>
      <c r="AB8" s="133"/>
    </row>
    <row r="9" spans="1:30" s="54" customFormat="1" ht="17.25" customHeight="1" x14ac:dyDescent="0.2">
      <c r="A9" s="127"/>
      <c r="B9" s="129"/>
      <c r="C9" s="129"/>
      <c r="D9" s="129"/>
      <c r="E9" s="129"/>
      <c r="F9" s="129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35"/>
      <c r="AA9" s="87" t="s">
        <v>1</v>
      </c>
      <c r="AB9" s="87" t="s">
        <v>81</v>
      </c>
    </row>
    <row r="10" spans="1:30" s="108" customFormat="1" ht="19.149999999999999" customHeight="1" x14ac:dyDescent="0.25">
      <c r="A10" s="91"/>
      <c r="B10" s="1" t="s">
        <v>4</v>
      </c>
      <c r="C10" s="16"/>
      <c r="D10" s="1"/>
      <c r="E10" s="1"/>
      <c r="F10" s="1"/>
      <c r="G10" s="105" t="e">
        <f>G11</f>
        <v>#REF!</v>
      </c>
      <c r="H10" s="105" t="e">
        <f t="shared" ref="H10:Y12" si="0">H11</f>
        <v>#REF!</v>
      </c>
      <c r="I10" s="105" t="e">
        <f t="shared" si="0"/>
        <v>#REF!</v>
      </c>
      <c r="J10" s="2">
        <f t="shared" si="0"/>
        <v>103119.11800000003</v>
      </c>
      <c r="K10" s="2">
        <f t="shared" si="0"/>
        <v>89630.804956521781</v>
      </c>
      <c r="L10" s="2">
        <f t="shared" si="0"/>
        <v>8948.5086956521736</v>
      </c>
      <c r="M10" s="2">
        <f t="shared" si="0"/>
        <v>4539.8043478260861</v>
      </c>
      <c r="N10" s="2">
        <f t="shared" si="0"/>
        <v>77090.09600000002</v>
      </c>
      <c r="O10" s="2">
        <f t="shared" si="0"/>
        <v>69669.744000000006</v>
      </c>
      <c r="P10" s="2">
        <f t="shared" si="0"/>
        <v>6328.7020000000002</v>
      </c>
      <c r="Q10" s="2">
        <f t="shared" si="0"/>
        <v>1091.6500000000001</v>
      </c>
      <c r="R10" s="2">
        <f t="shared" si="0"/>
        <v>101295.11817391308</v>
      </c>
      <c r="S10" s="2">
        <f t="shared" si="0"/>
        <v>89630.804956521766</v>
      </c>
      <c r="T10" s="2">
        <f t="shared" si="0"/>
        <v>8948.5086956521754</v>
      </c>
      <c r="U10" s="2">
        <f t="shared" si="0"/>
        <v>2715.8045217391305</v>
      </c>
      <c r="V10" s="31">
        <f t="shared" si="0"/>
        <v>-1828.9378260869535</v>
      </c>
      <c r="W10" s="38">
        <f t="shared" si="0"/>
        <v>0</v>
      </c>
      <c r="X10" s="38">
        <f t="shared" si="0"/>
        <v>0</v>
      </c>
      <c r="Y10" s="38">
        <f t="shared" si="0"/>
        <v>-1828.9378260869562</v>
      </c>
      <c r="Z10" s="92"/>
      <c r="AA10" s="106">
        <v>25912</v>
      </c>
      <c r="AB10" s="106">
        <v>2591</v>
      </c>
      <c r="AC10" s="107">
        <f>SUM(AA10:AB10)</f>
        <v>28503</v>
      </c>
    </row>
    <row r="11" spans="1:30" s="61" customFormat="1" ht="51" x14ac:dyDescent="0.25">
      <c r="A11" s="85"/>
      <c r="B11" s="55" t="s">
        <v>11</v>
      </c>
      <c r="C11" s="16"/>
      <c r="D11" s="56"/>
      <c r="E11" s="86"/>
      <c r="F11" s="56"/>
      <c r="G11" s="7" t="e">
        <f>G12</f>
        <v>#REF!</v>
      </c>
      <c r="H11" s="7" t="e">
        <f t="shared" ref="H11:W12" si="1">H12</f>
        <v>#REF!</v>
      </c>
      <c r="I11" s="7" t="e">
        <f t="shared" si="1"/>
        <v>#REF!</v>
      </c>
      <c r="J11" s="9">
        <f t="shared" si="1"/>
        <v>103119.11800000003</v>
      </c>
      <c r="K11" s="9">
        <f t="shared" si="1"/>
        <v>89630.804956521781</v>
      </c>
      <c r="L11" s="9">
        <f t="shared" si="1"/>
        <v>8948.5086956521736</v>
      </c>
      <c r="M11" s="9">
        <f t="shared" si="1"/>
        <v>4539.8043478260861</v>
      </c>
      <c r="N11" s="9">
        <f t="shared" si="1"/>
        <v>77090.09600000002</v>
      </c>
      <c r="O11" s="9">
        <f t="shared" si="1"/>
        <v>69669.744000000006</v>
      </c>
      <c r="P11" s="9">
        <f t="shared" si="1"/>
        <v>6328.7020000000002</v>
      </c>
      <c r="Q11" s="9">
        <f t="shared" si="1"/>
        <v>1091.6500000000001</v>
      </c>
      <c r="R11" s="9">
        <f t="shared" si="1"/>
        <v>101295.11817391308</v>
      </c>
      <c r="S11" s="9">
        <f t="shared" si="1"/>
        <v>89630.804956521766</v>
      </c>
      <c r="T11" s="9">
        <f t="shared" si="1"/>
        <v>8948.5086956521754</v>
      </c>
      <c r="U11" s="9">
        <f t="shared" si="1"/>
        <v>2715.8045217391305</v>
      </c>
      <c r="V11" s="31">
        <f t="shared" si="1"/>
        <v>-1828.9378260869535</v>
      </c>
      <c r="W11" s="38">
        <f t="shared" si="1"/>
        <v>0</v>
      </c>
      <c r="X11" s="38">
        <f t="shared" si="0"/>
        <v>0</v>
      </c>
      <c r="Y11" s="38">
        <f t="shared" si="0"/>
        <v>-1828.9378260869562</v>
      </c>
      <c r="Z11" s="57"/>
      <c r="AA11" s="58">
        <f>+S11-O11</f>
        <v>19961.06095652176</v>
      </c>
      <c r="AB11" s="58">
        <f>+T11-P11</f>
        <v>2619.8066956521752</v>
      </c>
      <c r="AC11" s="59">
        <f>SUM(AA11:AB11)</f>
        <v>22580.867652173936</v>
      </c>
      <c r="AD11" s="60">
        <f>+AC10-AC11</f>
        <v>5922.1323478260638</v>
      </c>
    </row>
    <row r="12" spans="1:30" s="65" customFormat="1" ht="63.75" x14ac:dyDescent="0.2">
      <c r="A12" s="85"/>
      <c r="B12" s="55" t="s">
        <v>12</v>
      </c>
      <c r="C12" s="9"/>
      <c r="D12" s="62"/>
      <c r="E12" s="86"/>
      <c r="F12" s="62"/>
      <c r="G12" s="7" t="e">
        <f>G13</f>
        <v>#REF!</v>
      </c>
      <c r="H12" s="7" t="e">
        <f t="shared" si="1"/>
        <v>#REF!</v>
      </c>
      <c r="I12" s="7" t="e">
        <f t="shared" si="1"/>
        <v>#REF!</v>
      </c>
      <c r="J12" s="9">
        <f t="shared" si="1"/>
        <v>103119.11800000003</v>
      </c>
      <c r="K12" s="9">
        <f t="shared" si="1"/>
        <v>89630.804956521781</v>
      </c>
      <c r="L12" s="9">
        <f t="shared" si="1"/>
        <v>8948.5086956521736</v>
      </c>
      <c r="M12" s="9">
        <f t="shared" si="1"/>
        <v>4539.8043478260861</v>
      </c>
      <c r="N12" s="9">
        <f t="shared" si="1"/>
        <v>77090.09600000002</v>
      </c>
      <c r="O12" s="9">
        <f t="shared" si="1"/>
        <v>69669.744000000006</v>
      </c>
      <c r="P12" s="9">
        <f t="shared" si="1"/>
        <v>6328.7020000000002</v>
      </c>
      <c r="Q12" s="9">
        <f t="shared" si="0"/>
        <v>1091.6500000000001</v>
      </c>
      <c r="R12" s="9">
        <f t="shared" si="0"/>
        <v>101295.11817391308</v>
      </c>
      <c r="S12" s="9">
        <f t="shared" si="0"/>
        <v>89630.804956521766</v>
      </c>
      <c r="T12" s="9">
        <f t="shared" si="0"/>
        <v>8948.5086956521754</v>
      </c>
      <c r="U12" s="9">
        <f t="shared" si="0"/>
        <v>2715.8045217391305</v>
      </c>
      <c r="V12" s="31">
        <f t="shared" si="0"/>
        <v>-1828.9378260869535</v>
      </c>
      <c r="W12" s="38">
        <f t="shared" si="0"/>
        <v>0</v>
      </c>
      <c r="X12" s="38">
        <f t="shared" si="0"/>
        <v>0</v>
      </c>
      <c r="Y12" s="38">
        <f t="shared" si="0"/>
        <v>-1828.9378260869562</v>
      </c>
      <c r="Z12" s="63"/>
      <c r="AA12" s="58">
        <f t="shared" ref="AA12:AA45" si="2">+S12-O12</f>
        <v>19961.06095652176</v>
      </c>
      <c r="AB12" s="58">
        <f t="shared" ref="AB12:AB45" si="3">+T12-P12</f>
        <v>2619.8066956521752</v>
      </c>
      <c r="AC12" s="64">
        <f>+AA10-AA11</f>
        <v>5950.9390434782399</v>
      </c>
      <c r="AD12" s="64">
        <f>+AB10-AB11</f>
        <v>-28.806695652175222</v>
      </c>
    </row>
    <row r="13" spans="1:30" s="46" customFormat="1" ht="45.75" customHeight="1" x14ac:dyDescent="0.2">
      <c r="A13" s="85" t="s">
        <v>13</v>
      </c>
      <c r="B13" s="55" t="s">
        <v>14</v>
      </c>
      <c r="C13" s="9"/>
      <c r="D13" s="66"/>
      <c r="E13" s="86"/>
      <c r="F13" s="66"/>
      <c r="G13" s="7" t="e">
        <f>G14+G19+G35+G41</f>
        <v>#REF!</v>
      </c>
      <c r="H13" s="7" t="e">
        <f>H14+H19+H35+H41</f>
        <v>#REF!</v>
      </c>
      <c r="I13" s="7" t="e">
        <f>I14+I19+I35+I41</f>
        <v>#REF!</v>
      </c>
      <c r="J13" s="9">
        <f>J14+J19+J35+J41+J46</f>
        <v>103119.11800000003</v>
      </c>
      <c r="K13" s="9">
        <f t="shared" ref="K13:Y13" si="4">K14+K19+K35+K41+K46</f>
        <v>89630.804956521781</v>
      </c>
      <c r="L13" s="9">
        <f t="shared" si="4"/>
        <v>8948.5086956521736</v>
      </c>
      <c r="M13" s="9">
        <f t="shared" si="4"/>
        <v>4539.8043478260861</v>
      </c>
      <c r="N13" s="9">
        <f t="shared" si="4"/>
        <v>77090.09600000002</v>
      </c>
      <c r="O13" s="9">
        <f t="shared" si="4"/>
        <v>69669.744000000006</v>
      </c>
      <c r="P13" s="9">
        <f t="shared" si="4"/>
        <v>6328.7020000000002</v>
      </c>
      <c r="Q13" s="9">
        <f t="shared" si="4"/>
        <v>1091.6500000000001</v>
      </c>
      <c r="R13" s="9">
        <f t="shared" si="4"/>
        <v>101295.11817391308</v>
      </c>
      <c r="S13" s="9">
        <f t="shared" si="4"/>
        <v>89630.804956521766</v>
      </c>
      <c r="T13" s="9">
        <f t="shared" si="4"/>
        <v>8948.5086956521754</v>
      </c>
      <c r="U13" s="9">
        <f t="shared" si="4"/>
        <v>2715.8045217391305</v>
      </c>
      <c r="V13" s="31">
        <f t="shared" si="4"/>
        <v>-1828.9378260869535</v>
      </c>
      <c r="W13" s="38">
        <f t="shared" si="4"/>
        <v>0</v>
      </c>
      <c r="X13" s="38">
        <f t="shared" si="4"/>
        <v>0</v>
      </c>
      <c r="Y13" s="38">
        <f t="shared" si="4"/>
        <v>-1828.9378260869562</v>
      </c>
      <c r="Z13" s="17"/>
      <c r="AA13" s="58">
        <f t="shared" si="2"/>
        <v>19961.06095652176</v>
      </c>
      <c r="AB13" s="58">
        <f t="shared" si="3"/>
        <v>2619.8066956521752</v>
      </c>
    </row>
    <row r="14" spans="1:30" s="68" customFormat="1" ht="25.5" x14ac:dyDescent="0.2">
      <c r="A14" s="18" t="s">
        <v>2</v>
      </c>
      <c r="B14" s="1" t="s">
        <v>24</v>
      </c>
      <c r="C14" s="2"/>
      <c r="D14" s="67"/>
      <c r="E14" s="86"/>
      <c r="F14" s="67"/>
      <c r="G14" s="7">
        <f t="shared" ref="G14:Y14" si="5">G15+G17</f>
        <v>5000</v>
      </c>
      <c r="H14" s="7">
        <f t="shared" si="5"/>
        <v>4250</v>
      </c>
      <c r="I14" s="7">
        <f t="shared" si="5"/>
        <v>750</v>
      </c>
      <c r="J14" s="9">
        <f>J15+J17</f>
        <v>5000</v>
      </c>
      <c r="K14" s="9">
        <f t="shared" si="5"/>
        <v>4250</v>
      </c>
      <c r="L14" s="9">
        <f t="shared" si="5"/>
        <v>500</v>
      </c>
      <c r="M14" s="9">
        <f t="shared" si="5"/>
        <v>250</v>
      </c>
      <c r="N14" s="38">
        <f t="shared" si="5"/>
        <v>1500</v>
      </c>
      <c r="O14" s="38">
        <f t="shared" si="5"/>
        <v>1500</v>
      </c>
      <c r="P14" s="38">
        <f t="shared" si="5"/>
        <v>0</v>
      </c>
      <c r="Q14" s="39">
        <f t="shared" si="5"/>
        <v>0</v>
      </c>
      <c r="R14" s="31">
        <f t="shared" si="5"/>
        <v>4712.375</v>
      </c>
      <c r="S14" s="31">
        <f t="shared" si="5"/>
        <v>4005.518</v>
      </c>
      <c r="T14" s="31">
        <f t="shared" si="5"/>
        <v>471.238</v>
      </c>
      <c r="U14" s="31">
        <f t="shared" si="5"/>
        <v>235.619</v>
      </c>
      <c r="V14" s="31">
        <f t="shared" si="5"/>
        <v>-287.625</v>
      </c>
      <c r="W14" s="31">
        <f t="shared" si="5"/>
        <v>-244.482</v>
      </c>
      <c r="X14" s="31">
        <f t="shared" si="5"/>
        <v>-28.762</v>
      </c>
      <c r="Y14" s="31">
        <f t="shared" si="5"/>
        <v>-14.381</v>
      </c>
      <c r="Z14" s="19"/>
      <c r="AA14" s="58">
        <f t="shared" si="2"/>
        <v>2505.518</v>
      </c>
      <c r="AB14" s="58">
        <f t="shared" si="3"/>
        <v>471.238</v>
      </c>
    </row>
    <row r="15" spans="1:30" s="70" customFormat="1" ht="20.25" customHeight="1" x14ac:dyDescent="0.2">
      <c r="A15" s="18"/>
      <c r="B15" s="1" t="s">
        <v>25</v>
      </c>
      <c r="C15" s="2"/>
      <c r="D15" s="62"/>
      <c r="E15" s="86"/>
      <c r="F15" s="62"/>
      <c r="G15" s="7">
        <f t="shared" ref="G15:T15" si="6">G16</f>
        <v>0</v>
      </c>
      <c r="H15" s="7">
        <f t="shared" si="6"/>
        <v>0</v>
      </c>
      <c r="I15" s="7">
        <f t="shared" si="6"/>
        <v>0</v>
      </c>
      <c r="J15" s="9">
        <f t="shared" si="6"/>
        <v>0</v>
      </c>
      <c r="K15" s="9">
        <f t="shared" si="6"/>
        <v>0</v>
      </c>
      <c r="L15" s="9">
        <f t="shared" si="6"/>
        <v>0</v>
      </c>
      <c r="M15" s="9">
        <f t="shared" si="6"/>
        <v>0</v>
      </c>
      <c r="N15" s="39">
        <f t="shared" si="6"/>
        <v>0</v>
      </c>
      <c r="O15" s="39">
        <f t="shared" si="6"/>
        <v>0</v>
      </c>
      <c r="P15" s="39">
        <f t="shared" si="6"/>
        <v>0</v>
      </c>
      <c r="Q15" s="39">
        <f t="shared" si="6"/>
        <v>0</v>
      </c>
      <c r="R15" s="8">
        <f t="shared" si="6"/>
        <v>0</v>
      </c>
      <c r="S15" s="8">
        <f t="shared" si="6"/>
        <v>0</v>
      </c>
      <c r="T15" s="8">
        <f t="shared" si="6"/>
        <v>0</v>
      </c>
      <c r="U15" s="8"/>
      <c r="V15" s="8">
        <f>V16</f>
        <v>0</v>
      </c>
      <c r="W15" s="8">
        <f>W16</f>
        <v>0</v>
      </c>
      <c r="X15" s="8">
        <f>X16</f>
        <v>0</v>
      </c>
      <c r="Y15" s="33"/>
      <c r="Z15" s="69"/>
      <c r="AA15" s="58">
        <f t="shared" si="2"/>
        <v>0</v>
      </c>
      <c r="AB15" s="58">
        <f t="shared" si="3"/>
        <v>0</v>
      </c>
    </row>
    <row r="16" spans="1:30" s="68" customFormat="1" ht="12.75" x14ac:dyDescent="0.2">
      <c r="A16" s="20"/>
      <c r="B16" s="11"/>
      <c r="C16" s="3"/>
      <c r="D16" s="3"/>
      <c r="E16" s="12"/>
      <c r="F16" s="67"/>
      <c r="G16" s="4"/>
      <c r="H16" s="4"/>
      <c r="I16" s="4"/>
      <c r="J16" s="36"/>
      <c r="K16" s="36"/>
      <c r="L16" s="36"/>
      <c r="M16" s="36"/>
      <c r="N16" s="5"/>
      <c r="O16" s="5"/>
      <c r="P16" s="5"/>
      <c r="Q16" s="5"/>
      <c r="R16" s="28"/>
      <c r="S16" s="13"/>
      <c r="T16" s="13"/>
      <c r="U16" s="13"/>
      <c r="V16" s="29"/>
      <c r="W16" s="30"/>
      <c r="X16" s="29"/>
      <c r="Y16" s="34"/>
      <c r="Z16" s="19"/>
      <c r="AA16" s="58">
        <f t="shared" si="2"/>
        <v>0</v>
      </c>
      <c r="AB16" s="58">
        <f t="shared" si="3"/>
        <v>0</v>
      </c>
      <c r="AC16" s="45"/>
    </row>
    <row r="17" spans="1:36" s="71" customFormat="1" ht="24.75" customHeight="1" x14ac:dyDescent="0.2">
      <c r="A17" s="21"/>
      <c r="B17" s="1" t="s">
        <v>26</v>
      </c>
      <c r="C17" s="6"/>
      <c r="D17" s="67"/>
      <c r="E17" s="86"/>
      <c r="F17" s="67"/>
      <c r="G17" s="7">
        <f>G18</f>
        <v>5000</v>
      </c>
      <c r="H17" s="7">
        <f t="shared" ref="H17:Y17" si="7">H18</f>
        <v>4250</v>
      </c>
      <c r="I17" s="7">
        <f t="shared" si="7"/>
        <v>750</v>
      </c>
      <c r="J17" s="8">
        <f t="shared" si="7"/>
        <v>5000</v>
      </c>
      <c r="K17" s="8">
        <f t="shared" si="7"/>
        <v>4250</v>
      </c>
      <c r="L17" s="8">
        <f t="shared" si="7"/>
        <v>500</v>
      </c>
      <c r="M17" s="8">
        <f t="shared" si="7"/>
        <v>250</v>
      </c>
      <c r="N17" s="8">
        <f t="shared" si="7"/>
        <v>1500</v>
      </c>
      <c r="O17" s="8">
        <f t="shared" si="7"/>
        <v>1500</v>
      </c>
      <c r="P17" s="8">
        <f t="shared" si="7"/>
        <v>0</v>
      </c>
      <c r="Q17" s="8">
        <f t="shared" si="7"/>
        <v>0</v>
      </c>
      <c r="R17" s="8">
        <f t="shared" si="7"/>
        <v>4712.375</v>
      </c>
      <c r="S17" s="8">
        <f t="shared" si="7"/>
        <v>4005.518</v>
      </c>
      <c r="T17" s="8">
        <f t="shared" si="7"/>
        <v>471.238</v>
      </c>
      <c r="U17" s="8">
        <f t="shared" si="7"/>
        <v>235.619</v>
      </c>
      <c r="V17" s="31">
        <f t="shared" si="7"/>
        <v>-287.625</v>
      </c>
      <c r="W17" s="31">
        <f t="shared" si="7"/>
        <v>-244.482</v>
      </c>
      <c r="X17" s="31">
        <f t="shared" si="7"/>
        <v>-28.762</v>
      </c>
      <c r="Y17" s="31">
        <f t="shared" si="7"/>
        <v>-14.381</v>
      </c>
      <c r="Z17" s="19"/>
      <c r="AA17" s="58">
        <f t="shared" si="2"/>
        <v>2505.518</v>
      </c>
      <c r="AB17" s="58">
        <f t="shared" si="3"/>
        <v>471.238</v>
      </c>
      <c r="AC17" s="45">
        <f t="shared" ref="AC17:AC45" si="8">+P17-L17</f>
        <v>-500</v>
      </c>
      <c r="AF17" s="113">
        <f>V17+V32+V44</f>
        <v>-2554.8319999999999</v>
      </c>
      <c r="AG17" s="113">
        <f t="shared" ref="AG17:AJ17" si="9">W17+W32+W44</f>
        <v>-2176.11</v>
      </c>
      <c r="AH17" s="113">
        <f t="shared" si="9"/>
        <v>-252.482</v>
      </c>
      <c r="AI17" s="113">
        <f t="shared" si="9"/>
        <v>-126.24</v>
      </c>
      <c r="AJ17" s="113">
        <f t="shared" si="9"/>
        <v>0</v>
      </c>
    </row>
    <row r="18" spans="1:36" s="46" customFormat="1" ht="38.25" x14ac:dyDescent="0.2">
      <c r="A18" s="20" t="s">
        <v>44</v>
      </c>
      <c r="B18" s="11" t="s">
        <v>28</v>
      </c>
      <c r="C18" s="3" t="s">
        <v>37</v>
      </c>
      <c r="D18" s="3" t="s">
        <v>40</v>
      </c>
      <c r="E18" s="42" t="s">
        <v>38</v>
      </c>
      <c r="F18" s="44"/>
      <c r="G18" s="4">
        <f>SUM(H18:I18)</f>
        <v>5000</v>
      </c>
      <c r="H18" s="4">
        <f>85%*5000</f>
        <v>4250</v>
      </c>
      <c r="I18" s="4">
        <f>15%*5000</f>
        <v>750</v>
      </c>
      <c r="J18" s="36">
        <f>SUM(K18:M18)</f>
        <v>5000</v>
      </c>
      <c r="K18" s="4">
        <v>4250</v>
      </c>
      <c r="L18" s="4">
        <v>500</v>
      </c>
      <c r="M18" s="4">
        <v>250</v>
      </c>
      <c r="N18" s="5">
        <f>O18+P18</f>
        <v>1500</v>
      </c>
      <c r="O18" s="89">
        <v>1500</v>
      </c>
      <c r="P18" s="89"/>
      <c r="Q18" s="89"/>
      <c r="R18" s="28">
        <f>S18+T18+U18</f>
        <v>4712.375</v>
      </c>
      <c r="S18" s="13">
        <f>K18+W18</f>
        <v>4005.518</v>
      </c>
      <c r="T18" s="13">
        <f>L18+X18</f>
        <v>471.238</v>
      </c>
      <c r="U18" s="13">
        <f>M18+Y18</f>
        <v>235.619</v>
      </c>
      <c r="V18" s="30">
        <f>SUM(W18:Y18)</f>
        <v>-287.625</v>
      </c>
      <c r="W18" s="30">
        <v>-244.482</v>
      </c>
      <c r="X18" s="29">
        <v>-28.762</v>
      </c>
      <c r="Y18" s="34">
        <v>-14.381</v>
      </c>
      <c r="Z18" s="72" t="s">
        <v>83</v>
      </c>
      <c r="AA18" s="58">
        <f t="shared" si="2"/>
        <v>2505.518</v>
      </c>
      <c r="AB18" s="58">
        <f t="shared" si="3"/>
        <v>471.238</v>
      </c>
      <c r="AC18" s="45">
        <f t="shared" si="8"/>
        <v>-500</v>
      </c>
    </row>
    <row r="19" spans="1:36" s="46" customFormat="1" ht="30" customHeight="1" x14ac:dyDescent="0.2">
      <c r="A19" s="85" t="s">
        <v>3</v>
      </c>
      <c r="B19" s="1" t="s">
        <v>29</v>
      </c>
      <c r="C19" s="9"/>
      <c r="D19" s="3"/>
      <c r="E19" s="86"/>
      <c r="F19" s="44"/>
      <c r="G19" s="7">
        <f>G20</f>
        <v>29335.868000000006</v>
      </c>
      <c r="H19" s="7">
        <f t="shared" ref="H19:Y19" si="10">H20</f>
        <v>25568.848434782616</v>
      </c>
      <c r="I19" s="7">
        <f t="shared" si="10"/>
        <v>3767.0195652173898</v>
      </c>
      <c r="J19" s="25">
        <f t="shared" si="10"/>
        <v>72636.868000000031</v>
      </c>
      <c r="K19" s="25">
        <f t="shared" si="10"/>
        <v>63221.891913043502</v>
      </c>
      <c r="L19" s="25">
        <f t="shared" si="10"/>
        <v>6232.6173913043485</v>
      </c>
      <c r="M19" s="25">
        <f t="shared" si="10"/>
        <v>3182.3586956521731</v>
      </c>
      <c r="N19" s="25">
        <f t="shared" si="10"/>
        <v>54613.185000000012</v>
      </c>
      <c r="O19" s="25">
        <f t="shared" si="10"/>
        <v>49037.909</v>
      </c>
      <c r="P19" s="25">
        <f t="shared" si="10"/>
        <v>4768.1760000000004</v>
      </c>
      <c r="Q19" s="25">
        <f t="shared" si="10"/>
        <v>807.1</v>
      </c>
      <c r="R19" s="25">
        <f t="shared" si="10"/>
        <v>67603.746000000014</v>
      </c>
      <c r="S19" s="25">
        <f t="shared" si="10"/>
        <v>59468.774434782608</v>
      </c>
      <c r="T19" s="25">
        <f t="shared" si="10"/>
        <v>6137.5550434782599</v>
      </c>
      <c r="U19" s="25">
        <f t="shared" si="10"/>
        <v>1997.4165217391301</v>
      </c>
      <c r="V19" s="31">
        <f t="shared" si="10"/>
        <v>-5033.1220000000194</v>
      </c>
      <c r="W19" s="31">
        <f t="shared" si="10"/>
        <v>-3753.1174782608869</v>
      </c>
      <c r="X19" s="31">
        <f t="shared" si="10"/>
        <v>-95.062347826088967</v>
      </c>
      <c r="Y19" s="31">
        <f t="shared" si="10"/>
        <v>-1184.9421739130432</v>
      </c>
      <c r="Z19" s="73"/>
      <c r="AA19" s="58">
        <f t="shared" si="2"/>
        <v>10430.865434782609</v>
      </c>
      <c r="AB19" s="58">
        <f t="shared" si="3"/>
        <v>1369.3790434782595</v>
      </c>
      <c r="AC19" s="45">
        <f t="shared" si="8"/>
        <v>-1464.4413913043481</v>
      </c>
    </row>
    <row r="20" spans="1:36" s="46" customFormat="1" ht="13.5" x14ac:dyDescent="0.2">
      <c r="A20" s="22" t="s">
        <v>13</v>
      </c>
      <c r="B20" s="10" t="s">
        <v>30</v>
      </c>
      <c r="C20" s="9"/>
      <c r="D20" s="3"/>
      <c r="E20" s="86"/>
      <c r="F20" s="44"/>
      <c r="G20" s="7">
        <f t="shared" ref="G20:Y20" si="11">G21+G32</f>
        <v>29335.868000000006</v>
      </c>
      <c r="H20" s="7">
        <f t="shared" si="11"/>
        <v>25568.848434782616</v>
      </c>
      <c r="I20" s="7">
        <f t="shared" si="11"/>
        <v>3767.0195652173898</v>
      </c>
      <c r="J20" s="25">
        <f t="shared" si="11"/>
        <v>72636.868000000031</v>
      </c>
      <c r="K20" s="25">
        <f t="shared" si="11"/>
        <v>63221.891913043502</v>
      </c>
      <c r="L20" s="25">
        <f t="shared" si="11"/>
        <v>6232.6173913043485</v>
      </c>
      <c r="M20" s="25">
        <f t="shared" si="11"/>
        <v>3182.3586956521731</v>
      </c>
      <c r="N20" s="25">
        <f t="shared" si="11"/>
        <v>54613.185000000012</v>
      </c>
      <c r="O20" s="25">
        <f t="shared" si="11"/>
        <v>49037.909</v>
      </c>
      <c r="P20" s="25">
        <f t="shared" si="11"/>
        <v>4768.1760000000004</v>
      </c>
      <c r="Q20" s="25">
        <f t="shared" si="11"/>
        <v>807.1</v>
      </c>
      <c r="R20" s="25">
        <f t="shared" si="11"/>
        <v>67603.746000000014</v>
      </c>
      <c r="S20" s="25">
        <f t="shared" si="11"/>
        <v>59468.774434782608</v>
      </c>
      <c r="T20" s="25">
        <f t="shared" si="11"/>
        <v>6137.5550434782599</v>
      </c>
      <c r="U20" s="25">
        <f t="shared" si="11"/>
        <v>1997.4165217391301</v>
      </c>
      <c r="V20" s="31">
        <f t="shared" si="11"/>
        <v>-5033.1220000000194</v>
      </c>
      <c r="W20" s="31">
        <f t="shared" si="11"/>
        <v>-3753.1174782608869</v>
      </c>
      <c r="X20" s="31">
        <f t="shared" si="11"/>
        <v>-95.062347826088967</v>
      </c>
      <c r="Y20" s="31">
        <f t="shared" si="11"/>
        <v>-1184.9421739130432</v>
      </c>
      <c r="Z20" s="73"/>
      <c r="AA20" s="58">
        <f t="shared" si="2"/>
        <v>10430.865434782609</v>
      </c>
      <c r="AB20" s="58">
        <f t="shared" si="3"/>
        <v>1369.3790434782595</v>
      </c>
      <c r="AC20" s="45">
        <f t="shared" si="8"/>
        <v>-1464.4413913043481</v>
      </c>
    </row>
    <row r="21" spans="1:36" s="46" customFormat="1" ht="13.5" x14ac:dyDescent="0.2">
      <c r="A21" s="23"/>
      <c r="B21" s="1" t="s">
        <v>25</v>
      </c>
      <c r="C21" s="9"/>
      <c r="D21" s="3"/>
      <c r="E21" s="86"/>
      <c r="F21" s="44"/>
      <c r="G21" s="7">
        <f>SUM(G31:G31)</f>
        <v>0</v>
      </c>
      <c r="H21" s="7">
        <f t="shared" ref="H21:I21" si="12">SUM(H31:H31)</f>
        <v>0</v>
      </c>
      <c r="I21" s="7">
        <f t="shared" si="12"/>
        <v>0</v>
      </c>
      <c r="J21" s="27">
        <f t="shared" ref="J21:Y21" si="13">SUM(J22:J31)</f>
        <v>43301.000000000029</v>
      </c>
      <c r="K21" s="27">
        <f t="shared" si="13"/>
        <v>37653.043478260886</v>
      </c>
      <c r="L21" s="27">
        <f t="shared" si="13"/>
        <v>3765.3043478260888</v>
      </c>
      <c r="M21" s="27">
        <f t="shared" si="13"/>
        <v>1882.6521739130433</v>
      </c>
      <c r="N21" s="27">
        <f t="shared" si="13"/>
        <v>40485.69400000001</v>
      </c>
      <c r="O21" s="27">
        <f t="shared" si="13"/>
        <v>35789.570999999996</v>
      </c>
      <c r="P21" s="27">
        <f t="shared" si="13"/>
        <v>3889.0230000000001</v>
      </c>
      <c r="Q21" s="27">
        <f t="shared" si="13"/>
        <v>807.1</v>
      </c>
      <c r="R21" s="27">
        <f t="shared" si="13"/>
        <v>40485.69400000001</v>
      </c>
      <c r="S21" s="27">
        <f t="shared" si="13"/>
        <v>35789.570999999996</v>
      </c>
      <c r="T21" s="27">
        <f t="shared" si="13"/>
        <v>3889.0230000000001</v>
      </c>
      <c r="U21" s="27">
        <f t="shared" si="13"/>
        <v>807.1</v>
      </c>
      <c r="V21" s="31">
        <f>SUM(V22:V31)</f>
        <v>-2815.3060000000191</v>
      </c>
      <c r="W21" s="31">
        <f t="shared" si="13"/>
        <v>-1863.4724782608871</v>
      </c>
      <c r="X21" s="31">
        <f t="shared" si="13"/>
        <v>123.71865217391104</v>
      </c>
      <c r="Y21" s="31">
        <f t="shared" si="13"/>
        <v>-1075.5521739130431</v>
      </c>
      <c r="Z21" s="73"/>
      <c r="AA21" s="58">
        <f t="shared" si="2"/>
        <v>0</v>
      </c>
      <c r="AB21" s="58">
        <f t="shared" si="3"/>
        <v>0</v>
      </c>
      <c r="AC21" s="45">
        <f t="shared" si="8"/>
        <v>123.71865217391132</v>
      </c>
      <c r="AF21" s="114">
        <f>+V21+V36+V42</f>
        <v>-3817.3950000000186</v>
      </c>
      <c r="AG21" s="114">
        <f t="shared" ref="AG21:AJ21" si="14">+W21+W36+W42</f>
        <v>-1837.5505217391476</v>
      </c>
      <c r="AH21" s="114">
        <f t="shared" si="14"/>
        <v>-277.14665217391496</v>
      </c>
      <c r="AI21" s="114">
        <f t="shared" si="14"/>
        <v>-1702.6978260869562</v>
      </c>
      <c r="AJ21" s="114">
        <f t="shared" si="14"/>
        <v>0</v>
      </c>
    </row>
    <row r="22" spans="1:36" s="46" customFormat="1" ht="25.5" x14ac:dyDescent="0.2">
      <c r="A22" s="42" t="s">
        <v>52</v>
      </c>
      <c r="B22" s="11" t="s">
        <v>53</v>
      </c>
      <c r="C22" s="3"/>
      <c r="D22" s="12" t="s">
        <v>54</v>
      </c>
      <c r="E22" s="12" t="s">
        <v>55</v>
      </c>
      <c r="F22" s="44"/>
      <c r="G22" s="4"/>
      <c r="H22" s="4"/>
      <c r="I22" s="4"/>
      <c r="J22" s="47">
        <f>SUM(K22:M22)</f>
        <v>20000.000000000015</v>
      </c>
      <c r="K22" s="47">
        <v>17391.304347826099</v>
      </c>
      <c r="L22" s="47">
        <v>1739.1304347826101</v>
      </c>
      <c r="M22" s="47">
        <v>869.56521739130403</v>
      </c>
      <c r="N22" s="5">
        <f>SUM(O22:Q22)</f>
        <v>19039.763000000003</v>
      </c>
      <c r="O22" s="5">
        <v>16800.633000000002</v>
      </c>
      <c r="P22" s="5">
        <v>1739.13</v>
      </c>
      <c r="Q22" s="5">
        <v>500</v>
      </c>
      <c r="R22" s="28">
        <f>SUM(S22:U22)</f>
        <v>19039.763000000003</v>
      </c>
      <c r="S22" s="41">
        <v>16800.633000000002</v>
      </c>
      <c r="T22" s="41">
        <v>1739.13</v>
      </c>
      <c r="U22" s="41">
        <v>500</v>
      </c>
      <c r="V22" s="30">
        <f>SUM(W22:Y22)</f>
        <v>-960.23700000001122</v>
      </c>
      <c r="W22" s="30">
        <f>+S22-K22</f>
        <v>-590.67134782609719</v>
      </c>
      <c r="X22" s="29">
        <f>+T22-L22</f>
        <v>-4.3478261000018392E-4</v>
      </c>
      <c r="Y22" s="34">
        <f>+U22-M22</f>
        <v>-369.56521739130403</v>
      </c>
      <c r="Z22" s="72" t="s">
        <v>76</v>
      </c>
      <c r="AA22" s="58">
        <f t="shared" si="2"/>
        <v>0</v>
      </c>
      <c r="AB22" s="58">
        <f t="shared" si="3"/>
        <v>0</v>
      </c>
      <c r="AC22" s="45"/>
    </row>
    <row r="23" spans="1:36" s="46" customFormat="1" ht="38.25" x14ac:dyDescent="0.2">
      <c r="A23" s="42" t="s">
        <v>27</v>
      </c>
      <c r="B23" s="51" t="s">
        <v>56</v>
      </c>
      <c r="C23" s="3"/>
      <c r="D23" s="12" t="s">
        <v>57</v>
      </c>
      <c r="E23" s="12" t="s">
        <v>58</v>
      </c>
      <c r="F23" s="44"/>
      <c r="G23" s="4"/>
      <c r="H23" s="4"/>
      <c r="I23" s="4"/>
      <c r="J23" s="47">
        <f t="shared" ref="J23:J27" si="15">SUM(K23:M23)</f>
        <v>1700.000000000003</v>
      </c>
      <c r="K23" s="47">
        <v>1478.26086956522</v>
      </c>
      <c r="L23" s="47">
        <v>147.826086956522</v>
      </c>
      <c r="M23" s="47">
        <v>73.913043478260903</v>
      </c>
      <c r="N23" s="5">
        <f t="shared" ref="N23:N30" si="16">SUM(O23:Q23)</f>
        <v>1483.77</v>
      </c>
      <c r="O23" s="5">
        <v>1294.066</v>
      </c>
      <c r="P23" s="5">
        <v>189.70400000000001</v>
      </c>
      <c r="Q23" s="5"/>
      <c r="R23" s="28">
        <f>SUM(S23:U23)</f>
        <v>1483.77</v>
      </c>
      <c r="S23" s="41">
        <v>1294.066</v>
      </c>
      <c r="T23" s="41">
        <v>189.70400000000001</v>
      </c>
      <c r="U23" s="41"/>
      <c r="V23" s="30">
        <f t="shared" ref="V23:V30" si="17">SUM(W23:Y23)</f>
        <v>-216.23000000000286</v>
      </c>
      <c r="W23" s="30">
        <f t="shared" ref="W23:W30" si="18">+S23-K23</f>
        <v>-184.19486956521996</v>
      </c>
      <c r="X23" s="29">
        <f t="shared" ref="X23:X30" si="19">+T23-L23</f>
        <v>41.877913043478003</v>
      </c>
      <c r="Y23" s="34">
        <f t="shared" ref="Y23:Y30" si="20">+U23-M23</f>
        <v>-73.913043478260903</v>
      </c>
      <c r="Z23" s="72" t="s">
        <v>76</v>
      </c>
      <c r="AA23" s="58">
        <f t="shared" si="2"/>
        <v>0</v>
      </c>
      <c r="AB23" s="58">
        <f t="shared" si="3"/>
        <v>0</v>
      </c>
      <c r="AC23" s="45"/>
    </row>
    <row r="24" spans="1:36" s="46" customFormat="1" ht="25.5" x14ac:dyDescent="0.2">
      <c r="A24" s="42" t="s">
        <v>59</v>
      </c>
      <c r="B24" s="11" t="s">
        <v>60</v>
      </c>
      <c r="C24" s="3"/>
      <c r="D24" s="12" t="s">
        <v>61</v>
      </c>
      <c r="E24" s="12" t="s">
        <v>58</v>
      </c>
      <c r="F24" s="44"/>
      <c r="G24" s="4"/>
      <c r="H24" s="4"/>
      <c r="I24" s="4"/>
      <c r="J24" s="47">
        <f t="shared" si="15"/>
        <v>1800.0000000000025</v>
      </c>
      <c r="K24" s="47">
        <v>1565.21739130435</v>
      </c>
      <c r="L24" s="47">
        <v>156.52173913043501</v>
      </c>
      <c r="M24" s="47">
        <v>78.260869565217405</v>
      </c>
      <c r="N24" s="5">
        <f t="shared" si="16"/>
        <v>1641.3920000000001</v>
      </c>
      <c r="O24" s="5">
        <v>1452.5920000000001</v>
      </c>
      <c r="P24" s="5">
        <v>134.80000000000001</v>
      </c>
      <c r="Q24" s="5">
        <v>54</v>
      </c>
      <c r="R24" s="28">
        <f t="shared" ref="R24:R30" si="21">SUM(S24:U24)</f>
        <v>1641.3920000000001</v>
      </c>
      <c r="S24" s="41">
        <v>1452.5920000000001</v>
      </c>
      <c r="T24" s="41">
        <v>134.80000000000001</v>
      </c>
      <c r="U24" s="41">
        <v>54</v>
      </c>
      <c r="V24" s="30">
        <f t="shared" si="17"/>
        <v>-158.60800000000233</v>
      </c>
      <c r="W24" s="30">
        <f t="shared" si="18"/>
        <v>-112.62539130434993</v>
      </c>
      <c r="X24" s="29">
        <f t="shared" si="19"/>
        <v>-21.721739130434997</v>
      </c>
      <c r="Y24" s="34">
        <f t="shared" si="20"/>
        <v>-24.260869565217405</v>
      </c>
      <c r="Z24" s="72" t="s">
        <v>76</v>
      </c>
      <c r="AA24" s="58">
        <f t="shared" si="2"/>
        <v>0</v>
      </c>
      <c r="AB24" s="58">
        <f t="shared" si="3"/>
        <v>0</v>
      </c>
      <c r="AC24" s="45"/>
    </row>
    <row r="25" spans="1:36" s="46" customFormat="1" ht="25.5" x14ac:dyDescent="0.2">
      <c r="A25" s="42" t="s">
        <v>62</v>
      </c>
      <c r="B25" s="11" t="s">
        <v>63</v>
      </c>
      <c r="C25" s="3"/>
      <c r="D25" s="12" t="s">
        <v>64</v>
      </c>
      <c r="E25" s="12" t="s">
        <v>58</v>
      </c>
      <c r="F25" s="44"/>
      <c r="G25" s="4"/>
      <c r="H25" s="4"/>
      <c r="I25" s="4"/>
      <c r="J25" s="47">
        <f t="shared" si="15"/>
        <v>2200.9999999999991</v>
      </c>
      <c r="K25" s="47">
        <v>1913.9130434782601</v>
      </c>
      <c r="L25" s="47">
        <v>191.39130434782601</v>
      </c>
      <c r="M25" s="47">
        <v>95.695652173913103</v>
      </c>
      <c r="N25" s="5">
        <f t="shared" si="16"/>
        <v>2114.0909999999999</v>
      </c>
      <c r="O25" s="5">
        <v>1818.9449999999999</v>
      </c>
      <c r="P25" s="5">
        <v>261.64600000000002</v>
      </c>
      <c r="Q25" s="5">
        <v>33.5</v>
      </c>
      <c r="R25" s="28">
        <f t="shared" si="21"/>
        <v>2114.0909999999999</v>
      </c>
      <c r="S25" s="41">
        <v>1818.9449999999999</v>
      </c>
      <c r="T25" s="41">
        <v>261.64600000000002</v>
      </c>
      <c r="U25" s="41">
        <v>33.5</v>
      </c>
      <c r="V25" s="30">
        <f t="shared" si="17"/>
        <v>-86.908999999999239</v>
      </c>
      <c r="W25" s="30">
        <f t="shared" si="18"/>
        <v>-94.968043478260142</v>
      </c>
      <c r="X25" s="29">
        <f t="shared" si="19"/>
        <v>70.254695652174007</v>
      </c>
      <c r="Y25" s="34">
        <f t="shared" si="20"/>
        <v>-62.195652173913103</v>
      </c>
      <c r="Z25" s="72" t="s">
        <v>76</v>
      </c>
      <c r="AA25" s="58">
        <f t="shared" si="2"/>
        <v>0</v>
      </c>
      <c r="AB25" s="58">
        <f t="shared" si="3"/>
        <v>0</v>
      </c>
      <c r="AC25" s="45"/>
    </row>
    <row r="26" spans="1:36" s="46" customFormat="1" ht="37.5" customHeight="1" x14ac:dyDescent="0.2">
      <c r="A26" s="42" t="s">
        <v>65</v>
      </c>
      <c r="B26" s="11" t="s">
        <v>66</v>
      </c>
      <c r="C26" s="3"/>
      <c r="D26" s="12" t="s">
        <v>57</v>
      </c>
      <c r="E26" s="12" t="s">
        <v>58</v>
      </c>
      <c r="F26" s="44"/>
      <c r="G26" s="4"/>
      <c r="H26" s="4"/>
      <c r="I26" s="4"/>
      <c r="J26" s="47">
        <f t="shared" si="15"/>
        <v>2100.0000000000009</v>
      </c>
      <c r="K26" s="47">
        <v>1826.0869565217399</v>
      </c>
      <c r="L26" s="47">
        <v>182.60869565217399</v>
      </c>
      <c r="M26" s="47">
        <v>91.304347826086996</v>
      </c>
      <c r="N26" s="5">
        <f t="shared" si="16"/>
        <v>2064.2689999999998</v>
      </c>
      <c r="O26" s="5">
        <v>1863.3689999999999</v>
      </c>
      <c r="P26" s="5">
        <v>200.9</v>
      </c>
      <c r="Q26" s="5"/>
      <c r="R26" s="28">
        <f t="shared" si="21"/>
        <v>2064.2689999999998</v>
      </c>
      <c r="S26" s="41">
        <v>1863.3689999999999</v>
      </c>
      <c r="T26" s="41">
        <v>200.9</v>
      </c>
      <c r="U26" s="41">
        <v>0</v>
      </c>
      <c r="V26" s="30">
        <f t="shared" si="17"/>
        <v>-35.731000000000989</v>
      </c>
      <c r="W26" s="30">
        <f t="shared" si="18"/>
        <v>37.282043478259993</v>
      </c>
      <c r="X26" s="29">
        <f t="shared" si="19"/>
        <v>18.291304347826014</v>
      </c>
      <c r="Y26" s="34">
        <f t="shared" si="20"/>
        <v>-91.304347826086996</v>
      </c>
      <c r="Z26" s="72" t="s">
        <v>76</v>
      </c>
      <c r="AA26" s="58">
        <f t="shared" si="2"/>
        <v>0</v>
      </c>
      <c r="AB26" s="58">
        <f t="shared" si="3"/>
        <v>0</v>
      </c>
      <c r="AC26" s="45"/>
    </row>
    <row r="27" spans="1:36" s="46" customFormat="1" ht="25.5" x14ac:dyDescent="0.2">
      <c r="A27" s="42" t="s">
        <v>67</v>
      </c>
      <c r="B27" s="11" t="s">
        <v>68</v>
      </c>
      <c r="C27" s="3"/>
      <c r="D27" s="12" t="s">
        <v>57</v>
      </c>
      <c r="E27" s="12" t="s">
        <v>58</v>
      </c>
      <c r="F27" s="44"/>
      <c r="G27" s="4"/>
      <c r="H27" s="4"/>
      <c r="I27" s="4"/>
      <c r="J27" s="47">
        <f t="shared" si="15"/>
        <v>1900.000000000002</v>
      </c>
      <c r="K27" s="47">
        <v>1652.1739130434801</v>
      </c>
      <c r="L27" s="47">
        <v>165.21739130434801</v>
      </c>
      <c r="M27" s="47">
        <v>82.608695652173907</v>
      </c>
      <c r="N27" s="5">
        <f t="shared" si="16"/>
        <v>1879.9</v>
      </c>
      <c r="O27" s="5">
        <v>1709</v>
      </c>
      <c r="P27" s="5">
        <v>170.9</v>
      </c>
      <c r="Q27" s="5"/>
      <c r="R27" s="28">
        <f t="shared" si="21"/>
        <v>1879.9</v>
      </c>
      <c r="S27" s="41">
        <v>1709</v>
      </c>
      <c r="T27" s="41">
        <v>170.9</v>
      </c>
      <c r="U27" s="41">
        <v>0</v>
      </c>
      <c r="V27" s="30">
        <f t="shared" si="17"/>
        <v>-20.100000000001984</v>
      </c>
      <c r="W27" s="30">
        <f t="shared" si="18"/>
        <v>56.82608695651993</v>
      </c>
      <c r="X27" s="29">
        <f t="shared" si="19"/>
        <v>5.682608695651993</v>
      </c>
      <c r="Y27" s="34">
        <f t="shared" si="20"/>
        <v>-82.608695652173907</v>
      </c>
      <c r="Z27" s="72" t="s">
        <v>76</v>
      </c>
      <c r="AA27" s="58">
        <f t="shared" si="2"/>
        <v>0</v>
      </c>
      <c r="AB27" s="58">
        <f t="shared" si="3"/>
        <v>0</v>
      </c>
      <c r="AC27" s="45"/>
    </row>
    <row r="28" spans="1:36" s="46" customFormat="1" ht="25.5" x14ac:dyDescent="0.2">
      <c r="A28" s="42" t="s">
        <v>69</v>
      </c>
      <c r="B28" s="11" t="s">
        <v>70</v>
      </c>
      <c r="C28" s="3"/>
      <c r="D28" s="12" t="s">
        <v>57</v>
      </c>
      <c r="E28" s="12" t="s">
        <v>58</v>
      </c>
      <c r="F28" s="44"/>
      <c r="G28" s="4"/>
      <c r="H28" s="4"/>
      <c r="I28" s="4"/>
      <c r="J28" s="47">
        <f>SUM(K28:M28)</f>
        <v>1900.000000000002</v>
      </c>
      <c r="K28" s="47">
        <v>1652.1739130434801</v>
      </c>
      <c r="L28" s="47">
        <v>165.21739130434801</v>
      </c>
      <c r="M28" s="47">
        <v>82.608695652173907</v>
      </c>
      <c r="N28" s="5">
        <f t="shared" si="16"/>
        <v>1877.489</v>
      </c>
      <c r="O28" s="5">
        <v>1702.9380000000001</v>
      </c>
      <c r="P28" s="5">
        <v>174.55099999999999</v>
      </c>
      <c r="Q28" s="5"/>
      <c r="R28" s="28">
        <f t="shared" si="21"/>
        <v>1877.489</v>
      </c>
      <c r="S28" s="41">
        <v>1702.9380000000001</v>
      </c>
      <c r="T28" s="41">
        <v>174.55099999999999</v>
      </c>
      <c r="U28" s="41">
        <v>0</v>
      </c>
      <c r="V28" s="30">
        <f t="shared" si="17"/>
        <v>-22.5110000000019</v>
      </c>
      <c r="W28" s="30">
        <f t="shared" si="18"/>
        <v>50.764086956520032</v>
      </c>
      <c r="X28" s="29">
        <f t="shared" si="19"/>
        <v>9.333608695651975</v>
      </c>
      <c r="Y28" s="34">
        <f t="shared" si="20"/>
        <v>-82.608695652173907</v>
      </c>
      <c r="Z28" s="72" t="s">
        <v>76</v>
      </c>
      <c r="AA28" s="58">
        <f t="shared" si="2"/>
        <v>0</v>
      </c>
      <c r="AB28" s="58">
        <f t="shared" si="3"/>
        <v>0</v>
      </c>
      <c r="AC28" s="45"/>
    </row>
    <row r="29" spans="1:36" s="46" customFormat="1" ht="25.5" x14ac:dyDescent="0.2">
      <c r="A29" s="42" t="s">
        <v>71</v>
      </c>
      <c r="B29" s="11" t="s">
        <v>72</v>
      </c>
      <c r="C29" s="3"/>
      <c r="D29" s="12" t="s">
        <v>73</v>
      </c>
      <c r="E29" s="12" t="s">
        <v>55</v>
      </c>
      <c r="F29" s="44"/>
      <c r="G29" s="4"/>
      <c r="H29" s="4"/>
      <c r="I29" s="4"/>
      <c r="J29" s="47">
        <f t="shared" ref="J29:J30" si="22">SUM(K29:M29)</f>
        <v>6700.0000000000009</v>
      </c>
      <c r="K29" s="47">
        <v>5826.0869565217399</v>
      </c>
      <c r="L29" s="47">
        <v>582.60869565217399</v>
      </c>
      <c r="M29" s="47">
        <v>291.304347826087</v>
      </c>
      <c r="N29" s="5">
        <f t="shared" si="16"/>
        <v>6014.2960000000012</v>
      </c>
      <c r="O29" s="5">
        <v>5325.0870000000004</v>
      </c>
      <c r="P29" s="5">
        <v>582.60900000000004</v>
      </c>
      <c r="Q29" s="5">
        <v>106.6</v>
      </c>
      <c r="R29" s="28">
        <f t="shared" si="21"/>
        <v>6014.2960000000012</v>
      </c>
      <c r="S29" s="47">
        <v>5325.0870000000004</v>
      </c>
      <c r="T29" s="47">
        <v>582.60900000000004</v>
      </c>
      <c r="U29" s="47">
        <v>106.6</v>
      </c>
      <c r="V29" s="30">
        <f t="shared" si="17"/>
        <v>-685.70400000000041</v>
      </c>
      <c r="W29" s="30">
        <f t="shared" si="18"/>
        <v>-500.99995652173948</v>
      </c>
      <c r="X29" s="36">
        <f t="shared" si="19"/>
        <v>3.0434782604515931E-4</v>
      </c>
      <c r="Y29" s="34">
        <f t="shared" si="20"/>
        <v>-184.704347826087</v>
      </c>
      <c r="Z29" s="72" t="s">
        <v>76</v>
      </c>
      <c r="AA29" s="58">
        <f t="shared" si="2"/>
        <v>0</v>
      </c>
      <c r="AB29" s="58">
        <f t="shared" si="3"/>
        <v>0</v>
      </c>
      <c r="AC29" s="45"/>
    </row>
    <row r="30" spans="1:36" s="46" customFormat="1" ht="25.5" x14ac:dyDescent="0.2">
      <c r="A30" s="42" t="s">
        <v>74</v>
      </c>
      <c r="B30" s="11" t="s">
        <v>75</v>
      </c>
      <c r="C30" s="3"/>
      <c r="D30" s="12" t="s">
        <v>61</v>
      </c>
      <c r="E30" s="12" t="s">
        <v>55</v>
      </c>
      <c r="F30" s="44"/>
      <c r="G30" s="4"/>
      <c r="H30" s="4"/>
      <c r="I30" s="4"/>
      <c r="J30" s="47">
        <f t="shared" si="22"/>
        <v>4999.9999999999982</v>
      </c>
      <c r="K30" s="47">
        <v>4347.8260869565202</v>
      </c>
      <c r="L30" s="47">
        <v>434.78260869565202</v>
      </c>
      <c r="M30" s="47">
        <v>217.39130434782601</v>
      </c>
      <c r="N30" s="5">
        <f t="shared" si="16"/>
        <v>4370.7240000000002</v>
      </c>
      <c r="O30" s="5">
        <v>3822.9409999999998</v>
      </c>
      <c r="P30" s="5">
        <v>434.78300000000002</v>
      </c>
      <c r="Q30" s="5">
        <v>113</v>
      </c>
      <c r="R30" s="28">
        <f t="shared" si="21"/>
        <v>4370.7240000000002</v>
      </c>
      <c r="S30" s="47">
        <v>3822.9409999999998</v>
      </c>
      <c r="T30" s="47">
        <v>434.78300000000002</v>
      </c>
      <c r="U30" s="47">
        <v>113</v>
      </c>
      <c r="V30" s="30">
        <f t="shared" si="17"/>
        <v>-629.27599999999836</v>
      </c>
      <c r="W30" s="30">
        <f t="shared" si="18"/>
        <v>-524.88508695652035</v>
      </c>
      <c r="X30" s="36">
        <f t="shared" si="19"/>
        <v>3.9130434799972136E-4</v>
      </c>
      <c r="Y30" s="34">
        <f t="shared" si="20"/>
        <v>-104.39130434782601</v>
      </c>
      <c r="Z30" s="72" t="s">
        <v>76</v>
      </c>
      <c r="AA30" s="58">
        <f t="shared" si="2"/>
        <v>0</v>
      </c>
      <c r="AB30" s="58">
        <f t="shared" si="3"/>
        <v>0</v>
      </c>
      <c r="AC30" s="45"/>
    </row>
    <row r="31" spans="1:36" s="46" customFormat="1" ht="12.75" x14ac:dyDescent="0.2">
      <c r="A31" s="20"/>
      <c r="B31" s="11"/>
      <c r="C31" s="3"/>
      <c r="D31" s="3"/>
      <c r="E31" s="12"/>
      <c r="F31" s="44"/>
      <c r="G31" s="4"/>
      <c r="H31" s="4"/>
      <c r="I31" s="4"/>
      <c r="J31" s="36"/>
      <c r="K31" s="40"/>
      <c r="L31" s="40"/>
      <c r="M31" s="40"/>
      <c r="N31" s="5"/>
      <c r="O31" s="5"/>
      <c r="P31" s="5"/>
      <c r="Q31" s="5"/>
      <c r="R31" s="28"/>
      <c r="S31" s="41"/>
      <c r="T31" s="41"/>
      <c r="U31" s="41"/>
      <c r="V31" s="29"/>
      <c r="W31" s="30"/>
      <c r="X31" s="29"/>
      <c r="Y31" s="34"/>
      <c r="Z31" s="73"/>
      <c r="AA31" s="58">
        <f t="shared" si="2"/>
        <v>0</v>
      </c>
      <c r="AB31" s="58">
        <f t="shared" si="3"/>
        <v>0</v>
      </c>
      <c r="AC31" s="45"/>
    </row>
    <row r="32" spans="1:36" s="46" customFormat="1" ht="26.25" customHeight="1" x14ac:dyDescent="0.2">
      <c r="A32" s="21"/>
      <c r="B32" s="1" t="s">
        <v>26</v>
      </c>
      <c r="C32" s="6"/>
      <c r="D32" s="44"/>
      <c r="E32" s="86"/>
      <c r="F32" s="44"/>
      <c r="G32" s="7">
        <f>SUM(G33:G34)</f>
        <v>29335.868000000006</v>
      </c>
      <c r="H32" s="7">
        <f t="shared" ref="H32:Y32" si="23">SUM(H33:H34)</f>
        <v>25568.848434782616</v>
      </c>
      <c r="I32" s="7">
        <f t="shared" si="23"/>
        <v>3767.0195652173898</v>
      </c>
      <c r="J32" s="25">
        <f t="shared" si="23"/>
        <v>29335.868000000006</v>
      </c>
      <c r="K32" s="25">
        <f t="shared" si="23"/>
        <v>25568.848434782616</v>
      </c>
      <c r="L32" s="25">
        <f t="shared" si="23"/>
        <v>2467.3130434782597</v>
      </c>
      <c r="M32" s="25">
        <f t="shared" si="23"/>
        <v>1299.70652173913</v>
      </c>
      <c r="N32" s="25">
        <f t="shared" si="23"/>
        <v>14127.491</v>
      </c>
      <c r="O32" s="25">
        <f t="shared" si="23"/>
        <v>13248.338</v>
      </c>
      <c r="P32" s="25">
        <f t="shared" si="23"/>
        <v>879.15300000000002</v>
      </c>
      <c r="Q32" s="25">
        <f t="shared" si="23"/>
        <v>0</v>
      </c>
      <c r="R32" s="25">
        <f t="shared" si="23"/>
        <v>27118.052000000003</v>
      </c>
      <c r="S32" s="25">
        <f t="shared" si="23"/>
        <v>23679.203434782616</v>
      </c>
      <c r="T32" s="25">
        <f t="shared" si="23"/>
        <v>2248.5320434782598</v>
      </c>
      <c r="U32" s="25">
        <f t="shared" si="23"/>
        <v>1190.3165217391302</v>
      </c>
      <c r="V32" s="31">
        <f>SUM(V33:V34)</f>
        <v>-2217.8159999999998</v>
      </c>
      <c r="W32" s="31">
        <f t="shared" si="23"/>
        <v>-1889.645</v>
      </c>
      <c r="X32" s="31">
        <f t="shared" si="23"/>
        <v>-218.78100000000001</v>
      </c>
      <c r="Y32" s="31">
        <f t="shared" si="23"/>
        <v>-109.39</v>
      </c>
      <c r="Z32" s="73"/>
      <c r="AA32" s="58">
        <f t="shared" si="2"/>
        <v>10430.865434782616</v>
      </c>
      <c r="AB32" s="58">
        <f t="shared" si="3"/>
        <v>1369.3790434782597</v>
      </c>
      <c r="AC32" s="45">
        <f t="shared" si="8"/>
        <v>-1588.1600434782597</v>
      </c>
    </row>
    <row r="33" spans="1:29" s="46" customFormat="1" ht="42.75" customHeight="1" x14ac:dyDescent="0.2">
      <c r="A33" s="20" t="s">
        <v>44</v>
      </c>
      <c r="B33" s="11" t="s">
        <v>32</v>
      </c>
      <c r="C33" s="3" t="s">
        <v>37</v>
      </c>
      <c r="D33" s="3" t="s">
        <v>41</v>
      </c>
      <c r="E33" s="12" t="s">
        <v>38</v>
      </c>
      <c r="F33" s="44"/>
      <c r="G33" s="4">
        <f t="shared" ref="G33:G34" si="24">SUM(H33:I33)</f>
        <v>12368.25</v>
      </c>
      <c r="H33" s="4">
        <v>10755</v>
      </c>
      <c r="I33" s="4">
        <v>1613.25</v>
      </c>
      <c r="J33" s="36">
        <f>SUM(K33:M33)</f>
        <v>12368.25</v>
      </c>
      <c r="K33" s="26">
        <v>10755</v>
      </c>
      <c r="L33" s="26">
        <v>1075.5</v>
      </c>
      <c r="M33" s="26">
        <v>537.75</v>
      </c>
      <c r="N33" s="13">
        <f>SUM(O33:P33)</f>
        <v>4253.7150000000001</v>
      </c>
      <c r="O33" s="13">
        <v>3843.6779999999999</v>
      </c>
      <c r="P33" s="13">
        <f>322.65+87.387</f>
        <v>410.03699999999998</v>
      </c>
      <c r="Q33" s="13"/>
      <c r="R33" s="28">
        <f t="shared" ref="R33:R34" si="25">SUM(S33:U33)</f>
        <v>11727.768</v>
      </c>
      <c r="S33" s="13">
        <f t="shared" ref="S33:U34" si="26">K33+W33</f>
        <v>10206.09</v>
      </c>
      <c r="T33" s="13">
        <f t="shared" si="26"/>
        <v>1014.452</v>
      </c>
      <c r="U33" s="13">
        <f t="shared" si="26"/>
        <v>507.226</v>
      </c>
      <c r="V33" s="30">
        <f t="shared" ref="V33:V34" si="27">SUM(W33:Y33)</f>
        <v>-640.48199999999997</v>
      </c>
      <c r="W33" s="30">
        <v>-548.91</v>
      </c>
      <c r="X33" s="29">
        <v>-61.048000000000002</v>
      </c>
      <c r="Y33" s="34">
        <v>-30.524000000000001</v>
      </c>
      <c r="Z33" s="72" t="s">
        <v>82</v>
      </c>
      <c r="AA33" s="58">
        <f t="shared" si="2"/>
        <v>6362.4120000000003</v>
      </c>
      <c r="AB33" s="58">
        <f t="shared" si="3"/>
        <v>604.41499999999996</v>
      </c>
      <c r="AC33" s="45">
        <f t="shared" si="8"/>
        <v>-665.46299999999997</v>
      </c>
    </row>
    <row r="34" spans="1:29" s="46" customFormat="1" ht="66.75" customHeight="1" x14ac:dyDescent="0.2">
      <c r="A34" s="20" t="s">
        <v>31</v>
      </c>
      <c r="B34" s="11" t="s">
        <v>33</v>
      </c>
      <c r="C34" s="3" t="s">
        <v>37</v>
      </c>
      <c r="D34" s="3" t="s">
        <v>42</v>
      </c>
      <c r="E34" s="42" t="s">
        <v>38</v>
      </c>
      <c r="F34" s="44"/>
      <c r="G34" s="4">
        <f t="shared" si="24"/>
        <v>16967.618000000006</v>
      </c>
      <c r="H34" s="4">
        <v>14813.848434782616</v>
      </c>
      <c r="I34" s="4">
        <v>2153.7695652173898</v>
      </c>
      <c r="J34" s="36">
        <f>SUM(K34:M34)</f>
        <v>16967.618000000006</v>
      </c>
      <c r="K34" s="5">
        <v>14813.848434782616</v>
      </c>
      <c r="L34" s="5">
        <v>1391.8130434782597</v>
      </c>
      <c r="M34" s="5">
        <v>761.95652173913004</v>
      </c>
      <c r="N34" s="13">
        <f t="shared" ref="N34" si="28">SUM(O34:P34)</f>
        <v>9873.7759999999998</v>
      </c>
      <c r="O34" s="13">
        <v>9404.66</v>
      </c>
      <c r="P34" s="13">
        <v>469.11599999999999</v>
      </c>
      <c r="Q34" s="13"/>
      <c r="R34" s="28">
        <f t="shared" si="25"/>
        <v>15390.284000000005</v>
      </c>
      <c r="S34" s="13">
        <f t="shared" si="26"/>
        <v>13473.113434782616</v>
      </c>
      <c r="T34" s="13">
        <f t="shared" si="26"/>
        <v>1234.0800434782598</v>
      </c>
      <c r="U34" s="13">
        <f t="shared" si="26"/>
        <v>683.09052173913005</v>
      </c>
      <c r="V34" s="30">
        <f t="shared" si="27"/>
        <v>-1577.3339999999998</v>
      </c>
      <c r="W34" s="30">
        <v>-1340.7349999999999</v>
      </c>
      <c r="X34" s="29">
        <v>-157.733</v>
      </c>
      <c r="Y34" s="34">
        <v>-78.866</v>
      </c>
      <c r="Z34" s="72" t="s">
        <v>82</v>
      </c>
      <c r="AA34" s="58">
        <f t="shared" si="2"/>
        <v>4068.4534347826157</v>
      </c>
      <c r="AB34" s="58">
        <f t="shared" si="3"/>
        <v>764.96404347825978</v>
      </c>
      <c r="AC34" s="45">
        <f t="shared" si="8"/>
        <v>-922.69704347825973</v>
      </c>
    </row>
    <row r="35" spans="1:29" s="46" customFormat="1" ht="30.75" customHeight="1" x14ac:dyDescent="0.2">
      <c r="A35" s="85" t="s">
        <v>8</v>
      </c>
      <c r="B35" s="1" t="s">
        <v>34</v>
      </c>
      <c r="C35" s="9"/>
      <c r="D35" s="3"/>
      <c r="E35" s="86"/>
      <c r="F35" s="44"/>
      <c r="G35" s="27" t="e">
        <f>G36+#REF!</f>
        <v>#REF!</v>
      </c>
      <c r="H35" s="27" t="e">
        <f>H36+#REF!</f>
        <v>#REF!</v>
      </c>
      <c r="I35" s="27" t="e">
        <f>I36+#REF!</f>
        <v>#REF!</v>
      </c>
      <c r="J35" s="27">
        <f>J36</f>
        <v>19079.999999999996</v>
      </c>
      <c r="K35" s="27">
        <f t="shared" ref="K35:U35" si="29">K36</f>
        <v>16591.73913043478</v>
      </c>
      <c r="L35" s="27">
        <f t="shared" si="29"/>
        <v>1659.173913043478</v>
      </c>
      <c r="M35" s="27">
        <f t="shared" si="29"/>
        <v>829.08695652173901</v>
      </c>
      <c r="N35" s="27">
        <f t="shared" si="29"/>
        <v>18143.823</v>
      </c>
      <c r="O35" s="27">
        <f t="shared" si="29"/>
        <v>16626.172000000002</v>
      </c>
      <c r="P35" s="27">
        <f t="shared" si="29"/>
        <v>1233.1010000000001</v>
      </c>
      <c r="Q35" s="27">
        <f t="shared" si="29"/>
        <v>284.55</v>
      </c>
      <c r="R35" s="27">
        <f t="shared" si="29"/>
        <v>18143.823</v>
      </c>
      <c r="S35" s="27">
        <f t="shared" si="29"/>
        <v>16626.172000000002</v>
      </c>
      <c r="T35" s="27">
        <f t="shared" si="29"/>
        <v>1233.1010000000001</v>
      </c>
      <c r="U35" s="27">
        <f t="shared" si="29"/>
        <v>284.55</v>
      </c>
      <c r="V35" s="32">
        <f t="shared" ref="V35" si="30">V36</f>
        <v>-936.17699999999741</v>
      </c>
      <c r="W35" s="32">
        <f t="shared" ref="W35" si="31">W36</f>
        <v>34.432869565219562</v>
      </c>
      <c r="X35" s="32">
        <f t="shared" ref="X35" si="32">X36</f>
        <v>-426.07291304347802</v>
      </c>
      <c r="Y35" s="32">
        <f t="shared" ref="Y35" si="33">Y36</f>
        <v>-544.53695652173906</v>
      </c>
      <c r="Z35" s="73"/>
      <c r="AA35" s="58">
        <f t="shared" si="2"/>
        <v>0</v>
      </c>
      <c r="AB35" s="58">
        <f t="shared" si="3"/>
        <v>0</v>
      </c>
      <c r="AC35" s="45">
        <f t="shared" si="8"/>
        <v>-426.07291304347791</v>
      </c>
    </row>
    <row r="36" spans="1:29" s="46" customFormat="1" ht="30.75" customHeight="1" x14ac:dyDescent="0.2">
      <c r="A36" s="85"/>
      <c r="B36" s="1" t="s">
        <v>45</v>
      </c>
      <c r="C36" s="9"/>
      <c r="D36" s="3"/>
      <c r="E36" s="86"/>
      <c r="F36" s="44"/>
      <c r="G36" s="27">
        <f>G40</f>
        <v>0</v>
      </c>
      <c r="H36" s="27">
        <f t="shared" ref="H36:I36" si="34">H40</f>
        <v>0</v>
      </c>
      <c r="I36" s="27">
        <f t="shared" si="34"/>
        <v>0</v>
      </c>
      <c r="J36" s="27">
        <f t="shared" ref="J36:Y36" si="35">SUM(J37:J40)</f>
        <v>19079.999999999996</v>
      </c>
      <c r="K36" s="27">
        <f t="shared" si="35"/>
        <v>16591.73913043478</v>
      </c>
      <c r="L36" s="27">
        <f t="shared" si="35"/>
        <v>1659.173913043478</v>
      </c>
      <c r="M36" s="27">
        <f t="shared" si="35"/>
        <v>829.08695652173901</v>
      </c>
      <c r="N36" s="27">
        <f t="shared" si="35"/>
        <v>18143.823</v>
      </c>
      <c r="O36" s="27">
        <f t="shared" si="35"/>
        <v>16626.172000000002</v>
      </c>
      <c r="P36" s="27">
        <f t="shared" si="35"/>
        <v>1233.1010000000001</v>
      </c>
      <c r="Q36" s="27">
        <f t="shared" si="35"/>
        <v>284.55</v>
      </c>
      <c r="R36" s="27">
        <f t="shared" si="35"/>
        <v>18143.823</v>
      </c>
      <c r="S36" s="27">
        <f t="shared" si="35"/>
        <v>16626.172000000002</v>
      </c>
      <c r="T36" s="27">
        <f t="shared" si="35"/>
        <v>1233.1010000000001</v>
      </c>
      <c r="U36" s="27">
        <f t="shared" si="35"/>
        <v>284.55</v>
      </c>
      <c r="V36" s="32">
        <f t="shared" si="35"/>
        <v>-936.17699999999741</v>
      </c>
      <c r="W36" s="32">
        <f t="shared" si="35"/>
        <v>34.432869565219562</v>
      </c>
      <c r="X36" s="32">
        <f t="shared" si="35"/>
        <v>-426.07291304347802</v>
      </c>
      <c r="Y36" s="32">
        <f t="shared" si="35"/>
        <v>-544.53695652173906</v>
      </c>
      <c r="Z36" s="73"/>
      <c r="AA36" s="58">
        <f t="shared" si="2"/>
        <v>0</v>
      </c>
      <c r="AB36" s="58">
        <f t="shared" si="3"/>
        <v>0</v>
      </c>
      <c r="AC36" s="45">
        <f t="shared" si="8"/>
        <v>-426.07291304347791</v>
      </c>
    </row>
    <row r="37" spans="1:29" s="46" customFormat="1" ht="25.5" x14ac:dyDescent="0.2">
      <c r="A37" s="48" t="s">
        <v>52</v>
      </c>
      <c r="B37" s="11" t="s">
        <v>77</v>
      </c>
      <c r="C37" s="5"/>
      <c r="D37" s="49" t="s">
        <v>54</v>
      </c>
      <c r="E37" s="49" t="s">
        <v>55</v>
      </c>
      <c r="F37" s="44"/>
      <c r="G37" s="40"/>
      <c r="H37" s="40"/>
      <c r="I37" s="40"/>
      <c r="J37" s="47">
        <f t="shared" ref="J37:J39" si="36">SUM(K37:M37)</f>
        <v>7499.9999999999973</v>
      </c>
      <c r="K37" s="47">
        <v>6521.7391304347802</v>
      </c>
      <c r="L37" s="47">
        <v>652.17391304347802</v>
      </c>
      <c r="M37" s="47">
        <v>326.08695652173901</v>
      </c>
      <c r="N37" s="5">
        <f>SUM(O37:Q37)</f>
        <v>7379.7060000000001</v>
      </c>
      <c r="O37" s="36">
        <v>6814.3059999999996</v>
      </c>
      <c r="P37" s="36">
        <v>443.6</v>
      </c>
      <c r="Q37" s="36">
        <v>121.8</v>
      </c>
      <c r="R37" s="28">
        <f t="shared" ref="R37:R39" si="37">SUM(S37:U37)</f>
        <v>7379.7060000000001</v>
      </c>
      <c r="S37" s="40">
        <v>6814.3059999999996</v>
      </c>
      <c r="T37" s="40">
        <v>443.6</v>
      </c>
      <c r="U37" s="40">
        <v>121.8</v>
      </c>
      <c r="V37" s="30">
        <f t="shared" ref="V37:V39" si="38">SUM(W37:Y37)</f>
        <v>-120.29399999999765</v>
      </c>
      <c r="W37" s="30">
        <f t="shared" ref="W37" si="39">+S37-K37</f>
        <v>292.56686956521935</v>
      </c>
      <c r="X37" s="29">
        <f t="shared" ref="X37" si="40">+T37-L37</f>
        <v>-208.573913043478</v>
      </c>
      <c r="Y37" s="34">
        <f t="shared" ref="Y37" si="41">+U37-M37</f>
        <v>-204.286956521739</v>
      </c>
      <c r="Z37" s="72" t="s">
        <v>76</v>
      </c>
      <c r="AA37" s="58">
        <f t="shared" si="2"/>
        <v>0</v>
      </c>
      <c r="AB37" s="58">
        <f t="shared" si="3"/>
        <v>0</v>
      </c>
      <c r="AC37" s="45"/>
    </row>
    <row r="38" spans="1:29" s="46" customFormat="1" ht="51" customHeight="1" x14ac:dyDescent="0.2">
      <c r="A38" s="50">
        <v>2</v>
      </c>
      <c r="B38" s="11" t="s">
        <v>78</v>
      </c>
      <c r="C38" s="5"/>
      <c r="D38" s="3" t="s">
        <v>41</v>
      </c>
      <c r="E38" s="12" t="s">
        <v>55</v>
      </c>
      <c r="F38" s="44"/>
      <c r="G38" s="40"/>
      <c r="H38" s="40"/>
      <c r="I38" s="40"/>
      <c r="J38" s="47">
        <f t="shared" si="36"/>
        <v>8979</v>
      </c>
      <c r="K38" s="36">
        <v>7808</v>
      </c>
      <c r="L38" s="36">
        <v>781</v>
      </c>
      <c r="M38" s="36">
        <v>390</v>
      </c>
      <c r="N38" s="5">
        <f>SUM(O38:Q38)</f>
        <v>8596.0069999999996</v>
      </c>
      <c r="O38" s="36">
        <v>7869.93</v>
      </c>
      <c r="P38" s="36">
        <v>563.327</v>
      </c>
      <c r="Q38" s="36">
        <v>162.75</v>
      </c>
      <c r="R38" s="28">
        <f t="shared" si="37"/>
        <v>8596.0069999999996</v>
      </c>
      <c r="S38" s="40">
        <v>7869.93</v>
      </c>
      <c r="T38" s="40">
        <v>563.327</v>
      </c>
      <c r="U38" s="40">
        <v>162.75</v>
      </c>
      <c r="V38" s="30">
        <f t="shared" si="38"/>
        <v>-382.99299999999971</v>
      </c>
      <c r="W38" s="30">
        <f t="shared" ref="W38:W39" si="42">+S38-K38</f>
        <v>61.930000000000291</v>
      </c>
      <c r="X38" s="29">
        <f t="shared" ref="X38:X39" si="43">+T38-L38</f>
        <v>-217.673</v>
      </c>
      <c r="Y38" s="34">
        <f t="shared" ref="Y38:Y39" si="44">+U38-M38</f>
        <v>-227.25</v>
      </c>
      <c r="Z38" s="72" t="s">
        <v>76</v>
      </c>
      <c r="AA38" s="58">
        <f t="shared" si="2"/>
        <v>0</v>
      </c>
      <c r="AB38" s="58">
        <f t="shared" si="3"/>
        <v>0</v>
      </c>
      <c r="AC38" s="45"/>
    </row>
    <row r="39" spans="1:29" s="46" customFormat="1" ht="38.25" customHeight="1" x14ac:dyDescent="0.2">
      <c r="A39" s="50">
        <v>3</v>
      </c>
      <c r="B39" s="11" t="s">
        <v>79</v>
      </c>
      <c r="C39" s="5"/>
      <c r="D39" s="3" t="s">
        <v>64</v>
      </c>
      <c r="E39" s="12" t="s">
        <v>55</v>
      </c>
      <c r="F39" s="44"/>
      <c r="G39" s="40"/>
      <c r="H39" s="40"/>
      <c r="I39" s="40"/>
      <c r="J39" s="47">
        <f t="shared" si="36"/>
        <v>2601</v>
      </c>
      <c r="K39" s="36">
        <v>2262</v>
      </c>
      <c r="L39" s="36">
        <v>226</v>
      </c>
      <c r="M39" s="36">
        <v>113</v>
      </c>
      <c r="N39" s="5">
        <f>SUM(O39:Q39)</f>
        <v>2168.11</v>
      </c>
      <c r="O39" s="36">
        <v>1941.9359999999999</v>
      </c>
      <c r="P39" s="36">
        <v>226.17400000000001</v>
      </c>
      <c r="Q39" s="36"/>
      <c r="R39" s="28">
        <f t="shared" si="37"/>
        <v>2168.11</v>
      </c>
      <c r="S39" s="40">
        <v>1941.9359999999999</v>
      </c>
      <c r="T39" s="40">
        <v>226.17400000000001</v>
      </c>
      <c r="U39" s="40">
        <v>0</v>
      </c>
      <c r="V39" s="30">
        <f t="shared" si="38"/>
        <v>-432.8900000000001</v>
      </c>
      <c r="W39" s="30">
        <f t="shared" si="42"/>
        <v>-320.06400000000008</v>
      </c>
      <c r="X39" s="29">
        <f t="shared" si="43"/>
        <v>0.17400000000000659</v>
      </c>
      <c r="Y39" s="34">
        <f t="shared" si="44"/>
        <v>-113</v>
      </c>
      <c r="Z39" s="72"/>
      <c r="AA39" s="58">
        <f t="shared" si="2"/>
        <v>0</v>
      </c>
      <c r="AB39" s="58">
        <f t="shared" si="3"/>
        <v>0</v>
      </c>
      <c r="AC39" s="45"/>
    </row>
    <row r="40" spans="1:29" s="46" customFormat="1" ht="12.75" x14ac:dyDescent="0.2">
      <c r="A40" s="37"/>
      <c r="B40" s="11"/>
      <c r="C40" s="3"/>
      <c r="D40" s="3"/>
      <c r="E40" s="12"/>
      <c r="F40" s="44"/>
      <c r="G40" s="4"/>
      <c r="H40" s="4"/>
      <c r="I40" s="4"/>
      <c r="J40" s="43"/>
      <c r="K40" s="4"/>
      <c r="L40" s="4"/>
      <c r="M40" s="4"/>
      <c r="N40" s="13"/>
      <c r="O40" s="13"/>
      <c r="P40" s="13"/>
      <c r="Q40" s="13"/>
      <c r="R40" s="28"/>
      <c r="S40" s="13"/>
      <c r="T40" s="13"/>
      <c r="U40" s="13"/>
      <c r="V40" s="29"/>
      <c r="W40" s="30"/>
      <c r="X40" s="29"/>
      <c r="Y40" s="29"/>
      <c r="Z40" s="73"/>
      <c r="AA40" s="58">
        <f t="shared" si="2"/>
        <v>0</v>
      </c>
      <c r="AB40" s="58">
        <f t="shared" si="3"/>
        <v>0</v>
      </c>
      <c r="AC40" s="45"/>
    </row>
    <row r="41" spans="1:29" s="46" customFormat="1" ht="39.75" customHeight="1" x14ac:dyDescent="0.2">
      <c r="A41" s="85" t="s">
        <v>9</v>
      </c>
      <c r="B41" s="1" t="s">
        <v>35</v>
      </c>
      <c r="C41" s="74"/>
      <c r="D41" s="3"/>
      <c r="E41" s="75"/>
      <c r="F41" s="44"/>
      <c r="G41" s="76">
        <f>G44</f>
        <v>4502.25</v>
      </c>
      <c r="H41" s="76">
        <f t="shared" ref="H41:I41" si="45">H44</f>
        <v>3915</v>
      </c>
      <c r="I41" s="76">
        <f t="shared" si="45"/>
        <v>587.25</v>
      </c>
      <c r="J41" s="76">
        <f>J42+J44</f>
        <v>6402.2500000000018</v>
      </c>
      <c r="K41" s="76">
        <f t="shared" ref="K41:Y41" si="46">K42+K44</f>
        <v>5567.1739130434798</v>
      </c>
      <c r="L41" s="76">
        <f t="shared" si="46"/>
        <v>556.71739130434798</v>
      </c>
      <c r="M41" s="76">
        <f t="shared" si="46"/>
        <v>278.35869565217388</v>
      </c>
      <c r="N41" s="76">
        <f t="shared" si="46"/>
        <v>2833.0879999999997</v>
      </c>
      <c r="O41" s="76">
        <f t="shared" si="46"/>
        <v>2505.663</v>
      </c>
      <c r="P41" s="76">
        <f t="shared" si="46"/>
        <v>327.42500000000001</v>
      </c>
      <c r="Q41" s="76">
        <f t="shared" si="46"/>
        <v>0</v>
      </c>
      <c r="R41" s="76">
        <f t="shared" si="46"/>
        <v>6291.8849999999993</v>
      </c>
      <c r="S41" s="76">
        <f t="shared" si="46"/>
        <v>5516.68</v>
      </c>
      <c r="T41" s="76">
        <f t="shared" si="46"/>
        <v>576.98599999999999</v>
      </c>
      <c r="U41" s="76">
        <f t="shared" si="46"/>
        <v>198.21899999999999</v>
      </c>
      <c r="V41" s="31">
        <f t="shared" si="46"/>
        <v>-115.30300000000196</v>
      </c>
      <c r="W41" s="31">
        <f t="shared" si="46"/>
        <v>-50.493913043480056</v>
      </c>
      <c r="X41" s="31">
        <f t="shared" si="46"/>
        <v>20.268608695651999</v>
      </c>
      <c r="Y41" s="35">
        <f t="shared" si="46"/>
        <v>-85.077695652173901</v>
      </c>
      <c r="Z41" s="73"/>
      <c r="AA41" s="58">
        <f t="shared" si="2"/>
        <v>3011.0170000000003</v>
      </c>
      <c r="AB41" s="58">
        <f t="shared" si="3"/>
        <v>249.56099999999998</v>
      </c>
      <c r="AC41" s="45">
        <f t="shared" si="8"/>
        <v>-229.29239130434797</v>
      </c>
    </row>
    <row r="42" spans="1:29" s="46" customFormat="1" ht="23.25" customHeight="1" x14ac:dyDescent="0.2">
      <c r="A42" s="85"/>
      <c r="B42" s="1" t="s">
        <v>45</v>
      </c>
      <c r="C42" s="74"/>
      <c r="D42" s="3"/>
      <c r="E42" s="75"/>
      <c r="F42" s="44"/>
      <c r="G42" s="76"/>
      <c r="H42" s="76"/>
      <c r="I42" s="76"/>
      <c r="J42" s="76">
        <f>J43</f>
        <v>1900.000000000002</v>
      </c>
      <c r="K42" s="76">
        <f t="shared" ref="K42:Y42" si="47">K43</f>
        <v>1652.1739130434801</v>
      </c>
      <c r="L42" s="76">
        <f t="shared" si="47"/>
        <v>165.21739130434801</v>
      </c>
      <c r="M42" s="76">
        <f t="shared" si="47"/>
        <v>82.608695652173907</v>
      </c>
      <c r="N42" s="76">
        <f t="shared" si="47"/>
        <v>1834.088</v>
      </c>
      <c r="O42" s="76">
        <f t="shared" si="47"/>
        <v>1643.663</v>
      </c>
      <c r="P42" s="76">
        <f t="shared" si="47"/>
        <v>190.42500000000001</v>
      </c>
      <c r="Q42" s="76">
        <f t="shared" si="47"/>
        <v>0</v>
      </c>
      <c r="R42" s="76">
        <f t="shared" si="47"/>
        <v>1834.088</v>
      </c>
      <c r="S42" s="76">
        <f t="shared" si="47"/>
        <v>1643.663</v>
      </c>
      <c r="T42" s="76">
        <f t="shared" si="47"/>
        <v>190.42500000000001</v>
      </c>
      <c r="U42" s="76">
        <f t="shared" si="47"/>
        <v>0</v>
      </c>
      <c r="V42" s="31">
        <f t="shared" si="47"/>
        <v>-65.912000000001967</v>
      </c>
      <c r="W42" s="31">
        <f t="shared" si="47"/>
        <v>-8.5109130434800591</v>
      </c>
      <c r="X42" s="31">
        <f t="shared" si="47"/>
        <v>25.207608695651999</v>
      </c>
      <c r="Y42" s="35">
        <f t="shared" si="47"/>
        <v>-82.608695652173907</v>
      </c>
      <c r="Z42" s="73"/>
      <c r="AA42" s="58">
        <f t="shared" si="2"/>
        <v>0</v>
      </c>
      <c r="AB42" s="58">
        <f t="shared" si="3"/>
        <v>0</v>
      </c>
      <c r="AC42" s="45"/>
    </row>
    <row r="43" spans="1:29" s="46" customFormat="1" ht="34.5" customHeight="1" x14ac:dyDescent="0.2">
      <c r="A43" s="42" t="s">
        <v>44</v>
      </c>
      <c r="B43" s="11" t="s">
        <v>80</v>
      </c>
      <c r="C43" s="74"/>
      <c r="D43" s="12" t="s">
        <v>73</v>
      </c>
      <c r="E43" s="12" t="s">
        <v>58</v>
      </c>
      <c r="F43" s="44"/>
      <c r="G43" s="76"/>
      <c r="H43" s="76"/>
      <c r="I43" s="76"/>
      <c r="J43" s="47">
        <f t="shared" ref="J43" si="48">SUM(K43:M43)</f>
        <v>1900.000000000002</v>
      </c>
      <c r="K43" s="47">
        <v>1652.1739130434801</v>
      </c>
      <c r="L43" s="47">
        <v>165.21739130434801</v>
      </c>
      <c r="M43" s="47">
        <v>82.608695652173907</v>
      </c>
      <c r="N43" s="77">
        <f>SUM(O43:Q43)</f>
        <v>1834.088</v>
      </c>
      <c r="O43" s="77">
        <v>1643.663</v>
      </c>
      <c r="P43" s="77">
        <v>190.42500000000001</v>
      </c>
      <c r="Q43" s="77"/>
      <c r="R43" s="28">
        <f>SUM(S43:U43)</f>
        <v>1834.088</v>
      </c>
      <c r="S43" s="77">
        <v>1643.663</v>
      </c>
      <c r="T43" s="77">
        <v>190.42500000000001</v>
      </c>
      <c r="U43" s="77"/>
      <c r="V43" s="30">
        <f t="shared" ref="V43" si="49">SUM(W43:Y43)</f>
        <v>-65.912000000001967</v>
      </c>
      <c r="W43" s="30">
        <f>+S43-K43</f>
        <v>-8.5109130434800591</v>
      </c>
      <c r="X43" s="30">
        <f>+T43-L43</f>
        <v>25.207608695651999</v>
      </c>
      <c r="Y43" s="34">
        <f>+U43-M43</f>
        <v>-82.608695652173907</v>
      </c>
      <c r="Z43" s="72" t="s">
        <v>76</v>
      </c>
      <c r="AA43" s="58">
        <f t="shared" si="2"/>
        <v>0</v>
      </c>
      <c r="AB43" s="58">
        <f t="shared" si="3"/>
        <v>0</v>
      </c>
      <c r="AC43" s="45"/>
    </row>
    <row r="44" spans="1:29" s="46" customFormat="1" ht="33.6" customHeight="1" x14ac:dyDescent="0.2">
      <c r="A44" s="21"/>
      <c r="B44" s="1" t="s">
        <v>26</v>
      </c>
      <c r="C44" s="14"/>
      <c r="D44" s="3"/>
      <c r="E44" s="86"/>
      <c r="F44" s="44"/>
      <c r="G44" s="25">
        <f>SUM(G45)</f>
        <v>4502.25</v>
      </c>
      <c r="H44" s="25">
        <f t="shared" ref="H44:Y44" si="50">SUM(H45)</f>
        <v>3915</v>
      </c>
      <c r="I44" s="25">
        <f t="shared" si="50"/>
        <v>587.25</v>
      </c>
      <c r="J44" s="25">
        <f t="shared" si="50"/>
        <v>4502.25</v>
      </c>
      <c r="K44" s="25">
        <f t="shared" si="50"/>
        <v>3915</v>
      </c>
      <c r="L44" s="25">
        <f t="shared" si="50"/>
        <v>391.5</v>
      </c>
      <c r="M44" s="25">
        <f t="shared" si="50"/>
        <v>195.75</v>
      </c>
      <c r="N44" s="25">
        <f t="shared" si="50"/>
        <v>999</v>
      </c>
      <c r="O44" s="25">
        <f t="shared" si="50"/>
        <v>862</v>
      </c>
      <c r="P44" s="25">
        <f t="shared" si="50"/>
        <v>137</v>
      </c>
      <c r="Q44" s="25">
        <f t="shared" si="50"/>
        <v>0</v>
      </c>
      <c r="R44" s="25">
        <f t="shared" si="50"/>
        <v>4457.7969999999996</v>
      </c>
      <c r="S44" s="25">
        <f t="shared" si="50"/>
        <v>3873.0169999999998</v>
      </c>
      <c r="T44" s="25">
        <f t="shared" si="50"/>
        <v>386.56099999999998</v>
      </c>
      <c r="U44" s="25">
        <f t="shared" si="50"/>
        <v>198.21899999999999</v>
      </c>
      <c r="V44" s="31">
        <f t="shared" si="50"/>
        <v>-49.390999999999998</v>
      </c>
      <c r="W44" s="31">
        <f t="shared" si="50"/>
        <v>-41.982999999999997</v>
      </c>
      <c r="X44" s="31">
        <f t="shared" si="50"/>
        <v>-4.9390000000000001</v>
      </c>
      <c r="Y44" s="35">
        <f t="shared" si="50"/>
        <v>-2.4689999999999999</v>
      </c>
      <c r="Z44" s="73"/>
      <c r="AA44" s="58">
        <f t="shared" si="2"/>
        <v>3011.0169999999998</v>
      </c>
      <c r="AB44" s="58">
        <f t="shared" si="3"/>
        <v>249.56099999999998</v>
      </c>
      <c r="AC44" s="45">
        <f t="shared" si="8"/>
        <v>-254.5</v>
      </c>
    </row>
    <row r="45" spans="1:29" s="46" customFormat="1" ht="42.75" customHeight="1" x14ac:dyDescent="0.2">
      <c r="A45" s="20" t="s">
        <v>44</v>
      </c>
      <c r="B45" s="11" t="s">
        <v>36</v>
      </c>
      <c r="C45" s="3" t="s">
        <v>37</v>
      </c>
      <c r="D45" s="3" t="s">
        <v>43</v>
      </c>
      <c r="E45" s="12" t="s">
        <v>39</v>
      </c>
      <c r="F45" s="44"/>
      <c r="G45" s="5">
        <f>SUM(H45:I45)</f>
        <v>4502.25</v>
      </c>
      <c r="H45" s="5">
        <v>3915</v>
      </c>
      <c r="I45" s="5">
        <v>587.25</v>
      </c>
      <c r="J45" s="36">
        <f>SUM(K45:M45)</f>
        <v>4502.25</v>
      </c>
      <c r="K45" s="36">
        <v>3915</v>
      </c>
      <c r="L45" s="36">
        <f>10%*K45</f>
        <v>391.5</v>
      </c>
      <c r="M45" s="36">
        <v>195.75</v>
      </c>
      <c r="N45" s="15">
        <f t="shared" ref="N45" si="51">SUM(O45:P45)</f>
        <v>999</v>
      </c>
      <c r="O45" s="15">
        <v>862</v>
      </c>
      <c r="P45" s="15">
        <v>137</v>
      </c>
      <c r="Q45" s="15"/>
      <c r="R45" s="28">
        <f>SUM(S45:U45)</f>
        <v>4457.7969999999996</v>
      </c>
      <c r="S45" s="41">
        <f>+K45+W45</f>
        <v>3873.0169999999998</v>
      </c>
      <c r="T45" s="41">
        <f>+L45+X45</f>
        <v>386.56099999999998</v>
      </c>
      <c r="U45" s="41">
        <f>M45-Y45</f>
        <v>198.21899999999999</v>
      </c>
      <c r="V45" s="30">
        <f t="shared" ref="V45" si="52">SUM(W45:Y45)</f>
        <v>-49.390999999999998</v>
      </c>
      <c r="W45" s="30">
        <v>-41.982999999999997</v>
      </c>
      <c r="X45" s="30">
        <v>-4.9390000000000001</v>
      </c>
      <c r="Y45" s="34">
        <v>-2.4689999999999999</v>
      </c>
      <c r="Z45" s="72" t="s">
        <v>82</v>
      </c>
      <c r="AA45" s="58">
        <f t="shared" si="2"/>
        <v>3011.0169999999998</v>
      </c>
      <c r="AB45" s="58">
        <f t="shared" si="3"/>
        <v>249.56099999999998</v>
      </c>
      <c r="AC45" s="45">
        <f t="shared" si="8"/>
        <v>-254.5</v>
      </c>
    </row>
    <row r="46" spans="1:29" s="54" customFormat="1" ht="12.75" x14ac:dyDescent="0.2">
      <c r="A46" s="93" t="s">
        <v>84</v>
      </c>
      <c r="B46" s="94" t="s">
        <v>85</v>
      </c>
      <c r="C46" s="95"/>
      <c r="D46" s="95"/>
      <c r="E46" s="96"/>
      <c r="F46" s="97"/>
      <c r="G46" s="98"/>
      <c r="H46" s="98"/>
      <c r="I46" s="98"/>
      <c r="J46" s="99"/>
      <c r="K46" s="99"/>
      <c r="L46" s="99"/>
      <c r="M46" s="99"/>
      <c r="N46" s="100"/>
      <c r="O46" s="100"/>
      <c r="P46" s="100"/>
      <c r="Q46" s="100"/>
      <c r="R46" s="101">
        <f>SUM(S46:U46)</f>
        <v>4543.2891739130655</v>
      </c>
      <c r="S46" s="102">
        <v>4013.6605217391502</v>
      </c>
      <c r="T46" s="102">
        <v>529.62865217391504</v>
      </c>
      <c r="U46" s="102"/>
      <c r="V46" s="31">
        <f t="shared" ref="V46" si="53">SUM(W46:Y46)</f>
        <v>4543.2891739130655</v>
      </c>
      <c r="W46" s="31">
        <f>+S46-K46</f>
        <v>4013.6605217391502</v>
      </c>
      <c r="X46" s="31">
        <f>+T46-L46</f>
        <v>529.62865217391504</v>
      </c>
      <c r="Y46" s="35">
        <f>+U46-M46</f>
        <v>0</v>
      </c>
      <c r="Z46" s="103" t="s">
        <v>87</v>
      </c>
      <c r="AA46" s="58"/>
      <c r="AB46" s="58"/>
      <c r="AC46" s="104"/>
    </row>
    <row r="47" spans="1:29" s="46" customFormat="1" ht="13.5" thickBot="1" x14ac:dyDescent="0.25">
      <c r="A47" s="78"/>
      <c r="B47" s="79"/>
      <c r="C47" s="79"/>
      <c r="D47" s="24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81"/>
      <c r="Z47" s="82"/>
    </row>
    <row r="48" spans="1:29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83"/>
    </row>
    <row r="49" spans="1:26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90"/>
      <c r="U49" s="46"/>
      <c r="V49" s="46"/>
      <c r="W49" s="46"/>
      <c r="X49" s="46"/>
      <c r="Y49" s="46"/>
      <c r="Z49" s="83"/>
    </row>
  </sheetData>
  <mergeCells count="42">
    <mergeCell ref="AA8:AB8"/>
    <mergeCell ref="X8:X9"/>
    <mergeCell ref="Z6:Z9"/>
    <mergeCell ref="V7:V9"/>
    <mergeCell ref="V6:Y6"/>
    <mergeCell ref="H8:H9"/>
    <mergeCell ref="I8:I9"/>
    <mergeCell ref="K8:K9"/>
    <mergeCell ref="L8:L9"/>
    <mergeCell ref="O8:O9"/>
    <mergeCell ref="A1:Z1"/>
    <mergeCell ref="A2:Z2"/>
    <mergeCell ref="A3:Z3"/>
    <mergeCell ref="A4:Z4"/>
    <mergeCell ref="A6:A9"/>
    <mergeCell ref="B6:B9"/>
    <mergeCell ref="C6:C9"/>
    <mergeCell ref="D6:D9"/>
    <mergeCell ref="E6:E9"/>
    <mergeCell ref="F6:F9"/>
    <mergeCell ref="G6:I6"/>
    <mergeCell ref="G7:G9"/>
    <mergeCell ref="H7:I7"/>
    <mergeCell ref="J7:J9"/>
    <mergeCell ref="N7:N9"/>
    <mergeCell ref="P8:P9"/>
    <mergeCell ref="V5:Z5"/>
    <mergeCell ref="M8:M9"/>
    <mergeCell ref="N6:Q6"/>
    <mergeCell ref="O7:Q7"/>
    <mergeCell ref="Q8:Q9"/>
    <mergeCell ref="J6:M6"/>
    <mergeCell ref="K7:M7"/>
    <mergeCell ref="R7:R9"/>
    <mergeCell ref="S8:S9"/>
    <mergeCell ref="T8:T9"/>
    <mergeCell ref="R6:U6"/>
    <mergeCell ref="S7:U7"/>
    <mergeCell ref="U8:U9"/>
    <mergeCell ref="W8:W9"/>
    <mergeCell ref="W7:Y7"/>
    <mergeCell ref="Y8:Y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9:H15"/>
  <sheetViews>
    <sheetView workbookViewId="0">
      <selection activeCell="L16" sqref="L16"/>
    </sheetView>
  </sheetViews>
  <sheetFormatPr defaultRowHeight="15" x14ac:dyDescent="0.25"/>
  <cols>
    <col min="6" max="6" width="21.28515625" customWidth="1"/>
    <col min="7" max="7" width="10.7109375" bestFit="1" customWidth="1"/>
    <col min="8" max="8" width="11.7109375" bestFit="1" customWidth="1"/>
  </cols>
  <sheetData>
    <row r="9" spans="5:8" x14ac:dyDescent="0.25">
      <c r="F9" t="s">
        <v>90</v>
      </c>
      <c r="G9" t="s">
        <v>91</v>
      </c>
    </row>
    <row r="10" spans="5:8" x14ac:dyDescent="0.25">
      <c r="E10" t="s">
        <v>88</v>
      </c>
      <c r="F10" s="111">
        <v>-1837.5509999999999</v>
      </c>
      <c r="G10" s="111">
        <v>-2176.11</v>
      </c>
      <c r="H10" s="112">
        <f>SUM(F10:G10)</f>
        <v>-4013.6610000000001</v>
      </c>
    </row>
    <row r="11" spans="5:8" x14ac:dyDescent="0.25">
      <c r="E11" t="s">
        <v>88</v>
      </c>
      <c r="F11" s="111">
        <v>-277.14699999999999</v>
      </c>
      <c r="G11" s="111">
        <v>-252.482</v>
      </c>
      <c r="H11" s="112">
        <f t="shared" ref="H11" si="0">SUM(F11:G11)</f>
        <v>-529.62900000000002</v>
      </c>
    </row>
    <row r="12" spans="5:8" x14ac:dyDescent="0.25">
      <c r="E12" t="s">
        <v>89</v>
      </c>
      <c r="F12" s="111">
        <v>-1702.6980000000001</v>
      </c>
      <c r="G12" s="111">
        <v>-126.24</v>
      </c>
      <c r="H12" s="112"/>
    </row>
    <row r="13" spans="5:8" x14ac:dyDescent="0.25">
      <c r="F13" s="111">
        <f>SUM(F10:F12)</f>
        <v>-3817.3959999999997</v>
      </c>
      <c r="G13" s="111">
        <f>SUM(G10:G12)</f>
        <v>-2554.8319999999999</v>
      </c>
      <c r="H13" s="112">
        <f>SUM(H10:H12)</f>
        <v>-4543.29</v>
      </c>
    </row>
    <row r="14" spans="5:8" x14ac:dyDescent="0.25">
      <c r="F14" s="109">
        <v>3817.395</v>
      </c>
      <c r="G14" s="109"/>
    </row>
    <row r="15" spans="5:8" x14ac:dyDescent="0.25">
      <c r="F15" s="110">
        <f>+F14-F13</f>
        <v>7634.7909999999993</v>
      </c>
      <c r="G15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pl2.1</vt:lpstr>
      <vt:lpstr>Sheet1</vt:lpstr>
      <vt:lpstr>pl2.1!Print_Area</vt:lpstr>
      <vt:lpstr>pl2.1!Print_Titles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lastPrinted>2024-12-16T08:33:07Z</cp:lastPrinted>
  <dcterms:created xsi:type="dcterms:W3CDTF">2023-03-02T01:51:23Z</dcterms:created>
  <dcterms:modified xsi:type="dcterms:W3CDTF">2024-12-22T05:27:57Z</dcterms:modified>
</cp:coreProperties>
</file>