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0" yWindow="0" windowWidth="14370" windowHeight="7125" firstSheet="1" activeTab="4"/>
  </bookViews>
  <sheets>
    <sheet name="foxz" sheetId="2" state="veryHidden" r:id="rId1"/>
    <sheet name="PL tong" sheetId="6" r:id="rId2"/>
    <sheet name="PL 1" sheetId="1" r:id="rId3"/>
    <sheet name="Pluc 2" sheetId="3" r:id="rId4"/>
    <sheet name="PL3" sheetId="5" r:id="rId5"/>
  </sheets>
  <externalReferences>
    <externalReference r:id="rId6"/>
    <externalReference r:id="rId7"/>
    <externalReference r:id="rId8"/>
  </externalReferences>
  <definedNames>
    <definedName name="______a129" hidden="1">{"Offgrid",#N/A,FALSE,"OFFGRID";"Region",#N/A,FALSE,"REGION";"Offgrid -2",#N/A,FALSE,"OFFGRID";"WTP",#N/A,FALSE,"WTP";"WTP -2",#N/A,FALSE,"WTP";"Project",#N/A,FALSE,"PROJECT";"Summary -2",#N/A,FALSE,"SUMMARY"}</definedName>
    <definedName name="______a130" hidden="1">{"Offgrid",#N/A,FALSE,"OFFGRID";"Region",#N/A,FALSE,"REGION";"Offgrid -2",#N/A,FALSE,"OFFGRID";"WTP",#N/A,FALSE,"WTP";"WTP -2",#N/A,FALSE,"WTP";"Project",#N/A,FALSE,"PROJECT";"Summary -2",#N/A,FALSE,"SUMMARY"}</definedName>
    <definedName name="_____a1" hidden="1">{"'Sheet1'!$L$16"}</definedName>
    <definedName name="_____a129" hidden="1">{"Offgrid",#N/A,FALSE,"OFFGRID";"Region",#N/A,FALSE,"REGION";"Offgrid -2",#N/A,FALSE,"OFFGRID";"WTP",#N/A,FALSE,"WTP";"WTP -2",#N/A,FALSE,"WTP";"Project",#N/A,FALSE,"PROJECT";"Summary -2",#N/A,FALSE,"SUMMARY"}</definedName>
    <definedName name="_____a130" hidden="1">{"Offgrid",#N/A,FALSE,"OFFGRID";"Region",#N/A,FALSE,"REGION";"Offgrid -2",#N/A,FALSE,"OFFGRID";"WTP",#N/A,FALSE,"WTP";"WTP -2",#N/A,FALSE,"WTP";"Project",#N/A,FALSE,"PROJECT";"Summary -2",#N/A,FALSE,"SUMMARY"}</definedName>
    <definedName name="_____cep1" hidden="1">{"'Sheet1'!$L$16"}</definedName>
    <definedName name="_____Coc39" hidden="1">{"'Sheet1'!$L$16"}</definedName>
    <definedName name="_____Goi8" hidden="1">{"'Sheet1'!$L$16"}</definedName>
    <definedName name="_____h1" hidden="1">{"'Sheet1'!$L$16"}</definedName>
    <definedName name="_____hu1" hidden="1">{"'Sheet1'!$L$16"}</definedName>
    <definedName name="_____hu2" hidden="1">{"'Sheet1'!$L$16"}</definedName>
    <definedName name="_____hu5" hidden="1">{"'Sheet1'!$L$16"}</definedName>
    <definedName name="_____hu6" hidden="1">{"'Sheet1'!$L$16"}</definedName>
    <definedName name="_____Lan1" hidden="1">{"'Sheet1'!$L$16"}</definedName>
    <definedName name="_____LAN3" hidden="1">{"'Sheet1'!$L$16"}</definedName>
    <definedName name="_____lk2" hidden="1">{"'Sheet1'!$L$16"}</definedName>
    <definedName name="_____tt3" hidden="1">{"'Sheet1'!$L$16"}</definedName>
    <definedName name="_____TT31" hidden="1">{"'Sheet1'!$L$16"}</definedName>
    <definedName name="____a1" hidden="1">{"'Sheet1'!$L$16"}</definedName>
    <definedName name="____B1" hidden="1">{"'Sheet1'!$L$16"}</definedName>
    <definedName name="____ban2" hidden="1">{"'Sheet1'!$L$16"}</definedName>
    <definedName name="____h1" hidden="1">{"'Sheet1'!$L$16"}</definedName>
    <definedName name="____hu1" hidden="1">{"'Sheet1'!$L$16"}</definedName>
    <definedName name="____hu2" hidden="1">{"'Sheet1'!$L$16"}</definedName>
    <definedName name="____hu5" hidden="1">{"'Sheet1'!$L$16"}</definedName>
    <definedName name="____hu6" hidden="1">{"'Sheet1'!$L$16"}</definedName>
    <definedName name="____M36" hidden="1">{"'Sheet1'!$L$16"}</definedName>
    <definedName name="____PA3" hidden="1">{"'Sheet1'!$L$16"}</definedName>
    <definedName name="____Pl2" hidden="1">{"'Sheet1'!$L$16"}</definedName>
    <definedName name="____Tru21" hidden="1">{"'Sheet1'!$L$16"}</definedName>
    <definedName name="___a1" hidden="1">{"'Sheet1'!$L$16"}</definedName>
    <definedName name="___a129" hidden="1">{"Offgrid",#N/A,FALSE,"OFFGRID";"Region",#N/A,FALSE,"REGION";"Offgrid -2",#N/A,FALSE,"OFFGRID";"WTP",#N/A,FALSE,"WTP";"WTP -2",#N/A,FALSE,"WTP";"Project",#N/A,FALSE,"PROJECT";"Summary -2",#N/A,FALSE,"SUMMARY"}</definedName>
    <definedName name="___a130" hidden="1">{"Offgrid",#N/A,FALSE,"OFFGRID";"Region",#N/A,FALSE,"REGION";"Offgrid -2",#N/A,FALSE,"OFFGRID";"WTP",#N/A,FALSE,"WTP";"WTP -2",#N/A,FALSE,"WTP";"Project",#N/A,FALSE,"PROJECT";"Summary -2",#N/A,FALSE,"SUMMARY"}</definedName>
    <definedName name="___B1" hidden="1">{"'Sheet1'!$L$16"}</definedName>
    <definedName name="___ban2" hidden="1">{"'Sheet1'!$L$16"}</definedName>
    <definedName name="___cep1" hidden="1">{"'Sheet1'!$L$16"}</definedName>
    <definedName name="___Coc39" hidden="1">{"'Sheet1'!$L$16"}</definedName>
    <definedName name="___Goi8" hidden="1">{"'Sheet1'!$L$16"}</definedName>
    <definedName name="___h1" hidden="1">{"'Sheet1'!$L$16"}</definedName>
    <definedName name="___hu1" hidden="1">{"'Sheet1'!$L$16"}</definedName>
    <definedName name="___hu2" hidden="1">{"'Sheet1'!$L$16"}</definedName>
    <definedName name="___hu5" hidden="1">{"'Sheet1'!$L$16"}</definedName>
    <definedName name="___hu6" hidden="1">{"'Sheet1'!$L$16"}</definedName>
    <definedName name="___Lan1" hidden="1">{"'Sheet1'!$L$16"}</definedName>
    <definedName name="___LAN3" hidden="1">{"'Sheet1'!$L$16"}</definedName>
    <definedName name="___lk2" hidden="1">{"'Sheet1'!$L$16"}</definedName>
    <definedName name="___M36" hidden="1">{"'Sheet1'!$L$16"}</definedName>
    <definedName name="___NSO2" hidden="1">{"'Sheet1'!$L$16"}</definedName>
    <definedName name="___PA3" hidden="1">{"'Sheet1'!$L$16"}</definedName>
    <definedName name="___Pl2" hidden="1">{"'Sheet1'!$L$16"}</definedName>
    <definedName name="___PL3" localSheetId="1" hidden="1">#REF!</definedName>
    <definedName name="___PL3" localSheetId="4" hidden="1">#REF!</definedName>
    <definedName name="___PL3" hidden="1">#REF!</definedName>
    <definedName name="___tt3" hidden="1">{"'Sheet1'!$L$16"}</definedName>
    <definedName name="___TT31" hidden="1">{"'Sheet1'!$L$16"}</definedName>
    <definedName name="___Tru21" hidden="1">{"'Sheet1'!$L$16"}</definedName>
    <definedName name="__a1" hidden="1">{"'Sheet1'!$L$16"}</definedName>
    <definedName name="__B1" hidden="1">{"'Sheet1'!$L$16"}</definedName>
    <definedName name="__ban2" hidden="1">{"'Sheet1'!$L$16"}</definedName>
    <definedName name="__h1" hidden="1">{"'Sheet1'!$L$16"}</definedName>
    <definedName name="__hu1" hidden="1">{"'Sheet1'!$L$16"}</definedName>
    <definedName name="__hu2" hidden="1">{"'Sheet1'!$L$16"}</definedName>
    <definedName name="__hu5" hidden="1">{"'Sheet1'!$L$16"}</definedName>
    <definedName name="__hu6" hidden="1">{"'Sheet1'!$L$16"}</definedName>
    <definedName name="__M36" hidden="1">{"'Sheet1'!$L$16"}</definedName>
    <definedName name="__NSO2" hidden="1">{"'Sheet1'!$L$16"}</definedName>
    <definedName name="__PA3" hidden="1">{"'Sheet1'!$L$16"}</definedName>
    <definedName name="__Pl2" hidden="1">{"'Sheet1'!$L$16"}</definedName>
    <definedName name="__Tru21" hidden="1">{"'Sheet1'!$L$16"}</definedName>
    <definedName name="__vl2" hidden="1">{"'Sheet1'!$L$16"}</definedName>
    <definedName name="_a1" hidden="1">{"'Sheet1'!$L$16"}</definedName>
    <definedName name="_a129" hidden="1">{"Offgrid",#N/A,FALSE,"OFFGRID";"Region",#N/A,FALSE,"REGION";"Offgrid -2",#N/A,FALSE,"OFFGRID";"WTP",#N/A,FALSE,"WTP";"WTP -2",#N/A,FALSE,"WTP";"Project",#N/A,FALSE,"PROJECT";"Summary -2",#N/A,FALSE,"SUMMARY"}</definedName>
    <definedName name="_a130" hidden="1">{"Offgrid",#N/A,FALSE,"OFFGRID";"Region",#N/A,FALSE,"REGION";"Offgrid -2",#N/A,FALSE,"OFFGRID";"WTP",#N/A,FALSE,"WTP";"WTP -2",#N/A,FALSE,"WTP";"Project",#N/A,FALSE,"PROJECT";"Summary -2",#N/A,FALSE,"SUMMARY"}</definedName>
    <definedName name="_B1" hidden="1">{"'Sheet1'!$L$16"}</definedName>
    <definedName name="_ban2" hidden="1">{"'Sheet1'!$L$16"}</definedName>
    <definedName name="_Builtin155" hidden="1">#N/A</definedName>
    <definedName name="_cep1" hidden="1">{"'Sheet1'!$L$16"}</definedName>
    <definedName name="_Coc39" hidden="1">{"'Sheet1'!$L$16"}</definedName>
    <definedName name="_Fill" localSheetId="1" hidden="1">#REF!</definedName>
    <definedName name="_Fill" localSheetId="4" hidden="1">#REF!</definedName>
    <definedName name="_Fill" hidden="1">#REF!</definedName>
    <definedName name="_xlnm._FilterDatabase" localSheetId="1" hidden="1">#REF!</definedName>
    <definedName name="_xlnm._FilterDatabase" localSheetId="4" hidden="1">#REF!</definedName>
    <definedName name="_xlnm._FilterDatabase" hidden="1">#REF!</definedName>
    <definedName name="_Goi8" hidden="1">{"'Sheet1'!$L$16"}</definedName>
    <definedName name="_h1" hidden="1">{"'Sheet1'!$L$16"}</definedName>
    <definedName name="_hu1" hidden="1">{"'Sheet1'!$L$16"}</definedName>
    <definedName name="_hu2" hidden="1">{"'Sheet1'!$L$16"}</definedName>
    <definedName name="_hu5" hidden="1">{"'Sheet1'!$L$16"}</definedName>
    <definedName name="_hu6" hidden="1">{"'Sheet1'!$L$16"}</definedName>
    <definedName name="_Key1" localSheetId="1" hidden="1">#REF!</definedName>
    <definedName name="_Key1" localSheetId="4" hidden="1">#REF!</definedName>
    <definedName name="_Key1" hidden="1">#REF!</definedName>
    <definedName name="_Key2" localSheetId="1" hidden="1">#REF!</definedName>
    <definedName name="_Key2" localSheetId="4" hidden="1">#REF!</definedName>
    <definedName name="_Key2" hidden="1">#REF!</definedName>
    <definedName name="_KH08" hidden="1">{#N/A,#N/A,FALSE,"Chi tiÆt"}</definedName>
    <definedName name="_Lan1" hidden="1">{"'Sheet1'!$L$16"}</definedName>
    <definedName name="_LAN3" hidden="1">{"'Sheet1'!$L$16"}</definedName>
    <definedName name="_lk2" hidden="1">{"'Sheet1'!$L$16"}</definedName>
    <definedName name="_M36" hidden="1">{"'Sheet1'!$L$16"}</definedName>
    <definedName name="_NSO2" hidden="1">{"'Sheet1'!$L$16"}</definedName>
    <definedName name="_Order1" hidden="1">0</definedName>
    <definedName name="_Order2" hidden="1">255</definedName>
    <definedName name="_PA3" hidden="1">{"'Sheet1'!$L$16"}</definedName>
    <definedName name="_Parse_Out" localSheetId="1" hidden="1">[1]Quantity!#REF!</definedName>
    <definedName name="_Parse_Out" localSheetId="4" hidden="1">[1]Quantity!#REF!</definedName>
    <definedName name="_Parse_Out" hidden="1">[1]Quantity!#REF!</definedName>
    <definedName name="_Pl2" hidden="1">{"'Sheet1'!$L$16"}</definedName>
    <definedName name="_PL3" localSheetId="1" hidden="1">#REF!</definedName>
    <definedName name="_PL3" localSheetId="4" hidden="1">#REF!</definedName>
    <definedName name="_PL3" hidden="1">#REF!</definedName>
    <definedName name="_phu2" hidden="1">{"'Sheet1'!$L$16"}</definedName>
    <definedName name="_Sort" localSheetId="1" hidden="1">[2]UNIT!#REF!</definedName>
    <definedName name="_Sort" localSheetId="4" hidden="1">[2]UNIT!#REF!</definedName>
    <definedName name="_Sort" hidden="1">[2]UNIT!#REF!</definedName>
    <definedName name="_tt3" hidden="1">{"'Sheet1'!$L$16"}</definedName>
    <definedName name="_TT31" hidden="1">{"'Sheet1'!$L$16"}</definedName>
    <definedName name="_Tru21" hidden="1">{"'Sheet1'!$L$16"}</definedName>
    <definedName name="_vl2" hidden="1">{"'Sheet1'!$L$16"}</definedName>
    <definedName name="a" hidden="1">{"'Sheet1'!$L$16"}</definedName>
    <definedName name="ABC" localSheetId="1" hidden="1">#REF!</definedName>
    <definedName name="ABC" localSheetId="4" hidden="1">#REF!</definedName>
    <definedName name="ABC" hidden="1">#REF!</definedName>
    <definedName name="AccessDatabase" hidden="1">"C:\My Documents\LeBinh\Xls\VP Cong ty\FORM.mdb"</definedName>
    <definedName name="ADADADD" hidden="1">{"'Sheet1'!$L$16"}</definedName>
    <definedName name="anscount" hidden="1">3</definedName>
    <definedName name="ATGT" hidden="1">{"'Sheet1'!$L$16"}</definedName>
    <definedName name="Bgiang" hidden="1">{"'Sheet1'!$L$16"}</definedName>
    <definedName name="Coc_60" hidden="1">{"'Sheet1'!$L$16"}</definedName>
    <definedName name="CoCauN" hidden="1">{"'Sheet1'!$L$16"}</definedName>
    <definedName name="Code" localSheetId="1" hidden="1">#REF!</definedName>
    <definedName name="Code" localSheetId="4" hidden="1">#REF!</definedName>
    <definedName name="Code" hidden="1">#REF!</definedName>
    <definedName name="CP" localSheetId="1" hidden="1">#REF!</definedName>
    <definedName name="CP" localSheetId="4" hidden="1">#REF!</definedName>
    <definedName name="CP" hidden="1">#REF!</definedName>
    <definedName name="CTCT1" hidden="1">{"'Sheet1'!$L$16"}</definedName>
    <definedName name="chitietbgiang2" hidden="1">{"'Sheet1'!$L$16"}</definedName>
    <definedName name="chl" hidden="1">{"'Sheet1'!$L$16"}</definedName>
    <definedName name="data1" localSheetId="1" hidden="1">#REF!</definedName>
    <definedName name="data1" localSheetId="4" hidden="1">#REF!</definedName>
    <definedName name="data1" hidden="1">#REF!</definedName>
    <definedName name="data2" localSheetId="1" hidden="1">#REF!</definedName>
    <definedName name="data2" localSheetId="4" hidden="1">#REF!</definedName>
    <definedName name="data2" hidden="1">#REF!</definedName>
    <definedName name="data3" localSheetId="1" hidden="1">#REF!</definedName>
    <definedName name="data3" localSheetId="4" hidden="1">#REF!</definedName>
    <definedName name="data3" hidden="1">#REF!</definedName>
    <definedName name="dđ" hidden="1">{"'Sheet1'!$L$16"}</definedName>
    <definedName name="DenDK" hidden="1">{"'Sheet1'!$L$16"}</definedName>
    <definedName name="DFSDF" hidden="1">{"'Sheet1'!$L$16"}</definedName>
    <definedName name="dgctp2" hidden="1">{"'Sheet1'!$L$16"}</definedName>
    <definedName name="Discount" localSheetId="1" hidden="1">#REF!</definedName>
    <definedName name="Discount" localSheetId="4" hidden="1">#REF!</definedName>
    <definedName name="Discount" hidden="1">#REF!</definedName>
    <definedName name="display_area_2" localSheetId="1" hidden="1">#REF!</definedName>
    <definedName name="display_area_2" localSheetId="4" hidden="1">#REF!</definedName>
    <definedName name="display_area_2" hidden="1">#REF!</definedName>
    <definedName name="drf" localSheetId="1" hidden="1">#REF!</definedName>
    <definedName name="drf" localSheetId="4" hidden="1">#REF!</definedName>
    <definedName name="drf" hidden="1">#REF!</definedName>
    <definedName name="ds" hidden="1">{#N/A,#N/A,FALSE,"Chi tiÆt"}</definedName>
    <definedName name="dsh" localSheetId="1" hidden="1">#REF!</definedName>
    <definedName name="dsh" localSheetId="4" hidden="1">#REF!</definedName>
    <definedName name="dsh" hidden="1">#REF!</definedName>
    <definedName name="Duongnaco" hidden="1">{"'Sheet1'!$L$16"}</definedName>
    <definedName name="DWPRICE" localSheetId="1" hidden="1">[3]Quantity!#REF!</definedName>
    <definedName name="DWPRICE" localSheetId="4" hidden="1">[3]Quantity!#REF!</definedName>
    <definedName name="DWPRICE" hidden="1">[3]Quantity!#REF!</definedName>
    <definedName name="FCode" localSheetId="1" hidden="1">#REF!</definedName>
    <definedName name="FCode" localSheetId="4" hidden="1">#REF!</definedName>
    <definedName name="FCode" hidden="1">#REF!</definedName>
    <definedName name="fdfsf" hidden="1">{#N/A,#N/A,FALSE,"Chi tiÆt"}</definedName>
    <definedName name="fff" hidden="1">{"'Sheet1'!$L$16"}</definedName>
    <definedName name="fsdfdsf" hidden="1">{"'Sheet1'!$L$16"}</definedName>
    <definedName name="g" hidden="1">{"'Sheet1'!$L$16"}</definedName>
    <definedName name="ghjj" localSheetId="1" hidden="1">#REF!</definedName>
    <definedName name="ghjj" localSheetId="4" hidden="1">#REF!</definedName>
    <definedName name="ghjj" hidden="1">#REF!</definedName>
    <definedName name="h" hidden="1">{"'Sheet1'!$L$16"}</definedName>
    <definedName name="ha" hidden="1">{"'Sheet1'!$L$16"}</definedName>
    <definedName name="HiddenRows" localSheetId="1" hidden="1">#REF!</definedName>
    <definedName name="HiddenRows" localSheetId="4" hidden="1">#REF!</definedName>
    <definedName name="HiddenRows" hidden="1">#REF!</definedName>
    <definedName name="htlm" hidden="1">{"'Sheet1'!$L$16"}</definedName>
    <definedName name="HTML_CodePage" hidden="1">950</definedName>
    <definedName name="HTML_Control" hidden="1">{"'Sheet1'!$L$16"}</definedName>
    <definedName name="HTML_Control1" hidden="1">{"'Sheet1'!$L$16"}</definedName>
    <definedName name="HTML_Description" hidden="1">""</definedName>
    <definedName name="HTML_Email" hidden="1">""</definedName>
    <definedName name="HTML_Header" hidden="1">"Sheet1"</definedName>
    <definedName name="HTML_LastUpdate" hidden="1">"2000/9/14"</definedName>
    <definedName name="HTML_LineAfter" hidden="1">FALSE</definedName>
    <definedName name="HTML_LineBefore" hidden="1">FALSE</definedName>
    <definedName name="HTML_Name" hidden="1">"J.C.WONG"</definedName>
    <definedName name="HTML_OBDlg2" hidden="1">TRUE</definedName>
    <definedName name="HTML_OBDlg4" hidden="1">TRUE</definedName>
    <definedName name="HTML_OS" hidden="1">0</definedName>
    <definedName name="HTML_PathFile" hidden="1">"C:\2689\Q\國內\00q3961台化龍德PTA3建造\MyHTML.htm"</definedName>
    <definedName name="HTML_Title" hidden="1">"00Q3961-SUM"</definedName>
    <definedName name="htrhrt" hidden="1">{"'Sheet1'!$L$16"}</definedName>
    <definedName name="hu" hidden="1">{"'Sheet1'!$L$16"}</definedName>
    <definedName name="hung" hidden="1">{"'Sheet1'!$L$16"}</definedName>
    <definedName name="HUU" hidden="1">{"'Sheet1'!$L$16"}</definedName>
    <definedName name="huy" hidden="1">{"'Sheet1'!$L$16"}</definedName>
    <definedName name="j" hidden="1">{"'Sheet1'!$L$16"}</definedName>
    <definedName name="k" hidden="1">{"'Sheet1'!$L$16"}</definedName>
    <definedName name="KLduonggiaods" hidden="1">{"'Sheet1'!$L$16"}</definedName>
    <definedName name="ksbn" hidden="1">{"'Sheet1'!$L$16"}</definedName>
    <definedName name="kshn" hidden="1">{"'Sheet1'!$L$16"}</definedName>
    <definedName name="ksls" hidden="1">{"'Sheet1'!$L$16"}</definedName>
    <definedName name="khla09" hidden="1">{"'Sheet1'!$L$16"}</definedName>
    <definedName name="khongtruotgia" hidden="1">{"'Sheet1'!$L$16"}</definedName>
    <definedName name="khvh09" hidden="1">{"'Sheet1'!$L$16"}</definedName>
    <definedName name="khvx09" hidden="1">{#N/A,#N/A,FALSE,"Chi tiÆt"}</definedName>
    <definedName name="KHYt09" hidden="1">{"'Sheet1'!$L$16"}</definedName>
    <definedName name="l" hidden="1">{"'Sheet1'!$L$16"}</definedName>
    <definedName name="langson" hidden="1">{"'Sheet1'!$L$16"}</definedName>
    <definedName name="lk" localSheetId="1" hidden="1">#REF!</definedName>
    <definedName name="lk" localSheetId="4" hidden="1">#REF!</definedName>
    <definedName name="lk" hidden="1">#REF!</definedName>
    <definedName name="m" hidden="1">{"'Sheet1'!$L$16"}</definedName>
    <definedName name="mo" hidden="1">{"'Sheet1'!$L$16"}</definedName>
    <definedName name="moi" hidden="1">{"'Sheet1'!$L$16"}</definedName>
    <definedName name="n" hidden="1">{"'Sheet1'!$L$16"}</definedName>
    <definedName name="ngu" hidden="1">{"'Sheet1'!$L$16"}</definedName>
    <definedName name="NHANH2_CG4" hidden="1">{"'Sheet1'!$L$16"}</definedName>
    <definedName name="OrderTable" localSheetId="1" hidden="1">#REF!</definedName>
    <definedName name="OrderTable" localSheetId="4" hidden="1">#REF!</definedName>
    <definedName name="OrderTable" hidden="1">#REF!</definedName>
    <definedName name="PAIII_" hidden="1">{"'Sheet1'!$L$16"}</definedName>
    <definedName name="PMS" hidden="1">{"'Sheet1'!$L$16"}</definedName>
    <definedName name="_xlnm.Print_Area" localSheetId="2">'PL 1'!$A$1:$AM$31</definedName>
    <definedName name="_xlnm.Print_Area" localSheetId="1">'PL tong'!$A$1:$K$37</definedName>
    <definedName name="_xlnm.Print_Area" localSheetId="4">'PL3'!$A$1:$Q$41</definedName>
    <definedName name="_xlnm.Print_Area" localSheetId="3">'Pluc 2'!$A$1:$AM$196</definedName>
    <definedName name="_xlnm.Print_Titles" localSheetId="2">'PL 1'!$A:$AM,'PL 1'!$6:$8</definedName>
    <definedName name="_xlnm.Print_Titles" localSheetId="1">'PL tong'!$A:$K,'PL tong'!$5:$7</definedName>
    <definedName name="_xlnm.Print_Titles" localSheetId="4">'PL3'!$A:$Q,'PL3'!$5:$7</definedName>
    <definedName name="_xlnm.Print_Titles" localSheetId="3">'Pluc 2'!$A:$AM,'Pluc 2'!$5:$7</definedName>
    <definedName name="ProdForm" localSheetId="1" hidden="1">#REF!</definedName>
    <definedName name="ProdForm" localSheetId="4" hidden="1">#REF!</definedName>
    <definedName name="ProdForm" hidden="1">#REF!</definedName>
    <definedName name="Product" localSheetId="1" hidden="1">#REF!</definedName>
    <definedName name="Product" localSheetId="4" hidden="1">#REF!</definedName>
    <definedName name="Product" hidden="1">#REF!</definedName>
    <definedName name="RCArea" localSheetId="1" hidden="1">#REF!</definedName>
    <definedName name="RCArea" localSheetId="4" hidden="1">#REF!</definedName>
    <definedName name="RCArea" hidden="1">#REF!</definedName>
    <definedName name="sas" hidden="1">{"'Sheet1'!$L$16"}</definedName>
    <definedName name="sdbv" hidden="1">{"'Sheet1'!$L$16"}</definedName>
    <definedName name="sencount" hidden="1">2</definedName>
    <definedName name="Sosanh2" hidden="1">{"'Sheet1'!$L$16"}</definedName>
    <definedName name="SpecialPrice" localSheetId="1" hidden="1">#REF!</definedName>
    <definedName name="SpecialPrice" localSheetId="4" hidden="1">#REF!</definedName>
    <definedName name="SpecialPrice" hidden="1">#REF!</definedName>
    <definedName name="t" hidden="1">{"'Sheet1'!$L$16"}</definedName>
    <definedName name="T.3" hidden="1">{"'Sheet1'!$L$16"}</definedName>
    <definedName name="tbl_ProdInfo" localSheetId="1" hidden="1">#REF!</definedName>
    <definedName name="tbl_ProdInfo" localSheetId="4" hidden="1">#REF!</definedName>
    <definedName name="tbl_ProdInfo" hidden="1">#REF!</definedName>
    <definedName name="ttttt" hidden="1">{"'Sheet1'!$L$16"}</definedName>
    <definedName name="TTTTTTTTT" hidden="1">{"'Sheet1'!$L$16"}</definedName>
    <definedName name="ttttttttttt" hidden="1">{"'Sheet1'!$L$16"}</definedName>
    <definedName name="tuyennhanh" hidden="1">{"'Sheet1'!$L$16"}</definedName>
    <definedName name="tha" hidden="1">{"'Sheet1'!$L$16"}</definedName>
    <definedName name="thai" hidden="1">{"'Sheet1'!$L$16"}</definedName>
    <definedName name="thang10" hidden="1">{"'Sheet1'!$L$16"}</definedName>
    <definedName name="thanh" hidden="1">{"'Sheet1'!$L$16"}</definedName>
    <definedName name="thu" hidden="1">{"'Sheet1'!$L$16"}</definedName>
    <definedName name="thuy" hidden="1">{"'Sheet1'!$L$16"}</definedName>
    <definedName name="u" hidden="1">{"'Sheet1'!$L$16"}</definedName>
    <definedName name="ư" hidden="1">{"'Sheet1'!$L$16"}</definedName>
    <definedName name="v" hidden="1">{"'Sheet1'!$L$16"}</definedName>
    <definedName name="VATM" hidden="1">{"'Sheet1'!$L$16"}</definedName>
    <definedName name="vcoto" hidden="1">{"'Sheet1'!$L$16"}</definedName>
    <definedName name="VH" hidden="1">{"'Sheet1'!$L$16"}</definedName>
    <definedName name="Viet" hidden="1">{"'Sheet1'!$L$16"}</definedName>
    <definedName name="vlct" hidden="1">{"'Sheet1'!$L$16"}</definedName>
    <definedName name="wrn.aaa." hidden="1">{#N/A,#N/A,FALSE,"Sheet1";#N/A,#N/A,FALSE,"Sheet1";#N/A,#N/A,FALSE,"Sheet1"}</definedName>
    <definedName name="wrn.aaa.1" hidden="1">{#N/A,#N/A,FALSE,"Sheet1";#N/A,#N/A,FALSE,"Sheet1";#N/A,#N/A,FALSE,"Sheet1"}</definedName>
    <definedName name="wrn.cong." hidden="1">{#N/A,#N/A,FALSE,"Sheet1"}</definedName>
    <definedName name="wrn.chi._.tiÆt." hidden="1">{#N/A,#N/A,FALSE,"Chi tiÆt"}</definedName>
    <definedName name="wrn.Report." hidden="1">{"Offgrid",#N/A,FALSE,"OFFGRID";"Region",#N/A,FALSE,"REGION";"Offgrid -2",#N/A,FALSE,"OFFGRID";"WTP",#N/A,FALSE,"WTP";"WTP -2",#N/A,FALSE,"WTP";"Project",#N/A,FALSE,"PROJECT";"Summary -2",#N/A,FALSE,"SUMMARY"}</definedName>
    <definedName name="wrn.vd." hidden="1">{#N/A,#N/A,TRUE,"BT M200 da 10x20"}</definedName>
    <definedName name="wrnf.report" hidden="1">{"Offgrid",#N/A,FALSE,"OFFGRID";"Region",#N/A,FALSE,"REGION";"Offgrid -2",#N/A,FALSE,"OFFGRID";"WTP",#N/A,FALSE,"WTP";"WTP -2",#N/A,FALSE,"WTP";"Project",#N/A,FALSE,"PROJECT";"Summary -2",#N/A,FALSE,"SUMMARY"}</definedName>
    <definedName name="xls" hidden="1">{"'Sheet1'!$L$16"}</definedName>
    <definedName name="xlttbninh" hidden="1">{"'Sheet1'!$L$16"}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33" i="6" l="1"/>
  <c r="F32" i="6"/>
  <c r="D32" i="6"/>
  <c r="F31" i="6"/>
  <c r="D31" i="6"/>
  <c r="I37" i="6"/>
  <c r="E37" i="6"/>
  <c r="G37" i="6"/>
  <c r="J35" i="6"/>
  <c r="H35" i="6"/>
  <c r="I30" i="6"/>
  <c r="H31" i="6"/>
  <c r="G30" i="6"/>
  <c r="D30" i="6"/>
  <c r="D37" i="6" s="1"/>
  <c r="E30" i="6"/>
  <c r="F30" i="6"/>
  <c r="F37" i="6" s="1"/>
  <c r="C32" i="6"/>
  <c r="J32" i="6" s="1"/>
  <c r="C33" i="6"/>
  <c r="C31" i="6"/>
  <c r="J31" i="6" s="1"/>
  <c r="C28" i="6"/>
  <c r="J28" i="6" s="1"/>
  <c r="C27" i="6"/>
  <c r="H27" i="6" s="1"/>
  <c r="I26" i="6"/>
  <c r="G26" i="6"/>
  <c r="F26" i="6"/>
  <c r="E26" i="6"/>
  <c r="D26" i="6"/>
  <c r="I24" i="6"/>
  <c r="H24" i="6"/>
  <c r="C24" i="6"/>
  <c r="H23" i="6"/>
  <c r="C23" i="6"/>
  <c r="J23" i="6" s="1"/>
  <c r="I22" i="6"/>
  <c r="H22" i="6"/>
  <c r="C22" i="6"/>
  <c r="C20" i="6" s="1"/>
  <c r="C19" i="6" s="1"/>
  <c r="I21" i="6"/>
  <c r="H21" i="6"/>
  <c r="C21" i="6"/>
  <c r="G20" i="6"/>
  <c r="G19" i="6" s="1"/>
  <c r="F20" i="6"/>
  <c r="F19" i="6" s="1"/>
  <c r="D20" i="6"/>
  <c r="D19" i="6" s="1"/>
  <c r="E19" i="6"/>
  <c r="M17" i="6"/>
  <c r="I17" i="6"/>
  <c r="J17" i="6" s="1"/>
  <c r="H17" i="6"/>
  <c r="J16" i="6"/>
  <c r="H16" i="6"/>
  <c r="J15" i="6"/>
  <c r="H15" i="6"/>
  <c r="I14" i="6"/>
  <c r="G14" i="6"/>
  <c r="F14" i="6"/>
  <c r="E14" i="6"/>
  <c r="D14" i="6"/>
  <c r="C14" i="6"/>
  <c r="I13" i="6"/>
  <c r="G13" i="6"/>
  <c r="F13" i="6"/>
  <c r="E13" i="6"/>
  <c r="D13" i="6"/>
  <c r="C13" i="6"/>
  <c r="C12" i="6"/>
  <c r="H12" i="6" s="1"/>
  <c r="I11" i="6"/>
  <c r="G11" i="6"/>
  <c r="F11" i="6"/>
  <c r="E11" i="6"/>
  <c r="D11" i="6"/>
  <c r="C11" i="6"/>
  <c r="I10" i="6"/>
  <c r="G10" i="6"/>
  <c r="F10" i="6"/>
  <c r="E10" i="6"/>
  <c r="D10" i="6"/>
  <c r="C10" i="6"/>
  <c r="C30" i="6" l="1"/>
  <c r="J30" i="6" s="1"/>
  <c r="C37" i="6"/>
  <c r="H33" i="6"/>
  <c r="J33" i="6"/>
  <c r="H32" i="6"/>
  <c r="H30" i="6"/>
  <c r="H20" i="6"/>
  <c r="F9" i="6"/>
  <c r="F8" i="6" s="1"/>
  <c r="J22" i="6"/>
  <c r="D9" i="6"/>
  <c r="D8" i="6" s="1"/>
  <c r="J10" i="6"/>
  <c r="J11" i="6"/>
  <c r="H13" i="6"/>
  <c r="H14" i="6"/>
  <c r="J21" i="6"/>
  <c r="J24" i="6"/>
  <c r="C9" i="6"/>
  <c r="E9" i="6"/>
  <c r="L9" i="6" s="1"/>
  <c r="H10" i="6"/>
  <c r="H11" i="6"/>
  <c r="J13" i="6"/>
  <c r="J14" i="6"/>
  <c r="C26" i="6"/>
  <c r="J26" i="6" s="1"/>
  <c r="H28" i="6"/>
  <c r="J12" i="6"/>
  <c r="J27" i="6"/>
  <c r="G9" i="6"/>
  <c r="I9" i="6"/>
  <c r="I20" i="6"/>
  <c r="AM10" i="3"/>
  <c r="H37" i="6" l="1"/>
  <c r="J37" i="6"/>
  <c r="E8" i="6"/>
  <c r="M12" i="6"/>
  <c r="H26" i="6"/>
  <c r="H19" i="6" s="1"/>
  <c r="C8" i="6"/>
  <c r="L8" i="6" s="1"/>
  <c r="J20" i="6"/>
  <c r="I19" i="6"/>
  <c r="J19" i="6" s="1"/>
  <c r="H9" i="6"/>
  <c r="G8" i="6"/>
  <c r="J9" i="6"/>
  <c r="I8" i="6"/>
  <c r="AO18" i="1"/>
  <c r="R8" i="5"/>
  <c r="AN9" i="3"/>
  <c r="AG156" i="3"/>
  <c r="AG155" i="3"/>
  <c r="AG148" i="3"/>
  <c r="AG147" i="3"/>
  <c r="AG146" i="3"/>
  <c r="AG145" i="3"/>
  <c r="AG144" i="3"/>
  <c r="AG115" i="3"/>
  <c r="AG116" i="3"/>
  <c r="AG117" i="3"/>
  <c r="AG118" i="3"/>
  <c r="AG119" i="3"/>
  <c r="AG120" i="3"/>
  <c r="AG121" i="3"/>
  <c r="AG122" i="3"/>
  <c r="AG123" i="3"/>
  <c r="AG124" i="3"/>
  <c r="AG125" i="3"/>
  <c r="AG126" i="3"/>
  <c r="AG127" i="3"/>
  <c r="AG128" i="3"/>
  <c r="AG129" i="3"/>
  <c r="AG130" i="3"/>
  <c r="AG131" i="3"/>
  <c r="AG132" i="3"/>
  <c r="AG133" i="3"/>
  <c r="AG134" i="3"/>
  <c r="AG135" i="3"/>
  <c r="AG136" i="3"/>
  <c r="AG137" i="3"/>
  <c r="AG138" i="3"/>
  <c r="AG114" i="3"/>
  <c r="AG108" i="3"/>
  <c r="AG109" i="3"/>
  <c r="AG104" i="3"/>
  <c r="AG105" i="3"/>
  <c r="AG101" i="3"/>
  <c r="AG102" i="3"/>
  <c r="AG103" i="3"/>
  <c r="AG89" i="3"/>
  <c r="AG90" i="3"/>
  <c r="AG91" i="3"/>
  <c r="AG92" i="3"/>
  <c r="AG93" i="3"/>
  <c r="AG94" i="3"/>
  <c r="AG95" i="3"/>
  <c r="AG96" i="3"/>
  <c r="AG97" i="3"/>
  <c r="AG98" i="3"/>
  <c r="AG99" i="3"/>
  <c r="AG100" i="3"/>
  <c r="AG88" i="3"/>
  <c r="AG74" i="3"/>
  <c r="AG75" i="3"/>
  <c r="AG73" i="3"/>
  <c r="AG67" i="3"/>
  <c r="AG68" i="3"/>
  <c r="AG69" i="3"/>
  <c r="AG66" i="3"/>
  <c r="AG59" i="3"/>
  <c r="AG34" i="3"/>
  <c r="AG35" i="3"/>
  <c r="AG36" i="3"/>
  <c r="AG33" i="3"/>
  <c r="AG29" i="3"/>
  <c r="AG28" i="3"/>
  <c r="AG26" i="3"/>
  <c r="AG25" i="3"/>
  <c r="AG19" i="3"/>
  <c r="AG14" i="3"/>
  <c r="AG15" i="3"/>
  <c r="AG13" i="3"/>
  <c r="AJ18" i="1"/>
  <c r="AN11" i="1"/>
  <c r="Y113" i="3"/>
  <c r="Z113" i="3"/>
  <c r="AA113" i="3"/>
  <c r="AG151" i="3"/>
  <c r="AG150" i="3"/>
  <c r="AH150" i="3"/>
  <c r="AH151" i="3"/>
  <c r="AF151" i="3"/>
  <c r="AF150" i="3"/>
  <c r="AC151" i="3"/>
  <c r="AC150" i="3"/>
  <c r="X151" i="3"/>
  <c r="X150" i="3"/>
  <c r="X115" i="3"/>
  <c r="X116" i="3"/>
  <c r="X117" i="3"/>
  <c r="X118" i="3"/>
  <c r="X119" i="3"/>
  <c r="X120" i="3"/>
  <c r="X121" i="3"/>
  <c r="X122" i="3"/>
  <c r="X124" i="3"/>
  <c r="X125" i="3"/>
  <c r="X126" i="3"/>
  <c r="X127" i="3"/>
  <c r="X129" i="3"/>
  <c r="X130" i="3"/>
  <c r="X131" i="3"/>
  <c r="X132" i="3"/>
  <c r="X133" i="3"/>
  <c r="X134" i="3"/>
  <c r="X135" i="3"/>
  <c r="X136" i="3"/>
  <c r="X137" i="3"/>
  <c r="X114" i="3"/>
  <c r="AF115" i="3"/>
  <c r="AF118" i="3"/>
  <c r="AF119" i="3"/>
  <c r="AF120" i="3"/>
  <c r="AF121" i="3"/>
  <c r="AF122" i="3"/>
  <c r="AF124" i="3"/>
  <c r="AF125" i="3"/>
  <c r="AF126" i="3"/>
  <c r="AF127" i="3"/>
  <c r="AF129" i="3"/>
  <c r="AF130" i="3"/>
  <c r="AF131" i="3"/>
  <c r="AF132" i="3"/>
  <c r="AF133" i="3"/>
  <c r="AF134" i="3"/>
  <c r="AF135" i="3"/>
  <c r="AF137" i="3"/>
  <c r="AC115" i="3"/>
  <c r="AC116" i="3"/>
  <c r="AF116" i="3" s="1"/>
  <c r="AC117" i="3"/>
  <c r="AF117" i="3" s="1"/>
  <c r="AC118" i="3"/>
  <c r="AC119" i="3"/>
  <c r="AC120" i="3"/>
  <c r="AC121" i="3"/>
  <c r="AC122" i="3"/>
  <c r="AC123" i="3"/>
  <c r="X123" i="3" s="1"/>
  <c r="AC124" i="3"/>
  <c r="AC125" i="3"/>
  <c r="AC126" i="3"/>
  <c r="AC127" i="3"/>
  <c r="AC128" i="3"/>
  <c r="X128" i="3" s="1"/>
  <c r="AC129" i="3"/>
  <c r="AC130" i="3"/>
  <c r="AC131" i="3"/>
  <c r="AC132" i="3"/>
  <c r="AC133" i="3"/>
  <c r="AC134" i="3"/>
  <c r="AC135" i="3"/>
  <c r="AC136" i="3"/>
  <c r="AF136" i="3" s="1"/>
  <c r="AC137" i="3"/>
  <c r="AC138" i="3"/>
  <c r="X138" i="3" s="1"/>
  <c r="AD113" i="3"/>
  <c r="AE113" i="3"/>
  <c r="AC114" i="3"/>
  <c r="AF114" i="3" s="1"/>
  <c r="A3" i="3"/>
  <c r="N10" i="5"/>
  <c r="N9" i="5"/>
  <c r="O9" i="5" s="1"/>
  <c r="O10" i="5"/>
  <c r="O11" i="5"/>
  <c r="O12" i="5"/>
  <c r="O13" i="5"/>
  <c r="N12" i="5"/>
  <c r="N13" i="5"/>
  <c r="N11" i="5"/>
  <c r="O33" i="5"/>
  <c r="O34" i="5"/>
  <c r="O35" i="5"/>
  <c r="O36" i="5"/>
  <c r="O37" i="5"/>
  <c r="O38" i="5"/>
  <c r="O39" i="5"/>
  <c r="O40" i="5"/>
  <c r="N39" i="5"/>
  <c r="N40" i="5"/>
  <c r="N37" i="5" s="1"/>
  <c r="N35" i="5"/>
  <c r="N36" i="5"/>
  <c r="N38" i="5"/>
  <c r="N34" i="5"/>
  <c r="N33" i="5"/>
  <c r="O29" i="5"/>
  <c r="O30" i="5"/>
  <c r="O31" i="5"/>
  <c r="O32" i="5"/>
  <c r="N31" i="5"/>
  <c r="N32" i="5"/>
  <c r="N29" i="5" s="1"/>
  <c r="N30" i="5"/>
  <c r="N25" i="5"/>
  <c r="N26" i="5"/>
  <c r="N23" i="5" s="1"/>
  <c r="O23" i="5" s="1"/>
  <c r="N27" i="5"/>
  <c r="N28" i="5"/>
  <c r="N24" i="5"/>
  <c r="N21" i="5"/>
  <c r="N22" i="5"/>
  <c r="O22" i="5" s="1"/>
  <c r="N20" i="5"/>
  <c r="O25" i="5"/>
  <c r="O26" i="5"/>
  <c r="O27" i="5"/>
  <c r="O28" i="5"/>
  <c r="O24" i="5"/>
  <c r="O21" i="5"/>
  <c r="O20" i="5"/>
  <c r="O15" i="5"/>
  <c r="O16" i="5"/>
  <c r="O14" i="5"/>
  <c r="N16" i="5"/>
  <c r="N15" i="5"/>
  <c r="N14" i="5"/>
  <c r="A3" i="5"/>
  <c r="M40" i="5"/>
  <c r="I40" i="5"/>
  <c r="F40" i="5"/>
  <c r="M39" i="5"/>
  <c r="I39" i="5"/>
  <c r="F39" i="5"/>
  <c r="M38" i="5"/>
  <c r="I38" i="5"/>
  <c r="F38" i="5"/>
  <c r="K37" i="5"/>
  <c r="J37" i="5"/>
  <c r="H37" i="5"/>
  <c r="M37" i="5" s="1"/>
  <c r="G37" i="5"/>
  <c r="F37" i="5"/>
  <c r="E37" i="5"/>
  <c r="D37" i="5"/>
  <c r="M36" i="5"/>
  <c r="I36" i="5"/>
  <c r="F36" i="5"/>
  <c r="M35" i="5"/>
  <c r="I35" i="5"/>
  <c r="F35" i="5"/>
  <c r="M34" i="5"/>
  <c r="I34" i="5"/>
  <c r="F34" i="5"/>
  <c r="K33" i="5"/>
  <c r="J33" i="5"/>
  <c r="H33" i="5"/>
  <c r="M33" i="5" s="1"/>
  <c r="G33" i="5"/>
  <c r="F33" i="5"/>
  <c r="E33" i="5"/>
  <c r="D33" i="5"/>
  <c r="L32" i="5"/>
  <c r="I32" i="5"/>
  <c r="F32" i="5"/>
  <c r="L31" i="5"/>
  <c r="I31" i="5"/>
  <c r="F31" i="5"/>
  <c r="L30" i="5"/>
  <c r="I30" i="5"/>
  <c r="I29" i="5" s="1"/>
  <c r="F30" i="5"/>
  <c r="K29" i="5"/>
  <c r="J29" i="5"/>
  <c r="L29" i="5" s="1"/>
  <c r="H29" i="5"/>
  <c r="G29" i="5"/>
  <c r="F29" i="5"/>
  <c r="E29" i="5"/>
  <c r="D29" i="5"/>
  <c r="L28" i="5"/>
  <c r="I28" i="5"/>
  <c r="F28" i="5"/>
  <c r="L27" i="5"/>
  <c r="I27" i="5"/>
  <c r="F27" i="5"/>
  <c r="L26" i="5"/>
  <c r="I26" i="5"/>
  <c r="F26" i="5"/>
  <c r="L25" i="5"/>
  <c r="I25" i="5"/>
  <c r="F25" i="5"/>
  <c r="L24" i="5"/>
  <c r="I24" i="5"/>
  <c r="I23" i="5" s="1"/>
  <c r="F24" i="5"/>
  <c r="K23" i="5"/>
  <c r="J23" i="5"/>
  <c r="L23" i="5" s="1"/>
  <c r="H23" i="5"/>
  <c r="G23" i="5"/>
  <c r="F23" i="5"/>
  <c r="E23" i="5"/>
  <c r="D23" i="5"/>
  <c r="L22" i="5"/>
  <c r="I22" i="5"/>
  <c r="F22" i="5"/>
  <c r="L21" i="5"/>
  <c r="I21" i="5"/>
  <c r="F21" i="5"/>
  <c r="L20" i="5"/>
  <c r="I20" i="5"/>
  <c r="F20" i="5"/>
  <c r="K19" i="5"/>
  <c r="J19" i="5"/>
  <c r="L19" i="5" s="1"/>
  <c r="H19" i="5"/>
  <c r="G19" i="5"/>
  <c r="F19" i="5"/>
  <c r="E19" i="5"/>
  <c r="D19" i="5"/>
  <c r="K18" i="5"/>
  <c r="M18" i="5" s="1"/>
  <c r="H18" i="5"/>
  <c r="G18" i="5"/>
  <c r="F18" i="5"/>
  <c r="E18" i="5"/>
  <c r="D18" i="5"/>
  <c r="L16" i="5"/>
  <c r="I16" i="5"/>
  <c r="F16" i="5"/>
  <c r="L15" i="5"/>
  <c r="I15" i="5"/>
  <c r="F15" i="5"/>
  <c r="F14" i="5" s="1"/>
  <c r="K14" i="5"/>
  <c r="J14" i="5"/>
  <c r="L14" i="5" s="1"/>
  <c r="I14" i="5"/>
  <c r="H14" i="5"/>
  <c r="G14" i="5"/>
  <c r="E14" i="5"/>
  <c r="D14" i="5"/>
  <c r="L13" i="5"/>
  <c r="I13" i="5"/>
  <c r="F13" i="5"/>
  <c r="L12" i="5"/>
  <c r="I12" i="5"/>
  <c r="F12" i="5"/>
  <c r="L11" i="5"/>
  <c r="I11" i="5"/>
  <c r="F11" i="5"/>
  <c r="F10" i="5" s="1"/>
  <c r="F9" i="5" s="1"/>
  <c r="F8" i="5" s="1"/>
  <c r="K10" i="5"/>
  <c r="K9" i="5" s="1"/>
  <c r="K8" i="5" s="1"/>
  <c r="M8" i="5" s="1"/>
  <c r="J10" i="5"/>
  <c r="L10" i="5" s="1"/>
  <c r="I10" i="5"/>
  <c r="I9" i="5" s="1"/>
  <c r="H10" i="5"/>
  <c r="G10" i="5"/>
  <c r="G9" i="5" s="1"/>
  <c r="G8" i="5" s="1"/>
  <c r="E10" i="5"/>
  <c r="E9" i="5" s="1"/>
  <c r="E8" i="5" s="1"/>
  <c r="D10" i="5"/>
  <c r="J9" i="5"/>
  <c r="H9" i="5"/>
  <c r="D9" i="5"/>
  <c r="H8" i="5"/>
  <c r="D8" i="5"/>
  <c r="M10" i="6" l="1"/>
  <c r="M11" i="6" s="1"/>
  <c r="J8" i="6"/>
  <c r="H8" i="6"/>
  <c r="L10" i="6"/>
  <c r="L11" i="6" s="1"/>
  <c r="AF138" i="3"/>
  <c r="AF128" i="3"/>
  <c r="AF123" i="3"/>
  <c r="X113" i="3"/>
  <c r="AC113" i="3"/>
  <c r="N19" i="5"/>
  <c r="N18" i="5" s="1"/>
  <c r="N8" i="5" s="1"/>
  <c r="O8" i="5" s="1"/>
  <c r="O19" i="5"/>
  <c r="I37" i="5"/>
  <c r="I33" i="5"/>
  <c r="J18" i="5"/>
  <c r="I19" i="5"/>
  <c r="I18" i="5" s="1"/>
  <c r="I8" i="5" s="1"/>
  <c r="L9" i="5"/>
  <c r="O18" i="5" l="1"/>
  <c r="L18" i="5"/>
  <c r="J8" i="5"/>
  <c r="L8" i="5" s="1"/>
  <c r="AJ25" i="1" l="1"/>
  <c r="AJ23" i="1"/>
  <c r="AJ22" i="1"/>
  <c r="AI18" i="1"/>
  <c r="AK28" i="1" l="1"/>
  <c r="AK29" i="1"/>
  <c r="AK27" i="1"/>
  <c r="AI28" i="1"/>
  <c r="AI29" i="1"/>
  <c r="AI27" i="1"/>
  <c r="AH27" i="1"/>
  <c r="AO13" i="1" l="1"/>
  <c r="W111" i="3" l="1"/>
  <c r="T111" i="3"/>
  <c r="AG157" i="3"/>
  <c r="AD157" i="3"/>
  <c r="AE157" i="3"/>
  <c r="AC157" i="3"/>
  <c r="S157" i="3"/>
  <c r="T157" i="3"/>
  <c r="U157" i="3"/>
  <c r="V157" i="3"/>
  <c r="W157" i="3"/>
  <c r="X157" i="3"/>
  <c r="Y157" i="3"/>
  <c r="Z157" i="3"/>
  <c r="AA157" i="3"/>
  <c r="R157" i="3"/>
  <c r="R159" i="3"/>
  <c r="L159" i="3"/>
  <c r="R158" i="3"/>
  <c r="L158" i="3"/>
  <c r="AG149" i="3"/>
  <c r="AH149" i="3" s="1"/>
  <c r="AE149" i="3"/>
  <c r="AD149" i="3"/>
  <c r="AC149" i="3"/>
  <c r="S149" i="3"/>
  <c r="T149" i="3"/>
  <c r="U149" i="3"/>
  <c r="V149" i="3"/>
  <c r="W149" i="3"/>
  <c r="X149" i="3"/>
  <c r="Y149" i="3"/>
  <c r="Z149" i="3"/>
  <c r="AA149" i="3"/>
  <c r="L151" i="3"/>
  <c r="L150" i="3"/>
  <c r="R151" i="3"/>
  <c r="R150" i="3"/>
  <c r="S113" i="3"/>
  <c r="T113" i="3"/>
  <c r="AF113" i="3" s="1"/>
  <c r="U113" i="3"/>
  <c r="V113" i="3"/>
  <c r="W113" i="3"/>
  <c r="R115" i="3"/>
  <c r="AH115" i="3" s="1"/>
  <c r="R116" i="3"/>
  <c r="AH116" i="3" s="1"/>
  <c r="R117" i="3"/>
  <c r="AH117" i="3" s="1"/>
  <c r="R118" i="3"/>
  <c r="AH118" i="3" s="1"/>
  <c r="R119" i="3"/>
  <c r="AH119" i="3" s="1"/>
  <c r="R120" i="3"/>
  <c r="AH120" i="3" s="1"/>
  <c r="R121" i="3"/>
  <c r="AH121" i="3" s="1"/>
  <c r="R122" i="3"/>
  <c r="AH122" i="3" s="1"/>
  <c r="R123" i="3"/>
  <c r="AH123" i="3" s="1"/>
  <c r="R124" i="3"/>
  <c r="AH124" i="3" s="1"/>
  <c r="R125" i="3"/>
  <c r="AH125" i="3" s="1"/>
  <c r="R126" i="3"/>
  <c r="AH126" i="3" s="1"/>
  <c r="R127" i="3"/>
  <c r="AH127" i="3" s="1"/>
  <c r="R128" i="3"/>
  <c r="AH128" i="3" s="1"/>
  <c r="R129" i="3"/>
  <c r="AH129" i="3" s="1"/>
  <c r="R130" i="3"/>
  <c r="AH130" i="3" s="1"/>
  <c r="R131" i="3"/>
  <c r="AH131" i="3" s="1"/>
  <c r="R132" i="3"/>
  <c r="AH132" i="3" s="1"/>
  <c r="R133" i="3"/>
  <c r="AH133" i="3" s="1"/>
  <c r="R134" i="3"/>
  <c r="AH134" i="3" s="1"/>
  <c r="R135" i="3"/>
  <c r="AH135" i="3" s="1"/>
  <c r="R136" i="3"/>
  <c r="AH136" i="3" s="1"/>
  <c r="R137" i="3"/>
  <c r="AH137" i="3" s="1"/>
  <c r="R138" i="3"/>
  <c r="AH138" i="3" s="1"/>
  <c r="R114" i="3"/>
  <c r="L83" i="3"/>
  <c r="AH114" i="3" l="1"/>
  <c r="AG113" i="3"/>
  <c r="R149" i="3"/>
  <c r="R113" i="3"/>
  <c r="AH113" i="3" l="1"/>
  <c r="Z169" i="3"/>
  <c r="AA169" i="3"/>
  <c r="Z55" i="3"/>
  <c r="AA55" i="3"/>
  <c r="Z52" i="3"/>
  <c r="AA52" i="3"/>
  <c r="Z41" i="3"/>
  <c r="AA41" i="3"/>
  <c r="Z12" i="3"/>
  <c r="AA12" i="3"/>
  <c r="AG191" i="3"/>
  <c r="Y194" i="3"/>
  <c r="X194" i="3" s="1"/>
  <c r="Y195" i="3"/>
  <c r="X195" i="3" s="1"/>
  <c r="AG195" i="3" s="1"/>
  <c r="Y193" i="3"/>
  <c r="X193" i="3" s="1"/>
  <c r="Z192" i="3"/>
  <c r="AA192" i="3"/>
  <c r="Z188" i="3"/>
  <c r="AA188" i="3"/>
  <c r="Z184" i="3"/>
  <c r="AA184" i="3"/>
  <c r="Y190" i="3"/>
  <c r="X190" i="3" s="1"/>
  <c r="AG190" i="3" s="1"/>
  <c r="Y191" i="3"/>
  <c r="X191" i="3" s="1"/>
  <c r="Y189" i="3"/>
  <c r="X189" i="3" s="1"/>
  <c r="AG189" i="3" s="1"/>
  <c r="Y187" i="3"/>
  <c r="X187" i="3" s="1"/>
  <c r="Y186" i="3"/>
  <c r="X186" i="3" s="1"/>
  <c r="AG186" i="3" s="1"/>
  <c r="Y185" i="3"/>
  <c r="Z176" i="3"/>
  <c r="AA176" i="3"/>
  <c r="Z180" i="3"/>
  <c r="AA180" i="3"/>
  <c r="Y182" i="3"/>
  <c r="X182" i="3" s="1"/>
  <c r="Y183" i="3"/>
  <c r="X183" i="3" s="1"/>
  <c r="Y181" i="3"/>
  <c r="Y180" i="3" s="1"/>
  <c r="Y178" i="3"/>
  <c r="X178" i="3" s="1"/>
  <c r="Y179" i="3"/>
  <c r="X179" i="3" s="1"/>
  <c r="Y177" i="3"/>
  <c r="X177" i="3" s="1"/>
  <c r="AG177" i="3" s="1"/>
  <c r="Y175" i="3"/>
  <c r="X175" i="3" s="1"/>
  <c r="Y174" i="3"/>
  <c r="X174" i="3" s="1"/>
  <c r="Y171" i="3"/>
  <c r="X171" i="3" s="1"/>
  <c r="Y172" i="3"/>
  <c r="X172" i="3" s="1"/>
  <c r="Y170" i="3"/>
  <c r="AB170" i="3" s="1"/>
  <c r="AB183" i="3"/>
  <c r="AB185" i="3"/>
  <c r="AB189" i="3"/>
  <c r="AB193" i="3"/>
  <c r="Z166" i="3"/>
  <c r="AA166" i="3"/>
  <c r="AA165" i="3" s="1"/>
  <c r="Y168" i="3"/>
  <c r="X168" i="3" s="1"/>
  <c r="AG168" i="3" s="1"/>
  <c r="Y167" i="3"/>
  <c r="AB167" i="3" s="1"/>
  <c r="AD154" i="3"/>
  <c r="AD153" i="3" s="1"/>
  <c r="AE154" i="3"/>
  <c r="AE153" i="3" s="1"/>
  <c r="AC156" i="3"/>
  <c r="AF156" i="3" s="1"/>
  <c r="AC155" i="3"/>
  <c r="AF155" i="3" s="1"/>
  <c r="Z154" i="3"/>
  <c r="Z153" i="3" s="1"/>
  <c r="AA154" i="3"/>
  <c r="AA153" i="3" s="1"/>
  <c r="Y156" i="3"/>
  <c r="X156" i="3" s="1"/>
  <c r="Y155" i="3"/>
  <c r="AC144" i="3"/>
  <c r="AF144" i="3" s="1"/>
  <c r="AC145" i="3"/>
  <c r="AC146" i="3"/>
  <c r="AF146" i="3" s="1"/>
  <c r="AC147" i="3"/>
  <c r="AF147" i="3" s="1"/>
  <c r="AC148" i="3"/>
  <c r="AF148" i="3" s="1"/>
  <c r="AC143" i="3"/>
  <c r="AF143" i="3" s="1"/>
  <c r="Y144" i="3"/>
  <c r="X144" i="3" s="1"/>
  <c r="Y145" i="3"/>
  <c r="X145" i="3" s="1"/>
  <c r="Y146" i="3"/>
  <c r="X146" i="3" s="1"/>
  <c r="Y147" i="3"/>
  <c r="X147" i="3" s="1"/>
  <c r="Y148" i="3"/>
  <c r="X148" i="3" s="1"/>
  <c r="Y143" i="3"/>
  <c r="X143" i="3" s="1"/>
  <c r="AD142" i="3"/>
  <c r="AD141" i="3" s="1"/>
  <c r="AD140" i="3" s="1"/>
  <c r="AE142" i="3"/>
  <c r="AE141" i="3" s="1"/>
  <c r="AE140" i="3" s="1"/>
  <c r="Z142" i="3"/>
  <c r="Z141" i="3" s="1"/>
  <c r="Z140" i="3" s="1"/>
  <c r="AA142" i="3"/>
  <c r="AA141" i="3" s="1"/>
  <c r="AA140" i="3" s="1"/>
  <c r="AD87" i="3"/>
  <c r="AE87" i="3"/>
  <c r="AC89" i="3"/>
  <c r="AF89" i="3" s="1"/>
  <c r="AC90" i="3"/>
  <c r="AF90" i="3" s="1"/>
  <c r="AC91" i="3"/>
  <c r="AF91" i="3" s="1"/>
  <c r="AC92" i="3"/>
  <c r="AF92" i="3" s="1"/>
  <c r="AC93" i="3"/>
  <c r="AF93" i="3" s="1"/>
  <c r="AC94" i="3"/>
  <c r="AF94" i="3" s="1"/>
  <c r="AC95" i="3"/>
  <c r="AF95" i="3" s="1"/>
  <c r="AC96" i="3"/>
  <c r="AF96" i="3" s="1"/>
  <c r="AC97" i="3"/>
  <c r="AF97" i="3" s="1"/>
  <c r="AC98" i="3"/>
  <c r="AF98" i="3" s="1"/>
  <c r="AC99" i="3"/>
  <c r="AF99" i="3" s="1"/>
  <c r="AC100" i="3"/>
  <c r="AF100" i="3" s="1"/>
  <c r="AC101" i="3"/>
  <c r="AC102" i="3"/>
  <c r="AF102" i="3" s="1"/>
  <c r="AC103" i="3"/>
  <c r="AF103" i="3" s="1"/>
  <c r="AC104" i="3"/>
  <c r="AF104" i="3" s="1"/>
  <c r="AC105" i="3"/>
  <c r="AF105" i="3" s="1"/>
  <c r="AC106" i="3"/>
  <c r="AC107" i="3"/>
  <c r="AF107" i="3" s="1"/>
  <c r="AC108" i="3"/>
  <c r="AC109" i="3"/>
  <c r="AF109" i="3" s="1"/>
  <c r="AC110" i="3"/>
  <c r="AF110" i="3" s="1"/>
  <c r="AC111" i="3"/>
  <c r="AF111" i="3" s="1"/>
  <c r="AC88" i="3"/>
  <c r="AF88" i="3" s="1"/>
  <c r="Z87" i="3"/>
  <c r="AA87" i="3"/>
  <c r="Y89" i="3"/>
  <c r="AB89" i="3" s="1"/>
  <c r="Y90" i="3"/>
  <c r="AB90" i="3" s="1"/>
  <c r="Y91" i="3"/>
  <c r="Y92" i="3"/>
  <c r="AB92" i="3" s="1"/>
  <c r="Y93" i="3"/>
  <c r="Y94" i="3"/>
  <c r="AB94" i="3" s="1"/>
  <c r="Y95" i="3"/>
  <c r="AB95" i="3" s="1"/>
  <c r="Y96" i="3"/>
  <c r="AB96" i="3" s="1"/>
  <c r="Y97" i="3"/>
  <c r="AB97" i="3" s="1"/>
  <c r="Y98" i="3"/>
  <c r="AB98" i="3" s="1"/>
  <c r="Y99" i="3"/>
  <c r="AB99" i="3" s="1"/>
  <c r="Y100" i="3"/>
  <c r="AB100" i="3" s="1"/>
  <c r="Y101" i="3"/>
  <c r="AB101" i="3" s="1"/>
  <c r="Y102" i="3"/>
  <c r="AB102" i="3" s="1"/>
  <c r="Y103" i="3"/>
  <c r="Y104" i="3"/>
  <c r="AB104" i="3" s="1"/>
  <c r="Y105" i="3"/>
  <c r="Y106" i="3"/>
  <c r="AB106" i="3" s="1"/>
  <c r="Y107" i="3"/>
  <c r="Y108" i="3"/>
  <c r="AB108" i="3" s="1"/>
  <c r="Y109" i="3"/>
  <c r="Y110" i="3"/>
  <c r="AB110" i="3" s="1"/>
  <c r="Y111" i="3"/>
  <c r="Y88" i="3"/>
  <c r="X88" i="3" s="1"/>
  <c r="Z80" i="3"/>
  <c r="Z79" i="3" s="1"/>
  <c r="AA80" i="3"/>
  <c r="AA79" i="3" s="1"/>
  <c r="AF83" i="3"/>
  <c r="AD80" i="3"/>
  <c r="AD79" i="3" s="1"/>
  <c r="AE80" i="3"/>
  <c r="AE79" i="3" s="1"/>
  <c r="AC82" i="3"/>
  <c r="AF82" i="3" s="1"/>
  <c r="AC81" i="3"/>
  <c r="Y82" i="3"/>
  <c r="AB82" i="3" s="1"/>
  <c r="Y83" i="3"/>
  <c r="X83" i="3" s="1"/>
  <c r="Y81" i="3"/>
  <c r="AC67" i="3"/>
  <c r="AC68" i="3"/>
  <c r="AC69" i="3"/>
  <c r="AF69" i="3" s="1"/>
  <c r="AC70" i="3"/>
  <c r="AC71" i="3"/>
  <c r="AF71" i="3" s="1"/>
  <c r="AC72" i="3"/>
  <c r="AC73" i="3"/>
  <c r="AC74" i="3"/>
  <c r="AF74" i="3" s="1"/>
  <c r="AC75" i="3"/>
  <c r="AF75" i="3" s="1"/>
  <c r="AC76" i="3"/>
  <c r="AC77" i="3"/>
  <c r="AC66" i="3"/>
  <c r="Y67" i="3"/>
  <c r="X67" i="3" s="1"/>
  <c r="Y68" i="3"/>
  <c r="X68" i="3" s="1"/>
  <c r="Y69" i="3"/>
  <c r="X69" i="3" s="1"/>
  <c r="Y70" i="3"/>
  <c r="X70" i="3" s="1"/>
  <c r="AG70" i="3" s="1"/>
  <c r="Y71" i="3"/>
  <c r="X71" i="3" s="1"/>
  <c r="Y72" i="3"/>
  <c r="X72" i="3" s="1"/>
  <c r="AG72" i="3" s="1"/>
  <c r="Y73" i="3"/>
  <c r="X73" i="3" s="1"/>
  <c r="Y74" i="3"/>
  <c r="X74" i="3" s="1"/>
  <c r="Y75" i="3"/>
  <c r="X75" i="3" s="1"/>
  <c r="Y76" i="3"/>
  <c r="X76" i="3" s="1"/>
  <c r="Y77" i="3"/>
  <c r="X77" i="3" s="1"/>
  <c r="Y66" i="3"/>
  <c r="AB66" i="3" s="1"/>
  <c r="AD65" i="3"/>
  <c r="AD64" i="3" s="1"/>
  <c r="AE65" i="3"/>
  <c r="AE64" i="3" s="1"/>
  <c r="Z65" i="3"/>
  <c r="Z64" i="3" s="1"/>
  <c r="AA65" i="3"/>
  <c r="AA64" i="3" s="1"/>
  <c r="Y61" i="3"/>
  <c r="Y60" i="3"/>
  <c r="Y59" i="3"/>
  <c r="Y57" i="3"/>
  <c r="Y56" i="3"/>
  <c r="Y54" i="3"/>
  <c r="Y53" i="3"/>
  <c r="Y51" i="3"/>
  <c r="AD55" i="3"/>
  <c r="AE55" i="3"/>
  <c r="AD58" i="3"/>
  <c r="AE58" i="3"/>
  <c r="Z58" i="3"/>
  <c r="AA58" i="3"/>
  <c r="AC60" i="3"/>
  <c r="AC61" i="3"/>
  <c r="AF61" i="3" s="1"/>
  <c r="AC59" i="3"/>
  <c r="AC54" i="3"/>
  <c r="X54" i="3" s="1"/>
  <c r="AC56" i="3"/>
  <c r="AC57" i="3"/>
  <c r="X57" i="3" s="1"/>
  <c r="AC53" i="3"/>
  <c r="AD52" i="3"/>
  <c r="AE52" i="3"/>
  <c r="AD47" i="3"/>
  <c r="AE47" i="3"/>
  <c r="AC49" i="3"/>
  <c r="AC50" i="3"/>
  <c r="AC51" i="3"/>
  <c r="AC48" i="3"/>
  <c r="AD41" i="3"/>
  <c r="AE41" i="3"/>
  <c r="AC44" i="3"/>
  <c r="AC45" i="3"/>
  <c r="AC46" i="3"/>
  <c r="AD86" i="3" l="1"/>
  <c r="AD85" i="3" s="1"/>
  <c r="Z86" i="3"/>
  <c r="Z85" i="3" s="1"/>
  <c r="Z63" i="3" s="1"/>
  <c r="AA86" i="3"/>
  <c r="AA85" i="3" s="1"/>
  <c r="AA63" i="3" s="1"/>
  <c r="X155" i="3"/>
  <c r="X154" i="3" s="1"/>
  <c r="X153" i="3" s="1"/>
  <c r="AE86" i="3"/>
  <c r="AE85" i="3" s="1"/>
  <c r="AE63" i="3" s="1"/>
  <c r="AB187" i="3"/>
  <c r="AB177" i="3"/>
  <c r="Y169" i="3"/>
  <c r="AB88" i="3"/>
  <c r="AB146" i="3"/>
  <c r="AB148" i="3"/>
  <c r="AB144" i="3"/>
  <c r="Y154" i="3"/>
  <c r="Y153" i="3" s="1"/>
  <c r="AB155" i="3"/>
  <c r="AB175" i="3"/>
  <c r="AB168" i="3"/>
  <c r="Y184" i="3"/>
  <c r="X66" i="3"/>
  <c r="AC142" i="3"/>
  <c r="AF145" i="3"/>
  <c r="Y166" i="3"/>
  <c r="Y176" i="3"/>
  <c r="Y188" i="3"/>
  <c r="AB147" i="3"/>
  <c r="AB145" i="3"/>
  <c r="AB143" i="3"/>
  <c r="AB156" i="3"/>
  <c r="AC154" i="3"/>
  <c r="X167" i="3"/>
  <c r="AG167" i="3" s="1"/>
  <c r="AB194" i="3"/>
  <c r="AB190" i="3"/>
  <c r="AB186" i="3"/>
  <c r="AB181" i="3"/>
  <c r="AB178" i="3"/>
  <c r="AB174" i="3"/>
  <c r="AB171" i="3"/>
  <c r="X170" i="3"/>
  <c r="X181" i="3"/>
  <c r="X185" i="3"/>
  <c r="Y52" i="3"/>
  <c r="Y55" i="3"/>
  <c r="Y80" i="3"/>
  <c r="Y79" i="3" s="1"/>
  <c r="X51" i="3"/>
  <c r="AG51" i="3" s="1"/>
  <c r="X61" i="3"/>
  <c r="AC47" i="3"/>
  <c r="AC52" i="3"/>
  <c r="AC55" i="3"/>
  <c r="AC58" i="3"/>
  <c r="AB81" i="3"/>
  <c r="AB73" i="3"/>
  <c r="X82" i="3"/>
  <c r="AB68" i="3"/>
  <c r="AF81" i="3"/>
  <c r="AC80" i="3"/>
  <c r="AF60" i="3"/>
  <c r="X60" i="3"/>
  <c r="X59" i="3"/>
  <c r="Y58" i="3"/>
  <c r="AC65" i="3"/>
  <c r="AF66" i="3"/>
  <c r="X81" i="3"/>
  <c r="AG81" i="3" s="1"/>
  <c r="AB75" i="3"/>
  <c r="AB71" i="3"/>
  <c r="AB67" i="3"/>
  <c r="X109" i="3"/>
  <c r="X105" i="3"/>
  <c r="X103" i="3"/>
  <c r="X101" i="3"/>
  <c r="X99" i="3"/>
  <c r="X97" i="3"/>
  <c r="X93" i="3"/>
  <c r="X91" i="3"/>
  <c r="X89" i="3"/>
  <c r="AB105" i="3"/>
  <c r="AB93" i="3"/>
  <c r="AB91" i="3"/>
  <c r="AB195" i="3"/>
  <c r="Y192" i="3"/>
  <c r="AB191" i="3"/>
  <c r="AB182" i="3"/>
  <c r="AB179" i="3"/>
  <c r="AB172" i="3"/>
  <c r="Y142" i="3"/>
  <c r="X111" i="3"/>
  <c r="AG111" i="3" s="1"/>
  <c r="AB111" i="3"/>
  <c r="AB109" i="3"/>
  <c r="X95" i="3"/>
  <c r="X107" i="3"/>
  <c r="AG107" i="3" s="1"/>
  <c r="AB107" i="3"/>
  <c r="AB103" i="3"/>
  <c r="AC87" i="3"/>
  <c r="AC86" i="3" s="1"/>
  <c r="Y87" i="3"/>
  <c r="Y86" i="3" s="1"/>
  <c r="X110" i="3"/>
  <c r="X108" i="3"/>
  <c r="X106" i="3"/>
  <c r="X104" i="3"/>
  <c r="X102" i="3"/>
  <c r="X100" i="3"/>
  <c r="X98" i="3"/>
  <c r="X96" i="3"/>
  <c r="X94" i="3"/>
  <c r="X92" i="3"/>
  <c r="X90" i="3"/>
  <c r="AB74" i="3"/>
  <c r="AB72" i="3"/>
  <c r="AB70" i="3"/>
  <c r="Y65" i="3"/>
  <c r="Y64" i="3" s="1"/>
  <c r="AB69" i="3"/>
  <c r="X56" i="3"/>
  <c r="AG56" i="3" s="1"/>
  <c r="X53" i="3"/>
  <c r="AF44" i="3"/>
  <c r="AF45" i="3"/>
  <c r="AF46" i="3"/>
  <c r="AF48" i="3"/>
  <c r="AF49" i="3"/>
  <c r="AF50" i="3"/>
  <c r="AF53" i="3"/>
  <c r="AF54" i="3"/>
  <c r="AF56" i="3"/>
  <c r="AF57" i="3"/>
  <c r="AF59" i="3"/>
  <c r="AD37" i="3"/>
  <c r="AE37" i="3"/>
  <c r="AC35" i="3"/>
  <c r="AF35" i="3" s="1"/>
  <c r="AC36" i="3"/>
  <c r="AF36" i="3" s="1"/>
  <c r="AC38" i="3"/>
  <c r="AC40" i="3"/>
  <c r="AC42" i="3"/>
  <c r="AC43" i="3"/>
  <c r="AF43" i="3" s="1"/>
  <c r="Z47" i="3"/>
  <c r="AA47" i="3"/>
  <c r="Y43" i="3"/>
  <c r="AB43" i="3" s="1"/>
  <c r="Y44" i="3"/>
  <c r="X44" i="3" s="1"/>
  <c r="AG44" i="3" s="1"/>
  <c r="Y45" i="3"/>
  <c r="X45" i="3" s="1"/>
  <c r="AG45" i="3" s="1"/>
  <c r="Y46" i="3"/>
  <c r="X46" i="3" s="1"/>
  <c r="AG46" i="3" s="1"/>
  <c r="Y48" i="3"/>
  <c r="X48" i="3" s="1"/>
  <c r="Y49" i="3"/>
  <c r="X49" i="3" s="1"/>
  <c r="AG49" i="3" s="1"/>
  <c r="Y50" i="3"/>
  <c r="X50" i="3" s="1"/>
  <c r="AG50" i="3" s="1"/>
  <c r="Y42" i="3"/>
  <c r="AB50" i="3"/>
  <c r="AB51" i="3"/>
  <c r="AB53" i="3"/>
  <c r="AB54" i="3"/>
  <c r="AB56" i="3"/>
  <c r="AB57" i="3"/>
  <c r="AB59" i="3"/>
  <c r="AB60" i="3"/>
  <c r="AB61" i="3"/>
  <c r="AD32" i="3"/>
  <c r="AE32" i="3"/>
  <c r="AC34" i="3"/>
  <c r="AC33" i="3"/>
  <c r="AF33" i="3" s="1"/>
  <c r="AC31" i="3"/>
  <c r="AF31" i="3" s="1"/>
  <c r="Z39" i="3"/>
  <c r="AA39" i="3"/>
  <c r="Z37" i="3"/>
  <c r="AA37" i="3"/>
  <c r="Y34" i="3"/>
  <c r="AB34" i="3" s="1"/>
  <c r="Y35" i="3"/>
  <c r="Y36" i="3"/>
  <c r="AB36" i="3" s="1"/>
  <c r="Y38" i="3"/>
  <c r="AB38" i="3" s="1"/>
  <c r="Y40" i="3"/>
  <c r="AB40" i="3" s="1"/>
  <c r="Y33" i="3"/>
  <c r="AB33" i="3" s="1"/>
  <c r="AD30" i="3"/>
  <c r="AE30" i="3"/>
  <c r="AC14" i="3"/>
  <c r="AC15" i="3"/>
  <c r="AF15" i="3" s="1"/>
  <c r="AC16" i="3"/>
  <c r="AF16" i="3" s="1"/>
  <c r="AC17" i="3"/>
  <c r="AC18" i="3"/>
  <c r="AF18" i="3" s="1"/>
  <c r="AC19" i="3"/>
  <c r="AF19" i="3" s="1"/>
  <c r="AC20" i="3"/>
  <c r="AF20" i="3" s="1"/>
  <c r="AC21" i="3"/>
  <c r="AF21" i="3" s="1"/>
  <c r="AC22" i="3"/>
  <c r="AF22" i="3" s="1"/>
  <c r="AC23" i="3"/>
  <c r="AF23" i="3" s="1"/>
  <c r="AC24" i="3"/>
  <c r="AF24" i="3" s="1"/>
  <c r="AC25" i="3"/>
  <c r="AF25" i="3" s="1"/>
  <c r="AC26" i="3"/>
  <c r="AF26" i="3" s="1"/>
  <c r="AC27" i="3"/>
  <c r="AF27" i="3" s="1"/>
  <c r="AC28" i="3"/>
  <c r="AF28" i="3" s="1"/>
  <c r="AC29" i="3"/>
  <c r="AF29" i="3" s="1"/>
  <c r="AC13" i="3"/>
  <c r="AF13" i="3" s="1"/>
  <c r="AD12" i="3"/>
  <c r="AE12" i="3"/>
  <c r="Y31" i="3"/>
  <c r="AB31" i="3" s="1"/>
  <c r="Z32" i="3"/>
  <c r="AA32" i="3"/>
  <c r="Z30" i="3"/>
  <c r="AA30" i="3"/>
  <c r="AA11" i="3" s="1"/>
  <c r="Y23" i="3"/>
  <c r="Y24" i="3"/>
  <c r="Y25" i="3"/>
  <c r="Y26" i="3"/>
  <c r="Y27" i="3"/>
  <c r="Y28" i="3"/>
  <c r="Y29" i="3"/>
  <c r="Y14" i="3"/>
  <c r="Y15" i="3"/>
  <c r="Y16" i="3"/>
  <c r="AB16" i="3" s="1"/>
  <c r="Y17" i="3"/>
  <c r="AB17" i="3" s="1"/>
  <c r="Y18" i="3"/>
  <c r="Y19" i="3"/>
  <c r="AB19" i="3" s="1"/>
  <c r="Y20" i="3"/>
  <c r="Y21" i="3"/>
  <c r="Y22" i="3"/>
  <c r="AB22" i="3" s="1"/>
  <c r="Y13" i="3"/>
  <c r="AB13" i="3" s="1"/>
  <c r="S80" i="3"/>
  <c r="S79" i="3" s="1"/>
  <c r="T80" i="3"/>
  <c r="T79" i="3" s="1"/>
  <c r="U80" i="3"/>
  <c r="U79" i="3" s="1"/>
  <c r="V80" i="3"/>
  <c r="V79" i="3" s="1"/>
  <c r="W80" i="3"/>
  <c r="W79" i="3" s="1"/>
  <c r="R83" i="3"/>
  <c r="AH83" i="3" s="1"/>
  <c r="X21" i="3" l="1"/>
  <c r="AG21" i="3" s="1"/>
  <c r="X29" i="3"/>
  <c r="X27" i="3"/>
  <c r="X25" i="3"/>
  <c r="X35" i="3"/>
  <c r="Z11" i="3"/>
  <c r="AA10" i="3"/>
  <c r="Y141" i="3"/>
  <c r="AC141" i="3"/>
  <c r="AB79" i="3"/>
  <c r="AC153" i="3"/>
  <c r="X80" i="3"/>
  <c r="X79" i="3" s="1"/>
  <c r="X34" i="3"/>
  <c r="AB80" i="3"/>
  <c r="Y41" i="3"/>
  <c r="X36" i="3"/>
  <c r="X28" i="3"/>
  <c r="X26" i="3"/>
  <c r="X24" i="3"/>
  <c r="Y30" i="3"/>
  <c r="X31" i="3"/>
  <c r="AB49" i="3"/>
  <c r="AB21" i="3"/>
  <c r="AC30" i="3"/>
  <c r="AB44" i="3"/>
  <c r="X40" i="3"/>
  <c r="X39" i="3" s="1"/>
  <c r="Y12" i="3"/>
  <c r="AB28" i="3"/>
  <c r="AB26" i="3"/>
  <c r="AB14" i="3"/>
  <c r="X22" i="3"/>
  <c r="Y37" i="3"/>
  <c r="AF34" i="3"/>
  <c r="X38" i="3"/>
  <c r="X37" i="3" s="1"/>
  <c r="AF40" i="3"/>
  <c r="AF38" i="3"/>
  <c r="X52" i="3"/>
  <c r="AG53" i="3"/>
  <c r="AC64" i="3"/>
  <c r="AF80" i="3"/>
  <c r="AC79" i="3"/>
  <c r="AF79" i="3" s="1"/>
  <c r="AB29" i="3"/>
  <c r="AB27" i="3"/>
  <c r="AB25" i="3"/>
  <c r="X14" i="3"/>
  <c r="X33" i="3"/>
  <c r="Y39" i="3"/>
  <c r="AB35" i="3"/>
  <c r="AB46" i="3"/>
  <c r="AC37" i="3"/>
  <c r="Y165" i="3"/>
  <c r="X20" i="3"/>
  <c r="AG20" i="3" s="1"/>
  <c r="X19" i="3"/>
  <c r="X18" i="3"/>
  <c r="AG18" i="3" s="1"/>
  <c r="X15" i="3"/>
  <c r="X43" i="3"/>
  <c r="AC32" i="3"/>
  <c r="Y47" i="3"/>
  <c r="AB48" i="3"/>
  <c r="X23" i="3"/>
  <c r="AB24" i="3"/>
  <c r="AB23" i="3"/>
  <c r="AB20" i="3"/>
  <c r="AB18" i="3"/>
  <c r="X17" i="3"/>
  <c r="AF17" i="3"/>
  <c r="X16" i="3"/>
  <c r="AB15" i="3"/>
  <c r="X42" i="3"/>
  <c r="AC41" i="3"/>
  <c r="AB45" i="3"/>
  <c r="AF42" i="3"/>
  <c r="AF14" i="3"/>
  <c r="AC12" i="3"/>
  <c r="X13" i="3"/>
  <c r="Y32" i="3"/>
  <c r="AC140" i="3" l="1"/>
  <c r="Y140" i="3"/>
  <c r="X41" i="3"/>
  <c r="Y11" i="3"/>
  <c r="AC85" i="3"/>
  <c r="Y85" i="3"/>
  <c r="Y63" i="3" s="1"/>
  <c r="Y10" i="3" l="1"/>
  <c r="AC63" i="3"/>
  <c r="AF163" i="3"/>
  <c r="AN10" i="1" l="1"/>
  <c r="T27" i="1"/>
  <c r="R29" i="1"/>
  <c r="R30" i="1"/>
  <c r="R27" i="1"/>
  <c r="R28" i="1"/>
  <c r="W166" i="3" l="1"/>
  <c r="W176" i="3"/>
  <c r="W188" i="3"/>
  <c r="AG194" i="3"/>
  <c r="X184" i="3"/>
  <c r="AG182" i="3"/>
  <c r="AG183" i="3"/>
  <c r="X173" i="3"/>
  <c r="AG171" i="3"/>
  <c r="X166" i="3"/>
  <c r="X163" i="3"/>
  <c r="X162" i="3" s="1"/>
  <c r="X161" i="3" s="1"/>
  <c r="AG143" i="3"/>
  <c r="AG110" i="3"/>
  <c r="X55" i="3"/>
  <c r="AG48" i="3"/>
  <c r="AG43" i="3"/>
  <c r="AG42" i="3"/>
  <c r="AG17" i="3"/>
  <c r="X32" i="3" l="1"/>
  <c r="X58" i="3"/>
  <c r="X176" i="3"/>
  <c r="X30" i="3"/>
  <c r="AG31" i="3"/>
  <c r="AG38" i="3"/>
  <c r="X192" i="3"/>
  <c r="X188" i="3"/>
  <c r="X180" i="3"/>
  <c r="AG181" i="3"/>
  <c r="X169" i="3"/>
  <c r="X47" i="3"/>
  <c r="X142" i="3"/>
  <c r="X141" i="3" s="1"/>
  <c r="X140" i="3" s="1"/>
  <c r="X87" i="3"/>
  <c r="X65" i="3"/>
  <c r="X64" i="3" s="1"/>
  <c r="X12" i="3"/>
  <c r="X86" i="3" l="1"/>
  <c r="X85" i="3" s="1"/>
  <c r="X63" i="3" s="1"/>
  <c r="X165" i="3"/>
  <c r="X11" i="3"/>
  <c r="R81" i="3"/>
  <c r="X10" i="3" l="1"/>
  <c r="AB163" i="3"/>
  <c r="AI22" i="1"/>
  <c r="AI23" i="1"/>
  <c r="AI24" i="1"/>
  <c r="AI25" i="1"/>
  <c r="W192" i="3"/>
  <c r="AD192" i="3"/>
  <c r="AD188" i="3"/>
  <c r="W184" i="3"/>
  <c r="AD184" i="3"/>
  <c r="W180" i="3"/>
  <c r="AD180" i="3"/>
  <c r="AI180" i="3"/>
  <c r="AJ180" i="3"/>
  <c r="AK180" i="3"/>
  <c r="AL180" i="3"/>
  <c r="AD176" i="3"/>
  <c r="AI176" i="3"/>
  <c r="AJ176" i="3"/>
  <c r="AK176" i="3"/>
  <c r="AL176" i="3"/>
  <c r="W173" i="3"/>
  <c r="Z173" i="3"/>
  <c r="Z165" i="3" s="1"/>
  <c r="Z10" i="3" s="1"/>
  <c r="AD173" i="3"/>
  <c r="W169" i="3"/>
  <c r="AD169" i="3"/>
  <c r="AD166" i="3"/>
  <c r="R186" i="3"/>
  <c r="AH186" i="3" s="1"/>
  <c r="R187" i="3"/>
  <c r="R190" i="3"/>
  <c r="AH190" i="3" s="1"/>
  <c r="R191" i="3"/>
  <c r="AH191" i="3" s="1"/>
  <c r="R193" i="3"/>
  <c r="R194" i="3"/>
  <c r="AH194" i="3" s="1"/>
  <c r="R195" i="3"/>
  <c r="AH195" i="3" s="1"/>
  <c r="R189" i="3"/>
  <c r="AH189" i="3" s="1"/>
  <c r="R185" i="3"/>
  <c r="AG185" i="3" s="1"/>
  <c r="AH185" i="3" s="1"/>
  <c r="R182" i="3"/>
  <c r="AH182" i="3" s="1"/>
  <c r="R183" i="3"/>
  <c r="R181" i="3"/>
  <c r="AH181" i="3" s="1"/>
  <c r="R178" i="3"/>
  <c r="AG178" i="3" s="1"/>
  <c r="AH178" i="3" s="1"/>
  <c r="R179" i="3"/>
  <c r="AG179" i="3" s="1"/>
  <c r="AH179" i="3" s="1"/>
  <c r="R177" i="3"/>
  <c r="AH177" i="3" s="1"/>
  <c r="R175" i="3"/>
  <c r="AG175" i="3" s="1"/>
  <c r="AH175" i="3" s="1"/>
  <c r="R174" i="3"/>
  <c r="R171" i="3"/>
  <c r="AH171" i="3" s="1"/>
  <c r="R172" i="3"/>
  <c r="R170" i="3"/>
  <c r="AG170" i="3" s="1"/>
  <c r="AH170" i="3" s="1"/>
  <c r="S166" i="3"/>
  <c r="T166" i="3"/>
  <c r="T165" i="3" s="1"/>
  <c r="U166" i="3"/>
  <c r="U165" i="3" s="1"/>
  <c r="V192" i="3"/>
  <c r="AB192" i="3" s="1"/>
  <c r="V188" i="3"/>
  <c r="AB188" i="3" s="1"/>
  <c r="V184" i="3"/>
  <c r="AB184" i="3" s="1"/>
  <c r="V180" i="3"/>
  <c r="AB180" i="3" s="1"/>
  <c r="V176" i="3"/>
  <c r="AB176" i="3" s="1"/>
  <c r="V173" i="3"/>
  <c r="AB173" i="3" s="1"/>
  <c r="V169" i="3"/>
  <c r="AB169" i="3" s="1"/>
  <c r="V166" i="3"/>
  <c r="R168" i="3"/>
  <c r="AH168" i="3" s="1"/>
  <c r="R167" i="3"/>
  <c r="R163" i="3"/>
  <c r="AH163" i="3" s="1"/>
  <c r="S162" i="3"/>
  <c r="S161" i="3" s="1"/>
  <c r="T162" i="3"/>
  <c r="T161" i="3" s="1"/>
  <c r="U162" i="3"/>
  <c r="U161" i="3" s="1"/>
  <c r="V162" i="3"/>
  <c r="S154" i="3"/>
  <c r="T154" i="3"/>
  <c r="U154" i="3"/>
  <c r="U153" i="3" s="1"/>
  <c r="V154" i="3"/>
  <c r="R156" i="3"/>
  <c r="R155" i="3"/>
  <c r="S142" i="3"/>
  <c r="T142" i="3"/>
  <c r="U142" i="3"/>
  <c r="U141" i="3" s="1"/>
  <c r="U140" i="3" s="1"/>
  <c r="V142" i="3"/>
  <c r="V141" i="3" s="1"/>
  <c r="V140" i="3" s="1"/>
  <c r="W142" i="3"/>
  <c r="R144" i="3"/>
  <c r="R145" i="3"/>
  <c r="R146" i="3"/>
  <c r="R147" i="3"/>
  <c r="R148" i="3"/>
  <c r="R143" i="3"/>
  <c r="R89" i="3"/>
  <c r="R90" i="3"/>
  <c r="R91" i="3"/>
  <c r="R92" i="3"/>
  <c r="R93" i="3"/>
  <c r="R94" i="3"/>
  <c r="R95" i="3"/>
  <c r="R96" i="3"/>
  <c r="R97" i="3"/>
  <c r="R98" i="3"/>
  <c r="R99" i="3"/>
  <c r="R100" i="3"/>
  <c r="R101" i="3"/>
  <c r="AH101" i="3" s="1"/>
  <c r="R102" i="3"/>
  <c r="R103" i="3"/>
  <c r="R104" i="3"/>
  <c r="R105" i="3"/>
  <c r="R106" i="3"/>
  <c r="AG106" i="3" s="1"/>
  <c r="AH106" i="3" s="1"/>
  <c r="R107" i="3"/>
  <c r="R108" i="3"/>
  <c r="AH108" i="3" s="1"/>
  <c r="R109" i="3"/>
  <c r="R110" i="3"/>
  <c r="R111" i="3"/>
  <c r="R88" i="3"/>
  <c r="S87" i="3"/>
  <c r="S86" i="3" s="1"/>
  <c r="T87" i="3"/>
  <c r="T86" i="3" s="1"/>
  <c r="U87" i="3"/>
  <c r="V87" i="3"/>
  <c r="W87" i="3"/>
  <c r="W86" i="3" s="1"/>
  <c r="R82" i="3"/>
  <c r="R80" i="3" s="1"/>
  <c r="R79" i="3" s="1"/>
  <c r="R69" i="3"/>
  <c r="R70" i="3"/>
  <c r="AH70" i="3" s="1"/>
  <c r="R71" i="3"/>
  <c r="R72" i="3"/>
  <c r="AH72" i="3" s="1"/>
  <c r="R73" i="3"/>
  <c r="AH73" i="3" s="1"/>
  <c r="R74" i="3"/>
  <c r="R75" i="3"/>
  <c r="S65" i="3"/>
  <c r="T65" i="3"/>
  <c r="U65" i="3"/>
  <c r="U64" i="3" s="1"/>
  <c r="V65" i="3"/>
  <c r="V64" i="3" s="1"/>
  <c r="W65" i="3"/>
  <c r="R67" i="3"/>
  <c r="AH67" i="3" s="1"/>
  <c r="R68" i="3"/>
  <c r="AH68" i="3" s="1"/>
  <c r="R66" i="3"/>
  <c r="L69" i="3"/>
  <c r="S58" i="3"/>
  <c r="T58" i="3"/>
  <c r="U58" i="3"/>
  <c r="V58" i="3"/>
  <c r="W58" i="3"/>
  <c r="R60" i="3"/>
  <c r="R61" i="3"/>
  <c r="R59" i="3"/>
  <c r="S55" i="3"/>
  <c r="T55" i="3"/>
  <c r="U55" i="3"/>
  <c r="V55" i="3"/>
  <c r="W55" i="3"/>
  <c r="R57" i="3"/>
  <c r="S52" i="3"/>
  <c r="T52" i="3"/>
  <c r="U52" i="3"/>
  <c r="V52" i="3"/>
  <c r="W52" i="3"/>
  <c r="R56" i="3"/>
  <c r="R54" i="3"/>
  <c r="R53" i="3"/>
  <c r="S47" i="3"/>
  <c r="T47" i="3"/>
  <c r="U47" i="3"/>
  <c r="V47" i="3"/>
  <c r="W47" i="3"/>
  <c r="R49" i="3"/>
  <c r="R50" i="3"/>
  <c r="R51" i="3"/>
  <c r="AH51" i="3" s="1"/>
  <c r="R48" i="3"/>
  <c r="S41" i="3"/>
  <c r="T41" i="3"/>
  <c r="U41" i="3"/>
  <c r="V41" i="3"/>
  <c r="W41" i="3"/>
  <c r="R43" i="3"/>
  <c r="R44" i="3"/>
  <c r="R45" i="3"/>
  <c r="R46" i="3"/>
  <c r="R42" i="3"/>
  <c r="S39" i="3"/>
  <c r="T39" i="3"/>
  <c r="U39" i="3"/>
  <c r="V39" i="3"/>
  <c r="W39" i="3"/>
  <c r="R40" i="3"/>
  <c r="R38" i="3"/>
  <c r="S37" i="3"/>
  <c r="T37" i="3"/>
  <c r="U37" i="3"/>
  <c r="V37" i="3"/>
  <c r="W37" i="3"/>
  <c r="S32" i="3"/>
  <c r="T32" i="3"/>
  <c r="U32" i="3"/>
  <c r="V32" i="3"/>
  <c r="W32" i="3"/>
  <c r="R34" i="3"/>
  <c r="R35" i="3"/>
  <c r="R36" i="3"/>
  <c r="R33" i="3"/>
  <c r="S30" i="3"/>
  <c r="T30" i="3"/>
  <c r="U30" i="3"/>
  <c r="V30" i="3"/>
  <c r="W30" i="3"/>
  <c r="R31" i="3"/>
  <c r="R25" i="3"/>
  <c r="R26" i="3"/>
  <c r="R27" i="3"/>
  <c r="R28" i="3"/>
  <c r="R29" i="3"/>
  <c r="R17" i="3"/>
  <c r="R18" i="3"/>
  <c r="R19" i="3"/>
  <c r="R20" i="3"/>
  <c r="R21" i="3"/>
  <c r="R22" i="3"/>
  <c r="AG22" i="3" s="1"/>
  <c r="R23" i="3"/>
  <c r="R24" i="3"/>
  <c r="AG24" i="3" s="1"/>
  <c r="R14" i="3"/>
  <c r="R15" i="3"/>
  <c r="R16" i="3"/>
  <c r="S12" i="3"/>
  <c r="T12" i="3"/>
  <c r="U12" i="3"/>
  <c r="V12" i="3"/>
  <c r="R13" i="3"/>
  <c r="W12" i="3"/>
  <c r="U86" i="3" l="1"/>
  <c r="U85" i="3" s="1"/>
  <c r="V86" i="3"/>
  <c r="V85" i="3" s="1"/>
  <c r="AF30" i="3"/>
  <c r="AB32" i="3"/>
  <c r="AF37" i="3"/>
  <c r="AB39" i="3"/>
  <c r="AB41" i="3"/>
  <c r="AF47" i="3"/>
  <c r="AF52" i="3"/>
  <c r="AF58" i="3"/>
  <c r="AF12" i="3"/>
  <c r="S64" i="3"/>
  <c r="AB64" i="3" s="1"/>
  <c r="AB65" i="3"/>
  <c r="S141" i="3"/>
  <c r="AB142" i="3"/>
  <c r="S153" i="3"/>
  <c r="AB154" i="3"/>
  <c r="AB12" i="3"/>
  <c r="AB30" i="3"/>
  <c r="AF32" i="3"/>
  <c r="AB37" i="3"/>
  <c r="AB47" i="3"/>
  <c r="AB52" i="3"/>
  <c r="AB55" i="3"/>
  <c r="AB58" i="3"/>
  <c r="T64" i="3"/>
  <c r="AF65" i="3"/>
  <c r="AB87" i="3"/>
  <c r="T141" i="3"/>
  <c r="AF142" i="3"/>
  <c r="V165" i="3"/>
  <c r="S165" i="3"/>
  <c r="AB165" i="3" s="1"/>
  <c r="AB166" i="3"/>
  <c r="AF87" i="3"/>
  <c r="R192" i="3"/>
  <c r="W165" i="3"/>
  <c r="R188" i="3"/>
  <c r="AG193" i="3"/>
  <c r="AH193" i="3" s="1"/>
  <c r="V153" i="3"/>
  <c r="V161" i="3"/>
  <c r="AB161" i="3" s="1"/>
  <c r="AB162" i="3"/>
  <c r="AG166" i="3"/>
  <c r="AH167" i="3"/>
  <c r="R166" i="3"/>
  <c r="R169" i="3"/>
  <c r="AG172" i="3"/>
  <c r="AH172" i="3" s="1"/>
  <c r="R173" i="3"/>
  <c r="AG174" i="3"/>
  <c r="AH174" i="3" s="1"/>
  <c r="AH183" i="3"/>
  <c r="R180" i="3"/>
  <c r="R176" i="3"/>
  <c r="R184" i="3"/>
  <c r="AG187" i="3"/>
  <c r="AH187" i="3" s="1"/>
  <c r="AD165" i="3"/>
  <c r="AG188" i="3"/>
  <c r="AH188" i="3" s="1"/>
  <c r="AG176" i="3"/>
  <c r="AH176" i="3" s="1"/>
  <c r="AH69" i="3"/>
  <c r="U11" i="3"/>
  <c r="S11" i="3"/>
  <c r="V11" i="3"/>
  <c r="T11" i="3"/>
  <c r="AG169" i="3" l="1"/>
  <c r="AB11" i="3"/>
  <c r="AG173" i="3"/>
  <c r="T140" i="3"/>
  <c r="S85" i="3"/>
  <c r="AB86" i="3"/>
  <c r="AB153" i="3"/>
  <c r="S140" i="3"/>
  <c r="AB140" i="3" s="1"/>
  <c r="AB141" i="3"/>
  <c r="AG184" i="3"/>
  <c r="AH184" i="3" s="1"/>
  <c r="R165" i="3"/>
  <c r="AH169" i="3"/>
  <c r="AG192" i="3"/>
  <c r="AH192" i="3" s="1"/>
  <c r="V63" i="3"/>
  <c r="V10" i="3" s="1"/>
  <c r="AH173" i="3"/>
  <c r="AG180" i="3"/>
  <c r="AH180" i="3" s="1"/>
  <c r="AH166" i="3"/>
  <c r="AB85" i="3" l="1"/>
  <c r="S63" i="3"/>
  <c r="S10" i="3" s="1"/>
  <c r="AB10" i="3" s="1"/>
  <c r="AG165" i="3"/>
  <c r="AH165" i="3" s="1"/>
  <c r="W77" i="3"/>
  <c r="AG162" i="3"/>
  <c r="W162" i="3"/>
  <c r="W161" i="3" s="1"/>
  <c r="AD162" i="3"/>
  <c r="R162" i="3"/>
  <c r="R161" i="3" s="1"/>
  <c r="AG60" i="3"/>
  <c r="AH60" i="3" s="1"/>
  <c r="AG61" i="3"/>
  <c r="AH61" i="3" s="1"/>
  <c r="AG57" i="3"/>
  <c r="AH57" i="3" s="1"/>
  <c r="AH49" i="3"/>
  <c r="AH48" i="3"/>
  <c r="AH45" i="3"/>
  <c r="AH46" i="3"/>
  <c r="AH42" i="3"/>
  <c r="AG40" i="3"/>
  <c r="AH35" i="3"/>
  <c r="AH33" i="3"/>
  <c r="AH15" i="3"/>
  <c r="AH17" i="3"/>
  <c r="AH19" i="3"/>
  <c r="AH21" i="3"/>
  <c r="AH23" i="3"/>
  <c r="AH25" i="3"/>
  <c r="AG27" i="3"/>
  <c r="AH27" i="3" s="1"/>
  <c r="AH29" i="3"/>
  <c r="AB63" i="3" l="1"/>
  <c r="AD161" i="3"/>
  <c r="AF162" i="3"/>
  <c r="AG161" i="3"/>
  <c r="AH161" i="3" s="1"/>
  <c r="AH162" i="3"/>
  <c r="AF149" i="3"/>
  <c r="W141" i="3"/>
  <c r="R77" i="3"/>
  <c r="AF77" i="3" s="1"/>
  <c r="W64" i="3"/>
  <c r="AF64" i="3" s="1"/>
  <c r="AH13" i="3"/>
  <c r="AH24" i="3"/>
  <c r="AG16" i="3"/>
  <c r="AH16" i="3" s="1"/>
  <c r="AG54" i="3"/>
  <c r="AH54" i="3" s="1"/>
  <c r="AG58" i="3"/>
  <c r="AH28" i="3"/>
  <c r="AH20" i="3"/>
  <c r="AH43" i="3"/>
  <c r="AG30" i="3"/>
  <c r="AH31" i="3"/>
  <c r="AH40" i="3"/>
  <c r="AG39" i="3"/>
  <c r="AG55" i="3"/>
  <c r="AH56" i="3"/>
  <c r="AH53" i="3"/>
  <c r="AH36" i="3"/>
  <c r="AH14" i="3"/>
  <c r="AG37" i="3"/>
  <c r="AH38" i="3"/>
  <c r="AH59" i="3"/>
  <c r="AH26" i="3"/>
  <c r="AH22" i="3"/>
  <c r="AH18" i="3"/>
  <c r="AG32" i="3"/>
  <c r="AG47" i="3"/>
  <c r="AH50" i="3"/>
  <c r="AH44" i="3"/>
  <c r="R12" i="3"/>
  <c r="AF161" i="3" l="1"/>
  <c r="AD63" i="3"/>
  <c r="W140" i="3"/>
  <c r="AF140" i="3" s="1"/>
  <c r="AF141" i="3"/>
  <c r="AH34" i="3"/>
  <c r="AG41" i="3"/>
  <c r="AG52" i="3"/>
  <c r="T20" i="1"/>
  <c r="L156" i="3"/>
  <c r="L155" i="3"/>
  <c r="W154" i="3"/>
  <c r="AF154" i="3" s="1"/>
  <c r="R154" i="3"/>
  <c r="Q154" i="3"/>
  <c r="Q153" i="3" s="1"/>
  <c r="P154" i="3"/>
  <c r="P153" i="3" s="1"/>
  <c r="O154" i="3"/>
  <c r="O153" i="3" s="1"/>
  <c r="N154" i="3"/>
  <c r="M154" i="3"/>
  <c r="M153" i="3" s="1"/>
  <c r="N153" i="3"/>
  <c r="L148" i="3"/>
  <c r="L147" i="3"/>
  <c r="L146" i="3"/>
  <c r="L145" i="3"/>
  <c r="L144" i="3"/>
  <c r="L143" i="3"/>
  <c r="R142" i="3"/>
  <c r="R141" i="3" s="1"/>
  <c r="Q142" i="3"/>
  <c r="Q141" i="3" s="1"/>
  <c r="Q140" i="3" s="1"/>
  <c r="P142" i="3"/>
  <c r="P141" i="3" s="1"/>
  <c r="P140" i="3" s="1"/>
  <c r="O142" i="3"/>
  <c r="O141" i="3" s="1"/>
  <c r="O140" i="3" s="1"/>
  <c r="N142" i="3"/>
  <c r="M142" i="3"/>
  <c r="M141" i="3" s="1"/>
  <c r="M140" i="3" s="1"/>
  <c r="N141" i="3"/>
  <c r="N140" i="3" s="1"/>
  <c r="L111" i="3"/>
  <c r="L110" i="3"/>
  <c r="L109" i="3"/>
  <c r="L107" i="3"/>
  <c r="L105" i="3"/>
  <c r="L104" i="3"/>
  <c r="L103" i="3"/>
  <c r="L102" i="3"/>
  <c r="L100" i="3"/>
  <c r="L99" i="3"/>
  <c r="L98" i="3"/>
  <c r="L97" i="3"/>
  <c r="L96" i="3"/>
  <c r="L95" i="3"/>
  <c r="L94" i="3"/>
  <c r="L93" i="3"/>
  <c r="L92" i="3"/>
  <c r="L91" i="3"/>
  <c r="L90" i="3"/>
  <c r="L89" i="3"/>
  <c r="L88" i="3"/>
  <c r="R87" i="3"/>
  <c r="R86" i="3" s="1"/>
  <c r="Q87" i="3"/>
  <c r="P87" i="3"/>
  <c r="O87" i="3"/>
  <c r="N87" i="3"/>
  <c r="M87" i="3"/>
  <c r="L82" i="3"/>
  <c r="L81" i="3"/>
  <c r="Q80" i="3"/>
  <c r="Q79" i="3" s="1"/>
  <c r="P80" i="3"/>
  <c r="P79" i="3" s="1"/>
  <c r="O80" i="3"/>
  <c r="O79" i="3" s="1"/>
  <c r="N80" i="3"/>
  <c r="M80" i="3"/>
  <c r="M79" i="3" s="1"/>
  <c r="N79" i="3"/>
  <c r="L75" i="3"/>
  <c r="L74" i="3"/>
  <c r="L71" i="3"/>
  <c r="L66" i="3"/>
  <c r="N65" i="3"/>
  <c r="N64" i="3" s="1"/>
  <c r="M65" i="3"/>
  <c r="M64" i="3" s="1"/>
  <c r="Q64" i="3"/>
  <c r="P64" i="3"/>
  <c r="O64" i="3"/>
  <c r="R58" i="3"/>
  <c r="Q58" i="3"/>
  <c r="P58" i="3"/>
  <c r="O58" i="3"/>
  <c r="N58" i="3"/>
  <c r="M58" i="3"/>
  <c r="L58" i="3"/>
  <c r="R55" i="3"/>
  <c r="Q55" i="3"/>
  <c r="P55" i="3"/>
  <c r="O55" i="3"/>
  <c r="N55" i="3"/>
  <c r="M55" i="3"/>
  <c r="L55" i="3"/>
  <c r="R52" i="3"/>
  <c r="Q52" i="3"/>
  <c r="P52" i="3"/>
  <c r="O52" i="3"/>
  <c r="N52" i="3"/>
  <c r="M52" i="3"/>
  <c r="L52" i="3"/>
  <c r="R47" i="3"/>
  <c r="Q47" i="3"/>
  <c r="P47" i="3"/>
  <c r="O47" i="3"/>
  <c r="N47" i="3"/>
  <c r="M47" i="3"/>
  <c r="L47" i="3"/>
  <c r="R41" i="3"/>
  <c r="Q41" i="3"/>
  <c r="P41" i="3"/>
  <c r="O41" i="3"/>
  <c r="N41" i="3"/>
  <c r="M41" i="3"/>
  <c r="L41" i="3"/>
  <c r="AD39" i="3"/>
  <c r="AC39" i="3" s="1"/>
  <c r="AF39" i="3" s="1"/>
  <c r="R39" i="3"/>
  <c r="Q39" i="3"/>
  <c r="P39" i="3"/>
  <c r="O39" i="3"/>
  <c r="N39" i="3"/>
  <c r="M39" i="3"/>
  <c r="L39" i="3"/>
  <c r="R37" i="3"/>
  <c r="Q37" i="3"/>
  <c r="P37" i="3"/>
  <c r="O37" i="3"/>
  <c r="N37" i="3"/>
  <c r="M37" i="3"/>
  <c r="L37" i="3"/>
  <c r="C33" i="3"/>
  <c r="R32" i="3"/>
  <c r="Q32" i="3"/>
  <c r="P32" i="3"/>
  <c r="O32" i="3"/>
  <c r="N32" i="3"/>
  <c r="M32" i="3"/>
  <c r="L32" i="3"/>
  <c r="C31" i="3"/>
  <c r="R30" i="3"/>
  <c r="Q30" i="3"/>
  <c r="P30" i="3"/>
  <c r="O30" i="3"/>
  <c r="N30" i="3"/>
  <c r="M30" i="3"/>
  <c r="L30" i="3"/>
  <c r="AG12" i="3"/>
  <c r="Q12" i="3"/>
  <c r="P12" i="3"/>
  <c r="O12" i="3"/>
  <c r="N12" i="3"/>
  <c r="M12" i="3"/>
  <c r="L12" i="3"/>
  <c r="M86" i="3" l="1"/>
  <c r="M85" i="3" s="1"/>
  <c r="M63" i="3" s="1"/>
  <c r="O86" i="3"/>
  <c r="O85" i="3" s="1"/>
  <c r="O63" i="3" s="1"/>
  <c r="Q86" i="3"/>
  <c r="Q85" i="3" s="1"/>
  <c r="Q63" i="3" s="1"/>
  <c r="N86" i="3"/>
  <c r="N85" i="3" s="1"/>
  <c r="N63" i="3" s="1"/>
  <c r="P86" i="3"/>
  <c r="P85" i="3" s="1"/>
  <c r="P63" i="3" s="1"/>
  <c r="P10" i="3" s="1"/>
  <c r="L80" i="3"/>
  <c r="L79" i="3" s="1"/>
  <c r="L154" i="3"/>
  <c r="L153" i="3" s="1"/>
  <c r="L87" i="3"/>
  <c r="L142" i="3"/>
  <c r="L141" i="3" s="1"/>
  <c r="L140" i="3" s="1"/>
  <c r="L65" i="3"/>
  <c r="L64" i="3" s="1"/>
  <c r="AH66" i="3"/>
  <c r="O11" i="3"/>
  <c r="W11" i="3"/>
  <c r="AN11" i="3" s="1"/>
  <c r="U63" i="3"/>
  <c r="U10" i="3" s="1"/>
  <c r="T153" i="3"/>
  <c r="AH47" i="3"/>
  <c r="AH55" i="3"/>
  <c r="AH52" i="3"/>
  <c r="AH58" i="3"/>
  <c r="AG71" i="3"/>
  <c r="AH71" i="3" s="1"/>
  <c r="AH74" i="3"/>
  <c r="AH75" i="3"/>
  <c r="AG82" i="3"/>
  <c r="R140" i="3"/>
  <c r="AH143" i="3"/>
  <c r="AH144" i="3"/>
  <c r="AH146" i="3"/>
  <c r="AH147" i="3"/>
  <c r="AH148" i="3"/>
  <c r="AH41" i="3"/>
  <c r="R65" i="3"/>
  <c r="R64" i="3" s="1"/>
  <c r="AH89" i="3"/>
  <c r="AH90" i="3"/>
  <c r="AH91" i="3"/>
  <c r="AH92" i="3"/>
  <c r="AH93" i="3"/>
  <c r="AH94" i="3"/>
  <c r="AH95" i="3"/>
  <c r="AH96" i="3"/>
  <c r="AH97" i="3"/>
  <c r="AH98" i="3"/>
  <c r="AH99" i="3"/>
  <c r="AH100" i="3"/>
  <c r="AH102" i="3"/>
  <c r="AH103" i="3"/>
  <c r="AH104" i="3"/>
  <c r="AH105" i="3"/>
  <c r="AH107" i="3"/>
  <c r="AH109" i="3"/>
  <c r="AH110" i="3"/>
  <c r="AH111" i="3"/>
  <c r="AH156" i="3"/>
  <c r="AH30" i="3"/>
  <c r="AH37" i="3"/>
  <c r="AH39" i="3"/>
  <c r="AH32" i="3"/>
  <c r="AG11" i="3"/>
  <c r="AH12" i="3"/>
  <c r="L11" i="3"/>
  <c r="N11" i="3"/>
  <c r="P11" i="3"/>
  <c r="R11" i="3"/>
  <c r="M11" i="3"/>
  <c r="Q11" i="3"/>
  <c r="L86" i="3" l="1"/>
  <c r="L85" i="3" s="1"/>
  <c r="L63" i="3" s="1"/>
  <c r="L10" i="3" s="1"/>
  <c r="AH82" i="3"/>
  <c r="AG80" i="3"/>
  <c r="AG79" i="3" s="1"/>
  <c r="AF41" i="3"/>
  <c r="W153" i="3"/>
  <c r="AF153" i="3" s="1"/>
  <c r="AF157" i="3"/>
  <c r="W85" i="3"/>
  <c r="O10" i="3"/>
  <c r="AH157" i="3"/>
  <c r="Q10" i="3"/>
  <c r="M10" i="3"/>
  <c r="AG87" i="3"/>
  <c r="AG86" i="3" s="1"/>
  <c r="AH88" i="3"/>
  <c r="AG154" i="3"/>
  <c r="AH155" i="3"/>
  <c r="AG142" i="3"/>
  <c r="AH145" i="3"/>
  <c r="AH81" i="3"/>
  <c r="AG65" i="3"/>
  <c r="AH11" i="3"/>
  <c r="N10" i="3"/>
  <c r="R13" i="1"/>
  <c r="T85" i="3" l="1"/>
  <c r="AF86" i="3"/>
  <c r="W63" i="3"/>
  <c r="W10" i="3" s="1"/>
  <c r="R153" i="3"/>
  <c r="AG64" i="3"/>
  <c r="AH65" i="3"/>
  <c r="AH79" i="3"/>
  <c r="AH80" i="3"/>
  <c r="AG141" i="3"/>
  <c r="AG140" i="3" s="1"/>
  <c r="AH142" i="3"/>
  <c r="AG153" i="3"/>
  <c r="AH154" i="3"/>
  <c r="AH87" i="3"/>
  <c r="R23" i="1"/>
  <c r="R24" i="1"/>
  <c r="R25" i="1"/>
  <c r="R22" i="1"/>
  <c r="S27" i="1"/>
  <c r="U27" i="1"/>
  <c r="T15" i="1"/>
  <c r="T14" i="1" s="1"/>
  <c r="T12" i="1"/>
  <c r="T11" i="1" s="1"/>
  <c r="AN63" i="3" l="1"/>
  <c r="T63" i="3"/>
  <c r="AF85" i="3"/>
  <c r="R85" i="3"/>
  <c r="AH153" i="3"/>
  <c r="AG85" i="3"/>
  <c r="AG63" i="3" s="1"/>
  <c r="AG10" i="3" s="1"/>
  <c r="AO11" i="1" s="1"/>
  <c r="AH86" i="3"/>
  <c r="AH140" i="3"/>
  <c r="AH141" i="3"/>
  <c r="AH64" i="3"/>
  <c r="T10" i="1"/>
  <c r="T9" i="1" s="1"/>
  <c r="AF63" i="3" l="1"/>
  <c r="AO63" i="3"/>
  <c r="AO64" i="3" s="1"/>
  <c r="T10" i="3"/>
  <c r="AH85" i="3"/>
  <c r="R63" i="3"/>
  <c r="R10" i="3" s="1"/>
  <c r="AN14" i="3" s="1"/>
  <c r="AI16" i="1"/>
  <c r="AH15" i="1"/>
  <c r="AH14" i="1" s="1"/>
  <c r="AI14" i="1" s="1"/>
  <c r="AJ15" i="1"/>
  <c r="AJ14" i="1" s="1"/>
  <c r="AI17" i="1"/>
  <c r="AK18" i="1"/>
  <c r="AK16" i="1"/>
  <c r="AI13" i="1"/>
  <c r="AH12" i="1"/>
  <c r="AH11" i="1" s="1"/>
  <c r="AI11" i="1" s="1"/>
  <c r="AJ12" i="1"/>
  <c r="AK13" i="1"/>
  <c r="AJ27" i="1"/>
  <c r="AH21" i="1"/>
  <c r="AJ21" i="1"/>
  <c r="AJ20" i="1" s="1"/>
  <c r="AH20" i="1" l="1"/>
  <c r="AH63" i="3"/>
  <c r="AK17" i="1"/>
  <c r="AH10" i="1"/>
  <c r="AJ11" i="1"/>
  <c r="K27" i="1"/>
  <c r="M27" i="1"/>
  <c r="N27" i="1"/>
  <c r="O27" i="1"/>
  <c r="P27" i="1"/>
  <c r="Q27" i="1"/>
  <c r="L30" i="1"/>
  <c r="L27" i="1" s="1"/>
  <c r="J27" i="1"/>
  <c r="AK23" i="1"/>
  <c r="AK25" i="1"/>
  <c r="AK22" i="1"/>
  <c r="O23" i="1"/>
  <c r="O24" i="1"/>
  <c r="O25" i="1"/>
  <c r="O22" i="1"/>
  <c r="K21" i="1"/>
  <c r="L21" i="1"/>
  <c r="M21" i="1"/>
  <c r="N21" i="1"/>
  <c r="P21" i="1"/>
  <c r="Q21" i="1"/>
  <c r="S21" i="1"/>
  <c r="S20" i="1" s="1"/>
  <c r="U21" i="1"/>
  <c r="U20" i="1" s="1"/>
  <c r="J21" i="1"/>
  <c r="AJ10" i="1" l="1"/>
  <c r="AK10" i="1" s="1"/>
  <c r="AK11" i="1"/>
  <c r="AJ9" i="1"/>
  <c r="AH9" i="1"/>
  <c r="AI10" i="1"/>
  <c r="AI21" i="1"/>
  <c r="AI20" i="1" s="1"/>
  <c r="AH10" i="3"/>
  <c r="M20" i="1"/>
  <c r="N20" i="1"/>
  <c r="L20" i="1"/>
  <c r="R21" i="1"/>
  <c r="R20" i="1" s="1"/>
  <c r="AK24" i="1"/>
  <c r="J20" i="1"/>
  <c r="AK20" i="1"/>
  <c r="P20" i="1"/>
  <c r="K20" i="1"/>
  <c r="Q20" i="1"/>
  <c r="O21" i="1"/>
  <c r="O20" i="1" s="1"/>
  <c r="U12" i="1"/>
  <c r="U11" i="1" s="1"/>
  <c r="S12" i="1"/>
  <c r="S11" i="1" s="1"/>
  <c r="R12" i="1"/>
  <c r="Q12" i="1"/>
  <c r="Q11" i="1" s="1"/>
  <c r="P12" i="1"/>
  <c r="P11" i="1" s="1"/>
  <c r="O12" i="1"/>
  <c r="O11" i="1" s="1"/>
  <c r="N12" i="1"/>
  <c r="N11" i="1" s="1"/>
  <c r="M12" i="1"/>
  <c r="M11" i="1" s="1"/>
  <c r="L12" i="1"/>
  <c r="L11" i="1" s="1"/>
  <c r="K12" i="1"/>
  <c r="K11" i="1" s="1"/>
  <c r="J12" i="1"/>
  <c r="J11" i="1" s="1"/>
  <c r="U15" i="1"/>
  <c r="U14" i="1" s="1"/>
  <c r="S15" i="1"/>
  <c r="S14" i="1" s="1"/>
  <c r="R15" i="1"/>
  <c r="Q15" i="1"/>
  <c r="Q14" i="1" s="1"/>
  <c r="P15" i="1"/>
  <c r="P14" i="1" s="1"/>
  <c r="O15" i="1"/>
  <c r="O14" i="1" s="1"/>
  <c r="N15" i="1"/>
  <c r="N14" i="1" s="1"/>
  <c r="M15" i="1"/>
  <c r="M14" i="1" s="1"/>
  <c r="L15" i="1"/>
  <c r="L14" i="1" s="1"/>
  <c r="K15" i="1"/>
  <c r="K14" i="1" s="1"/>
  <c r="J15" i="1"/>
  <c r="J14" i="1" s="1"/>
  <c r="R14" i="1" l="1"/>
  <c r="AK14" i="1" s="1"/>
  <c r="AK15" i="1"/>
  <c r="AI15" i="1"/>
  <c r="AK21" i="1"/>
  <c r="R11" i="1"/>
  <c r="AI12" i="1"/>
  <c r="AK12" i="1"/>
  <c r="K10" i="1"/>
  <c r="K9" i="1" s="1"/>
  <c r="M10" i="1"/>
  <c r="M9" i="1" s="1"/>
  <c r="O10" i="1"/>
  <c r="O9" i="1" s="1"/>
  <c r="Q10" i="1"/>
  <c r="Q9" i="1" s="1"/>
  <c r="S10" i="1"/>
  <c r="S9" i="1" s="1"/>
  <c r="J10" i="1"/>
  <c r="J9" i="1" s="1"/>
  <c r="L10" i="1"/>
  <c r="L9" i="1" s="1"/>
  <c r="N10" i="1"/>
  <c r="N9" i="1" s="1"/>
  <c r="P10" i="1"/>
  <c r="P9" i="1" s="1"/>
  <c r="R10" i="1"/>
  <c r="R9" i="1" s="1"/>
  <c r="AN9" i="1" s="1"/>
  <c r="U10" i="1"/>
  <c r="U9" i="1" s="1"/>
  <c r="AN12" i="1" l="1"/>
  <c r="AO12" i="1"/>
  <c r="AI9" i="1"/>
  <c r="AK9" i="1"/>
  <c r="AE11" i="3" l="1"/>
  <c r="AE10" i="3" s="1"/>
  <c r="AD11" i="3"/>
  <c r="AN13" i="3" s="1"/>
  <c r="AC11" i="3"/>
  <c r="AF55" i="3"/>
  <c r="AF11" i="3" l="1"/>
  <c r="AC10" i="3"/>
  <c r="AF10" i="3" s="1"/>
  <c r="AO11" i="3"/>
  <c r="AN12" i="3"/>
  <c r="AD10" i="3"/>
  <c r="AN10" i="3" s="1"/>
</calcChain>
</file>

<file path=xl/sharedStrings.xml><?xml version="1.0" encoding="utf-8"?>
<sst xmlns="http://schemas.openxmlformats.org/spreadsheetml/2006/main" count="849" uniqueCount="376">
  <si>
    <t>ĐVT: Triệu đồng</t>
  </si>
  <si>
    <t>TT</t>
  </si>
  <si>
    <t>Danh mục dự án</t>
  </si>
  <si>
    <t>Địa điểm 
xây dựng</t>
  </si>
  <si>
    <t>Địa điểm 
mở tài khoản của dự án</t>
  </si>
  <si>
    <t>Mã số dự án</t>
  </si>
  <si>
    <t>Mã ngành kinh tế</t>
  </si>
  <si>
    <t>Năng lực thiết kế</t>
  </si>
  <si>
    <t>Thời gian thực hiện</t>
  </si>
  <si>
    <t>Quyết định đầu tư</t>
  </si>
  <si>
    <t>Lũy kế vốn đã bố trí đến năm 2022</t>
  </si>
  <si>
    <t>Kế hoạch trung hạn NSĐP giai đoạn 2021-2025</t>
  </si>
  <si>
    <t>Kế hoạch vốn năm 2023</t>
  </si>
  <si>
    <t>Đầu mối giao kế hoạch</t>
  </si>
  <si>
    <t>Ghi chú</t>
  </si>
  <si>
    <t>Số Quyết định</t>
  </si>
  <si>
    <t xml:space="preserve">Tổng mức đầu tư </t>
  </si>
  <si>
    <t>NSĐP (NS tỉnh)</t>
  </si>
  <si>
    <t>Tổng số</t>
  </si>
  <si>
    <t>Trong đó</t>
  </si>
  <si>
    <t>NSTW</t>
  </si>
  <si>
    <t>XDCB tập trung</t>
  </si>
  <si>
    <t>Thu SDĐ</t>
  </si>
  <si>
    <t>TỔNG CỘNG</t>
  </si>
  <si>
    <t>I</t>
  </si>
  <si>
    <t>Thực hiện đầu tư</t>
  </si>
  <si>
    <t>*</t>
  </si>
  <si>
    <t>01</t>
  </si>
  <si>
    <t>Đường đô thị 02 (Quảng trường - ĐT05)</t>
  </si>
  <si>
    <t>Xã Sơn Mùa</t>
  </si>
  <si>
    <t>KBNN tỉnh</t>
  </si>
  <si>
    <t>0,9 km</t>
  </si>
  <si>
    <t>2018-2023</t>
  </si>
  <si>
    <t>1957/QĐ-UBND  24/10/2017; 1751/QĐ-UBND, 15/12/2022</t>
  </si>
  <si>
    <t>BQL DA ĐTXD và Phát triển quỹ đất huyện</t>
  </si>
  <si>
    <t>II</t>
  </si>
  <si>
    <t>Hỗ trợ có mục tiêu cho ngân sách huyện thực hiện</t>
  </si>
  <si>
    <t>Dự án chuyển tiếp</t>
  </si>
  <si>
    <t>Xây dựng cơ sở hạ tầng khu tái định cư xã Sơn Bua, huyện Sơn Tây</t>
  </si>
  <si>
    <t>Xã Sơn Bua</t>
  </si>
  <si>
    <t xml:space="preserve">KBNN Sơn Tây </t>
  </si>
  <si>
    <t>2021-2023</t>
  </si>
  <si>
    <t>2113/QĐ-UBND, 30/12/2020; 2944/QĐ-UBND, 15/12/2022</t>
  </si>
  <si>
    <t>02</t>
  </si>
  <si>
    <t>Kè chống sạt lở TT huyện</t>
  </si>
  <si>
    <t>2022-2024</t>
  </si>
  <si>
    <t>2949/QĐ-UBND ngày 03/12/2021</t>
  </si>
  <si>
    <t>03</t>
  </si>
  <si>
    <t>Khắc phục đường Sơn Tân - Sơn Lập (ĐH.83) và KDC Anh Nhoi 2</t>
  </si>
  <si>
    <t>Xã Sơn Màu, Sơn Tinh, Sơn Lập, Sơn Long</t>
  </si>
  <si>
    <t>2926/QĐ-UBND ngày 02/12/2021</t>
  </si>
  <si>
    <t>Dự án được HĐND tỉnh cho phép
 kéo dài thời gian bố trí vốn</t>
  </si>
  <si>
    <t>Ngân sách địa phương (NS tỉnh)</t>
  </si>
  <si>
    <t>Công trình chuyển tiếp</t>
  </si>
  <si>
    <t xml:space="preserve">Đường điện 0,4kv tuyến ngã ba Huyện đội - nhà ông Đinh Văn Hai </t>
  </si>
  <si>
    <t>Trường PTDTBT TH và THCS Đinh Thanh Kháng. Hạng mục: Xây dựng 09 phòng học, nhà bán trú và hạ tầng kỹ thuật khác</t>
  </si>
  <si>
    <t>Nhà thi đấu đa năng huyện Sơn Tây</t>
  </si>
  <si>
    <t>Đường điện 0,4kv tuyến Đài truyền thanh - Nghĩa trang liệt sĩ</t>
  </si>
  <si>
    <t>04</t>
  </si>
  <si>
    <t>Xã Sơn Dung</t>
  </si>
  <si>
    <t>2022-2023</t>
  </si>
  <si>
    <t>1106/QĐ-UBND ngày 30/5/2022</t>
  </si>
  <si>
    <t>2341/QĐ-UBND ngày 03/10/2022</t>
  </si>
  <si>
    <t>2473/QĐ-UBND ngày 31/10/2022</t>
  </si>
  <si>
    <t>2459/QĐ-UBND ngày 27/10/2022</t>
  </si>
  <si>
    <t>BQL DA ĐTXD và PTQĐ huyện</t>
  </si>
  <si>
    <t>Cầu Sơn Mùa và đường vào 2 đầu cầu</t>
  </si>
  <si>
    <t>xã Sơn Mùa, xã Sơn Dung</t>
  </si>
  <si>
    <t>Giá trị</t>
  </si>
  <si>
    <t>Tỷ lệ (%)</t>
  </si>
  <si>
    <t>TÌNH HÌNH THỰC HIỆN VÀ GIẢI NGÂN KẾ HOẠCH VỐN ĐẦU TƯ CÔNG NĂM 2023</t>
  </si>
  <si>
    <t>Vốn CTMTQG Giảm nghèo bền vững</t>
  </si>
  <si>
    <t>BQL dự án ĐTXD và Phát triển quỹ đất huyện</t>
  </si>
  <si>
    <t xml:space="preserve"> Nước sinh hoạt thôn Ra Nhua </t>
  </si>
  <si>
    <t>Xã Sơn Tân</t>
  </si>
  <si>
    <t xml:space="preserve">Nước Sinh hoạt Trung tâm xã Sơn Liên </t>
  </si>
  <si>
    <t>Xã Sơn Liên</t>
  </si>
  <si>
    <t>Đường Sơn Màu - Sơn Long (ĐH.83c)</t>
  </si>
  <si>
    <t>Xã Sơn Màu</t>
  </si>
  <si>
    <t>Đường Sơn Tân - Sơn Mùa (ĐH.86)</t>
  </si>
  <si>
    <t>Xã Sơn Tân-Mùa</t>
  </si>
  <si>
    <t>05</t>
  </si>
  <si>
    <t>Nâng cấp, mở rộng Đường BTXM Trường Mầm non Đăkđrinh - Trường PTDT BT Tiểu học Sơn Dung</t>
  </si>
  <si>
    <t>06</t>
  </si>
  <si>
    <t>Đường BTXM  Cà Rá - KDC Ka Xim (giai đoạn 1)</t>
  </si>
  <si>
    <t>07</t>
  </si>
  <si>
    <t>Đường BTXM Nhà văn hóa Ka Xim - Gò Lã (giai đoạn 1)</t>
  </si>
  <si>
    <t>08</t>
  </si>
  <si>
    <t xml:space="preserve"> BTXM nhà ông Họ đi Thủy điện Huy Măng</t>
  </si>
  <si>
    <t>09</t>
  </si>
  <si>
    <t>BTXM Tuyến TSĐ đi UBND xã</t>
  </si>
  <si>
    <t>Xã Sơn Long</t>
  </si>
  <si>
    <t>10</t>
  </si>
  <si>
    <t>Cầu treo Tukapan, thôn mang Tà Bể</t>
  </si>
  <si>
    <t>11</t>
  </si>
  <si>
    <t>Đường điện thắp sáng tuyến xóm ông Ngang - KDC Mang Ve, xã Sơn Liên</t>
  </si>
  <si>
    <t>12</t>
  </si>
  <si>
    <t>Đường điện 0,4Kv tuyến Nước Đốp - Long Vót</t>
  </si>
  <si>
    <t>13</t>
  </si>
  <si>
    <t>Nâng cấp, mở rộng Nhà văn hóa thôn Đakdoa</t>
  </si>
  <si>
    <t>14</t>
  </si>
  <si>
    <t>Trường Mầm non Sơn Tinh</t>
  </si>
  <si>
    <t>Xã Sơn Tinh</t>
  </si>
  <si>
    <t>15</t>
  </si>
  <si>
    <t>Mở rộng trường mần non TuKpan (điểm trường chính)</t>
  </si>
  <si>
    <t>16</t>
  </si>
  <si>
    <t>Trường Mầm non Bãi Màu</t>
  </si>
  <si>
    <t>17</t>
  </si>
  <si>
    <t>Trường PTDTBT TH và THCS Sơn Long. Hạng mục: Xây dựng khối phòng hành chính, phòng phục vụ học tập</t>
  </si>
  <si>
    <t xml:space="preserve"> Nước sinh  hoạt tập trung KDC Đắk Leo </t>
  </si>
  <si>
    <t>III</t>
  </si>
  <si>
    <t xml:space="preserve">Nước sinh hoạt xóm ông Ghành, thôn Đăk Panh </t>
  </si>
  <si>
    <t>Nối tiếp kênh mương Tà Win, thôn Tà Vinh</t>
  </si>
  <si>
    <t>Bê tông hóa đường thôn: Tuyến đường từ ngã ba đường mới đến xóm ông Đỏ, thôn Đăk Pao</t>
  </si>
  <si>
    <t>Bê tông hóa đường thôn: Tuyến đường từ ĐH83c đi xóm ông Buông, thôn Đăk Pao</t>
  </si>
  <si>
    <t>Xã Sơn Lập</t>
  </si>
  <si>
    <t>Đập thủy lợi suối Ka Lăng</t>
  </si>
  <si>
    <t xml:space="preserve">Nước sinh hoạt khu dân cư Ka Xim </t>
  </si>
  <si>
    <t>KCH kênh mương Nước Lang, thôn Tang Tong</t>
  </si>
  <si>
    <t>KCH kênh mương Nước Chít, thôn Đăk Doa</t>
  </si>
  <si>
    <t>KCH kênh mương Nước Lin, thôn Nước Vương</t>
  </si>
  <si>
    <t>KCH kênh mương Tân An, thôn Đăk Doa</t>
  </si>
  <si>
    <t>Đường vào KDC Tân Bơ, thôn Nước Vương</t>
  </si>
  <si>
    <t xml:space="preserve">Nâng cấp cải tạo Hệ thống NSH KDC số 3 </t>
  </si>
  <si>
    <t>Nâng cấp cải tạo, mở rộng đập thủy lợi KLớt</t>
  </si>
  <si>
    <t>Đường thôn: Tuyến UBND xã đi xóm ông Lập (giai đoạn 2)</t>
  </si>
  <si>
    <t>Nâng cấp, cải tạo nhà văn hóa các thôn, xã Sơn Bua</t>
  </si>
  <si>
    <t>Xây dựng đường BTXM Nhà bà Thúy - ông Hia, thôn Nước Kỉa</t>
  </si>
  <si>
    <t>Xây dựng đường BTXM nhà bà Buông đi nhà ông Mót</t>
  </si>
  <si>
    <t>BTXM Tuyến TSĐ đi KDC Ha Tin (Nối tiếp)</t>
  </si>
  <si>
    <t>BTXM TSĐ Đi Xóm Ông Trú</t>
  </si>
  <si>
    <t>Đường Tu Ka Nhỗ - Tập đoàn 17 (nối tiếp); hạng mục: Thông tuyến</t>
  </si>
  <si>
    <t>Tuyến đường Tập đoàn 8 - Mang Vang; Hạng mục: Thông tuyến</t>
  </si>
  <si>
    <t xml:space="preserve">Nước sinh hoạt xóm ông Đó thôn Huy Em </t>
  </si>
  <si>
    <t>Nguồn thu tiền SDĐ</t>
  </si>
  <si>
    <t>Phát triển KT-XH vùng đồng bào dân tộc thiểu số</t>
  </si>
  <si>
    <t>II.1</t>
  </si>
  <si>
    <t>Dự án 1: Giải quyết tình trạng thiếu đất ở, nhà ở, đất sản xuất, nước sinh hoạt</t>
  </si>
  <si>
    <t>Nội dung: Công trình nước sinh hoạt tập trung</t>
  </si>
  <si>
    <t>Công trình Nước sinh hoạt KDC Ka Nung</t>
  </si>
  <si>
    <t>Nước sinh hoạt tập trung KDC Tà Vô</t>
  </si>
  <si>
    <t>Nước sinh hoạt KDC Mố Góc Nước Min</t>
  </si>
  <si>
    <t>Nâng cấp hệ thống NSH xóm Ông Lợi, KDC Nước Lang</t>
  </si>
  <si>
    <t>Nước sinh hoạt đội 2 + Đội 3</t>
  </si>
  <si>
    <t>Dự án 2: Quy hoạch, sắp xếp, bố trí, ổn định dân cư ở những nơi cần thiết</t>
  </si>
  <si>
    <t>Bố trí sắp xếp ổn định dân cư (Tái định canh định cư) Điểm KDC Ta Gân, thôn Đăk Lang, xã Sơn Dung</t>
  </si>
  <si>
    <t>Điểm Định canh định cư tập trung thôn Tang Tong, xã Sơn Liên</t>
  </si>
  <si>
    <t>II.2</t>
  </si>
  <si>
    <t>Dự án 4: Đầu tư cơ sở hạ tầng thiết yếu, phục vụ sản xuất, đời sống trong vùng đồng bào dân tộc thiểu số và miền núi và các đơn vị sự nghiệp công lập của lĩnh vực dân tộc</t>
  </si>
  <si>
    <t>Tiểu dự án 1: Đầu tư cơ sở hạ tầng thiết yếu, phục vụ sản xuất, đời sống trong vùng đồng bào dân tộc thiểu số và miền núi</t>
  </si>
  <si>
    <t>II.3</t>
  </si>
  <si>
    <t>Công trình chuyển tiếp sang năm 2023</t>
  </si>
  <si>
    <t>Nâng cấp mở rộng, nâng cấp đường đi Khu sản xuất Đăk Lang</t>
  </si>
  <si>
    <t>Đường vào khu sản xuất Mang Rít, thôn Đắk Be</t>
  </si>
  <si>
    <t>Đường BTXM xóm ông Tâm đi KDC số 6, thôn Mang Tà Bể</t>
  </si>
  <si>
    <t>Đập thủy lợi thôn Mang Rễ</t>
  </si>
  <si>
    <t>Nâng cấp Đập Tà Ngàm</t>
  </si>
  <si>
    <t>Đường BTXM Nhà văn hóa Ka Xim - Gò Lã (giai đoạn 2)</t>
  </si>
  <si>
    <t>Đường BTXM  Cà Rá - KDC Ka Xim (Giai đoạn 2)</t>
  </si>
  <si>
    <t>Sửa chữa Chợ huyện Sơn Tây</t>
  </si>
  <si>
    <t>Đường thôn BTXM xóm ông Tăng - Bà Phượng, thôn Nước Kỉa</t>
  </si>
  <si>
    <t>Xây dựng đường BTXM ĐH83 - ông Thành, thôn Xà Ruông</t>
  </si>
  <si>
    <t>Xây dựng đường thôn BTXM GTNT nhà ông Trung đi ông Ôn, thôn Ra Tân</t>
  </si>
  <si>
    <t>Đập thủy lợi Tà Vanh, thôn Đăk Pao</t>
  </si>
  <si>
    <t>Đường Nhà Ông Hải - TĐ13 xóm Ông Lợi</t>
  </si>
  <si>
    <t>Đường nội vùng KDC Mang Rẫy, thôn Tang Tong</t>
  </si>
  <si>
    <t>Đường xóm Ông Nò, thôn Nước Vương</t>
  </si>
  <si>
    <t>Nhà sinh hoạt cộng đồng thôn Tà Vay</t>
  </si>
  <si>
    <t>Nâng cấp, cải tạo đập thủy lợi Nước Chớt</t>
  </si>
  <si>
    <t>Đường điện Khu dân cư Alu, Mố gốc</t>
  </si>
  <si>
    <t>Đường dân sinh từ nhà ông Ghen đến Nước Mốc, thôn Ra Nhua; Hạng mục: Bê tông nền mặt đường + Thoát nước</t>
  </si>
  <si>
    <t>Đường Khu dân cư Đắk Leo, thôn Đắk Ròng (nay là thôn Tà Dô); Hạng mục: Nối tiếp bê tông nền mặt đường + Thoát nước</t>
  </si>
  <si>
    <t>18</t>
  </si>
  <si>
    <t>19</t>
  </si>
  <si>
    <t>20</t>
  </si>
  <si>
    <t>21</t>
  </si>
  <si>
    <t>Dự án 5: Phát triển giáo dục đào tạo nâng cao chất lượng nguồn nhân lực</t>
  </si>
  <si>
    <t>Tiểu dự án 1: Đổi mới hoạt động, củng cố phát triển các trường phổ thông dân tộc nội trú, trường phổ thông dân tộc bán trú, trường phổ thông có học sinh ở bán trú và xóa mù chữ cho người dân vùng đồng bào dân tộc thiểu số</t>
  </si>
  <si>
    <t>II.4</t>
  </si>
  <si>
    <t>Trường PTDTBT TH và THCS Sơn Long</t>
  </si>
  <si>
    <t>Trường PTDTBT TH và THCS Sơn Tân</t>
  </si>
  <si>
    <t>Trường PTDTBT TH và THCS Sơn Màu</t>
  </si>
  <si>
    <t>Trường PTDTBT TH và THCS Sơn Dung</t>
  </si>
  <si>
    <t>Trường PTDTBT TH và THCS Sơn Bua</t>
  </si>
  <si>
    <t>Trường PTDTNT THCS Sơn Tây</t>
  </si>
  <si>
    <t xml:space="preserve">Dự án 6: Bảo tồn, phát huy giá trị văn hóa truyền thống tốt đẹp của các dân tộc thiểu số gắn với phát triển du lịch </t>
  </si>
  <si>
    <t>II.5</t>
  </si>
  <si>
    <t>Nâng cấp, cải tạo nhà văn hóa thôn Đăk Be</t>
  </si>
  <si>
    <t>Nâng cấp nhà văn hóa thôn thôn Mang Rễ</t>
  </si>
  <si>
    <t>Phụ lục 1</t>
  </si>
  <si>
    <t>Phụ lục 2</t>
  </si>
  <si>
    <t>TÌNH HÌNH THỰC HIỆN VÀ GIẢI NGÂN KẾ HOẠCH VỐN ĐẦU TƯ CÔNG NĂM 2023 CÁC DỰ ÁN THUỘC CÁC CHƯƠNG TRÌNH MỤC TIÊU QUỐC GIA</t>
  </si>
  <si>
    <t>Nguồn vốn: Ngân sách địa phương</t>
  </si>
  <si>
    <t>Vốn ngân sách tỉnh phân cấp cho huyện</t>
  </si>
  <si>
    <t>Chi tiết</t>
  </si>
  <si>
    <t>Đến ngày 31/01</t>
  </si>
  <si>
    <t>Đến ngày 28/02</t>
  </si>
  <si>
    <t>Đến ngày 31/3</t>
  </si>
  <si>
    <t>Đến ngày 30/4</t>
  </si>
  <si>
    <t>Đến ngày 31/5</t>
  </si>
  <si>
    <t>Đến ngày 30/6</t>
  </si>
  <si>
    <t>Đến ngày 31/7</t>
  </si>
  <si>
    <t>Đến ngày 31/8</t>
  </si>
  <si>
    <t>Đến ngày 30/9</t>
  </si>
  <si>
    <t>Đến ngày 31/10</t>
  </si>
  <si>
    <t>Đến ngày 30/11</t>
  </si>
  <si>
    <t>Đến ngày 31/12</t>
  </si>
  <si>
    <t>0%</t>
  </si>
  <si>
    <t>30%</t>
  </si>
  <si>
    <t>20%</t>
  </si>
  <si>
    <t>40%</t>
  </si>
  <si>
    <t>5%</t>
  </si>
  <si>
    <t>80%</t>
  </si>
  <si>
    <t>92%</t>
  </si>
  <si>
    <t>Vốn từ nguồn thu tiền sử dụng đất giao huyện, thành phố thu - chi</t>
  </si>
  <si>
    <t>50%</t>
  </si>
  <si>
    <t>60%</t>
  </si>
  <si>
    <t>70%</t>
  </si>
  <si>
    <t>90%</t>
  </si>
  <si>
    <t>100%</t>
  </si>
  <si>
    <t>39%</t>
  </si>
  <si>
    <t>45%</t>
  </si>
  <si>
    <t>55%</t>
  </si>
  <si>
    <t>65%</t>
  </si>
  <si>
    <t>15%</t>
  </si>
  <si>
    <t>25%</t>
  </si>
  <si>
    <t>Nguyên nhân giải ngân không đạt tiến độ cam kết theo Kế hoạch số      /KH-UBND ngày     /02/2023 của UBND tỉnh</t>
  </si>
  <si>
    <t>Nguyên nhân giải ngân chậm</t>
  </si>
  <si>
    <t>Kế hoạch, giải pháp thúc đẩy giải ngân trong 03 tháng cuối năm</t>
  </si>
  <si>
    <t>Nhu cầu điều chỉnh vốn</t>
  </si>
  <si>
    <t>Kế hoạch vốn chưa phân bổ</t>
  </si>
  <si>
    <t>II.6</t>
  </si>
  <si>
    <t>Dự án 10: Truyền thông, tuyên truyền, vận động trong vùng đồng bào dân tộc thiểu số và miền núi. Kiểm tra, giám sát đánh giá việc tổ chức thực hiện Chương trình</t>
  </si>
  <si>
    <t>Tiểu dự án 2: Ứng dụng công nghệ thông tin hỗ trợ phát triển kinh tế - xã hội và đảm bảo an ninh trật tự vùng đồng bào dân tộc thiểu số và miền núi (*)</t>
  </si>
  <si>
    <t>KH 2022 chuyển sang 2023</t>
  </si>
  <si>
    <t>KH vốn năm 2023</t>
  </si>
  <si>
    <t>Giá trị giải ngân vốn 2023</t>
  </si>
  <si>
    <t>Giá trị giải ngân vốn 2022 chuyển sang 2023</t>
  </si>
  <si>
    <t>Nâng cấp nước sinh hoạt xóm ông Trường</t>
  </si>
  <si>
    <t>Nâng cấp, sửa chữa NSH KDC Nước Đót</t>
  </si>
  <si>
    <t>Xây dựng hệ thống NSH xóm ông A Em</t>
  </si>
  <si>
    <t xml:space="preserve"> Hệ thống nước sinh hoạt Long Vót, Ra Manh</t>
  </si>
  <si>
    <t>Nước sinh hoạt xóm ông Đỏ</t>
  </si>
  <si>
    <t>Cống hộp và đường dẫn hai đầu cống, đường Tu Ka Nhỗ - Tập đoàn 7</t>
  </si>
  <si>
    <t>Nâng cấp mở rộng nhà văn hoá thôn Mang Hin</t>
  </si>
  <si>
    <t>Nâng cấp Đài truyền thanh xã Sơn Màu</t>
  </si>
  <si>
    <t>Vốn Chương trình mục tiêu quốc gia xây dựng nông thôn mới</t>
  </si>
  <si>
    <t>Đường từ nhà ông Thiếu đi Nước Ka Chin; Hạng mục: Thông tuyến</t>
  </si>
  <si>
    <t>Đường từ nhà ông Minh đi nhà ông Xanh; hạng mục: Nền + mặt đường + thoát nước</t>
  </si>
  <si>
    <t>Mở rộng và nâng cấp Nhà Văn hóa thôn Nước Kỉa, xã Sơn Tinh</t>
  </si>
  <si>
    <t>Xây dựng đường BTXM nhà ông Hiền - ông Nghên, thôn Bà He, xã Sơn Tinh</t>
  </si>
  <si>
    <t>Xây dựng Công viên cây xanh xã Sơn Tinh</t>
  </si>
  <si>
    <t>Hệ thống thoát nước dọc đoạn từ ngã ba Trường PTDTBT TH&amp;THCS Sơn Lập đến nhà ông Đinh Bờ Ghi thôn Tà Ngàm</t>
  </si>
  <si>
    <t>Sửa chữa tường rào, cổng ngõ, mương thoát nước dọc Trụ sở UBND xã</t>
  </si>
  <si>
    <t>Điểm vui chơi, giải trí và thể thao cho trẻ em và người cao tuổi</t>
  </si>
  <si>
    <t>BTXM Đường Trường Sơn Đông đi nhà Ông Hoàng</t>
  </si>
  <si>
    <t>BTXM nhà ông Sa đi xóm ông Thách</t>
  </si>
  <si>
    <t>Trường PTDTBT Tiiểu học và THCS Sơn Tân; Hạng mục: San nền + Thoát nước</t>
  </si>
  <si>
    <t>Kiên cố hóa kênh mương cánh đồng Vã Leo</t>
  </si>
  <si>
    <t>Đường vào KDC Y Lách, thôn Tà Dô; Hạng mục: BTXM nền mặt đường + Thoát nước.</t>
  </si>
  <si>
    <t>Công trình Nước sinh hoạt thôn Tà Vinh</t>
  </si>
  <si>
    <t>Kênh mương cánh đồng Ra Oay, thôn Đăk Panh</t>
  </si>
  <si>
    <t>Kênh mương cánh đồng Tà Vó, thôn Đăk Pao</t>
  </si>
  <si>
    <t>Nâng cấp, cải tạo, mở rộng NSH KDC Mang Tà Bể, thôn Mang He</t>
  </si>
  <si>
    <t>Nâng cấp, cải tạo, mở rộng Đập Thuỷ lợi Nước Tang</t>
  </si>
  <si>
    <t>Nâng cấp, cải tạo tuyến đường KLớt - Xóm ông Vây</t>
  </si>
  <si>
    <t>Nâng cấp, cải tạo đường nội vùng Khu TĐC Nước Vương</t>
  </si>
  <si>
    <t>Nước sinh hoạt khu tái định cư Nước Vương (Khoan giếng)</t>
  </si>
  <si>
    <t>Nâng cấp, Sửa chữa Nước sinh hoạt xóm Mang Ve, thôn Đắk Doa</t>
  </si>
  <si>
    <t>Nguồn thu từ quỹ đất chưa thu được nên chưa có kinh phí để cấp cho công trình</t>
  </si>
  <si>
    <t>Nguyên nhân
giải ngân thấp</t>
  </si>
  <si>
    <t>Cam kết tiến độ giải ngân 31/3 theo Kế hoạch số 29/KH-UBND
của UBND tỉnh</t>
  </si>
  <si>
    <t>22</t>
  </si>
  <si>
    <t>23</t>
  </si>
  <si>
    <t>24</t>
  </si>
  <si>
    <t>Tổng số giải ngân</t>
  </si>
  <si>
    <t>Trong đó: Tỉnh giao huyện thu</t>
  </si>
  <si>
    <t>UBND huyện giao thu 10,6 tỷ đồng</t>
  </si>
  <si>
    <t>Định canh, định cư tập trung Đội 8, thôn Bà He, xã Sơn Tinh</t>
  </si>
  <si>
    <t>NS tỉnh</t>
  </si>
  <si>
    <t>Tổng cộng</t>
  </si>
  <si>
    <t>25</t>
  </si>
  <si>
    <t>Công trình khởi công mới năm 2023</t>
  </si>
  <si>
    <t>Cầu treo Nước Niêm đi Mang Kít</t>
  </si>
  <si>
    <t>Đường xóm ông Nờ -khu sản xuất Tà vay, thôn Mang Rễ</t>
  </si>
  <si>
    <t>Đường BTXM KDC Ra Lung - Xóm ông Lá</t>
  </si>
  <si>
    <t>Mở rộng, nâng cấp Nhà văn hóa Huy Măng</t>
  </si>
  <si>
    <t>Nâng cấp nhà văn hóa thôn Đăk Trên</t>
  </si>
  <si>
    <t>Xây dựng đường BTXM ĐH83- ông Heo thôn Xà Ruông</t>
  </si>
  <si>
    <t>Xây dựng đường BTXM xóm ông Lỏ - ông Liên, thôn Nước Kỉa</t>
  </si>
  <si>
    <t>Xây dựng đường BTXM xóm ông K Chết - ông Mữi thôn Ka Năng</t>
  </si>
  <si>
    <t>Kênh mương cánh đồng Ra Xách, thôn Đăk Panh</t>
  </si>
  <si>
    <t>Đường vào xóm Ông Du thôn Đăk Doa</t>
  </si>
  <si>
    <t>Đường nội vùng KDC Ngọc Lên, thôn Tang Tong</t>
  </si>
  <si>
    <t>Đường vào KDC xóm Ông Sỏ thôn Nước Vương</t>
  </si>
  <si>
    <t>Đường vào  xóm ông Minh, thôn Tang Tong</t>
  </si>
  <si>
    <t>Nâng cấp mở rộng nhà Văn hóa thôn Tang Tong</t>
  </si>
  <si>
    <t>Đường Măng Lăng – Ông Trà (Giai đoạn 1)</t>
  </si>
  <si>
    <t>Nhà sinh hoạt cộng đồng thôn Ra Manh</t>
  </si>
  <si>
    <t>BTXM đường Trường Sơn Đông đi khu sản xuất Ha Tin</t>
  </si>
  <si>
    <t>Nâng cấp đập Nước Ma</t>
  </si>
  <si>
    <t>Đường vào nghĩa trang nhân dân xã Sơn Mùa</t>
  </si>
  <si>
    <t>Đường Từ nhà ông Húy đi Mang Đậu (Giai đoạn 1)</t>
  </si>
  <si>
    <t>Đường vào xóm ông Choi, Tập đoàn 5</t>
  </si>
  <si>
    <t>Đường xóm ông Nhứt - Ông Đó; Hạng mục: thông tuyến</t>
  </si>
  <si>
    <t>Đường ĐX 08 (Ngầm Ra Nhua - Đắk Rổ)</t>
  </si>
  <si>
    <t>Đường vào khu sản xuất Nước Vương, thôn Tà Dô</t>
  </si>
  <si>
    <t>Đường vào khu sản xuất Ka Năng, thôn Tà Dô</t>
  </si>
  <si>
    <t xml:space="preserve"> Trường PTDTBT TH và THCS Sơn Liên</t>
  </si>
  <si>
    <t xml:space="preserve"> Trường PTDTBT TH và THCS Sơn Lập</t>
  </si>
  <si>
    <t>Nâng cấp nhà văn hóa thôn Tà Ngàm</t>
  </si>
  <si>
    <t>Nâng cấp nhà văn hóa thôn Gò Lã</t>
  </si>
  <si>
    <t>Phòng Văn hóa - Thông tin</t>
  </si>
  <si>
    <t xml:space="preserve">Mở rộng nâng cấp đường BTXM trung tâm thôn Ra Tân </t>
  </si>
  <si>
    <t>Đơn vị: Triệu đồng</t>
  </si>
  <si>
    <t>Số vốn đã giải ngân đến 31/01/2023</t>
  </si>
  <si>
    <t>Chủ đầu tư</t>
  </si>
  <si>
    <t>TỔNG CỘNG:</t>
  </si>
  <si>
    <t>Nguồn vốn ngân sách xã tự bố trí</t>
  </si>
  <si>
    <t>1</t>
  </si>
  <si>
    <t>UBND xã Sơn Bua</t>
  </si>
  <si>
    <t>Nâng cấp và sửa chữa hệ thống đèn đường xã Sơn Bua</t>
  </si>
  <si>
    <t>Nâng cấp và sửa chữa Nhà văn hóa xã Sơn Bua</t>
  </si>
  <si>
    <t>Mở rộng hệ thống đèn đường xã Sơn Bua</t>
  </si>
  <si>
    <t>8000825</t>
  </si>
  <si>
    <t>2</t>
  </si>
  <si>
    <t>UBND xã Sơn Liên</t>
  </si>
  <si>
    <t>Nâng cấp nhà văn hóa thôn Đắk Doa</t>
  </si>
  <si>
    <t>Sửa chữa, nâng cấp hệ thống đèn năng lượng KDC Ngọc Lên thôn tang Tong</t>
  </si>
  <si>
    <t>Đối ứng ngân sách xã thực hiện Chương trình mục tiêu quốc gia xây dựng nông thôn mới</t>
  </si>
  <si>
    <t>7991506</t>
  </si>
  <si>
    <t>UBND xã Sơn Tinh</t>
  </si>
  <si>
    <t>7991505</t>
  </si>
  <si>
    <t>7989207</t>
  </si>
  <si>
    <t>7988874</t>
  </si>
  <si>
    <t>UBND xã Sơn Long</t>
  </si>
  <si>
    <t>7987725</t>
  </si>
  <si>
    <t>7987726</t>
  </si>
  <si>
    <t>Đường điện bằng năng lượng mặt trời từ cầu Nước Tang đến nhà ông Điều</t>
  </si>
  <si>
    <t>7987727</t>
  </si>
  <si>
    <t>Đường điện bằng năng lượng mặt trời từ nhà ông Tê đến Đỉnh Kà Rá</t>
  </si>
  <si>
    <t>7987724</t>
  </si>
  <si>
    <t>7989126</t>
  </si>
  <si>
    <t>7989127</t>
  </si>
  <si>
    <t>7989128</t>
  </si>
  <si>
    <t>Giải ngân đến ngày 30/6/2023</t>
  </si>
  <si>
    <t>Ước giải ngân đến ngày 31/7/2023</t>
  </si>
  <si>
    <t>Tỉnh mới nhập 10,689 tỷ đồng cho dự án từ nguồn thu quỹ đất nên giải ngân chưa đạt KH</t>
  </si>
  <si>
    <t>Phụ lục 3</t>
  </si>
  <si>
    <t>Lũy kế vốn đã bố trí hết 31/12/2022</t>
  </si>
  <si>
    <t>Vốn kế hoạch 2023</t>
  </si>
  <si>
    <t>Tỷ lệ giải ngân (%)</t>
  </si>
  <si>
    <t>Vốn kế hoạch năm trước được phép kéo dài</t>
  </si>
  <si>
    <t>Kế hoạch vốn giao trong năm 2023</t>
  </si>
  <si>
    <t>Tỷ lệ giải ngân KH vốn 2022 chuyển sang</t>
  </si>
  <si>
    <t>Tỷ lệ giải ngân KH vốn 2023</t>
  </si>
  <si>
    <t>7991850</t>
  </si>
  <si>
    <t>UBND xã Sơn Tân</t>
  </si>
  <si>
    <t>7991851</t>
  </si>
  <si>
    <t>7991849</t>
  </si>
  <si>
    <t>7988764</t>
  </si>
  <si>
    <t>UBND xã Sơn Màu</t>
  </si>
  <si>
    <t>7988758</t>
  </si>
  <si>
    <t>7988760</t>
  </si>
  <si>
    <t>TÌNH HÌNH THỰC HIỆN VÀ GIẢI NGÂN KẾ HOẠCH VỐN ĐẦU TƯ CÔNG NĂM 2023 NGUỒN VỐN NGÂN SÁCH CẤP XÃ QUẢN LÝ</t>
  </si>
  <si>
    <t>Chưa thu được</t>
  </si>
  <si>
    <t>(Kèm theo Báo cáo số 244/BC-UBND ngày 30/6/2023 của UBND huyện Sơn Tây)</t>
  </si>
  <si>
    <t xml:space="preserve">Phụ lục </t>
  </si>
  <si>
    <t>Vốn đầu tư công nguồn ngân sách địa phương</t>
  </si>
  <si>
    <t>A</t>
  </si>
  <si>
    <t>B</t>
  </si>
  <si>
    <t>Các Chương trình mục tiêu quốc gia</t>
  </si>
  <si>
    <t>Vốn CTMTQG Phát triển KT-XH vùng đồng bào dân tộc thiểu số</t>
  </si>
  <si>
    <t>Kế hoạch vốn năm 2023 (kể cả vốn 2022 chuyển sang 2023)</t>
  </si>
  <si>
    <t>C</t>
  </si>
  <si>
    <t>Kế hoạch vốn ngân sách xã quản lý</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</si>
</sst>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164" formatCode="_(* #,##0.00_);_(* \(#,##0.00\);_(* &quot;-&quot;??_);_(@_)"/>
    <numFmt numFmtId="165" formatCode="#,##0.000"/>
    <numFmt numFmtId="166" formatCode="_(* #,##0.000_);_(* \(#,##0.000\);_(* &quot;-&quot;??_);_(@_)"/>
    <numFmt numFmtId="167" formatCode="0.0"/>
    <numFmt numFmtId="168" formatCode="_(* #,##0.0_);_(* \(#,##0.0\);_(* &quot;-&quot;??_);_(@_)"/>
    <numFmt numFmtId="169" formatCode="_(* #,##0.00_);_(* \(#,##0.00\);_(* &quot;-&quot;???_);_(@_)"/>
    <numFmt numFmtId="170" formatCode="_(* #,##0_);_(* \(#,##0\);_(* &quot;-&quot;??_);_(@_)"/>
    <numFmt numFmtId="171" formatCode="_(* #,##0.000_);_(* \(#,##0.000\);_(* &quot;-&quot;???_);_(@_)"/>
    <numFmt numFmtId="172" formatCode="0.000"/>
    <numFmt numFmtId="173" formatCode="_(* #,##0.0_);_(* \(#,##0.0\);_(* &quot;-&quot;???_);_(@_)"/>
    <numFmt numFmtId="174" formatCode="_(* #,##0_);_(* \(#,##0\);_(* &quot;-&quot;???_);_(@_)"/>
    <numFmt numFmtId="175" formatCode="#,##0.0"/>
    <numFmt numFmtId="176" formatCode="_(* #,##0.0000_);_(* \(#,##0.0000\);_(* &quot;-&quot;??_);_(@_)"/>
  </numFmts>
  <fonts count="43">
    <font>
      <sz val="14"/>
      <color theme="1"/>
      <name val="TimesNewRomanPSMT"/>
      <family val="2"/>
    </font>
    <font>
      <sz val="11"/>
      <color indexed="8"/>
      <name val="Calibri"/>
      <family val="2"/>
    </font>
    <font>
      <sz val="10"/>
      <name val="Arial"/>
      <family val="2"/>
    </font>
    <font>
      <sz val="14"/>
      <color theme="1"/>
      <name val="TimesNewRomanPSMT"/>
      <family val="2"/>
    </font>
    <font>
      <sz val="14"/>
      <color theme="1"/>
      <name val="Times New Roman"/>
      <family val="1"/>
    </font>
    <font>
      <b/>
      <sz val="14"/>
      <color theme="1"/>
      <name val="Times New Roman"/>
      <family val="1"/>
    </font>
    <font>
      <i/>
      <sz val="14"/>
      <color theme="1"/>
      <name val="Times New Roman"/>
      <family val="1"/>
    </font>
    <font>
      <sz val="12"/>
      <color theme="1"/>
      <name val="Times New Roman"/>
      <family val="1"/>
    </font>
    <font>
      <b/>
      <sz val="12"/>
      <color theme="1"/>
      <name val="Times New Roman"/>
      <family val="1"/>
    </font>
    <font>
      <i/>
      <sz val="12"/>
      <color theme="1"/>
      <name val="Times New Roman"/>
      <family val="1"/>
    </font>
    <font>
      <b/>
      <sz val="12"/>
      <name val="Times New Roman"/>
      <family val="1"/>
    </font>
    <font>
      <sz val="12"/>
      <name val="Times New Roman"/>
      <family val="1"/>
    </font>
    <font>
      <sz val="11"/>
      <color theme="1"/>
      <name val="Calibri"/>
      <family val="2"/>
      <scheme val="minor"/>
    </font>
    <font>
      <b/>
      <sz val="11"/>
      <name val="Times New Roman"/>
      <family val="1"/>
    </font>
    <font>
      <b/>
      <i/>
      <sz val="11"/>
      <name val="Times New Roman"/>
      <family val="1"/>
    </font>
    <font>
      <sz val="11"/>
      <name val="Times New Roman"/>
      <family val="1"/>
    </font>
    <font>
      <i/>
      <sz val="11"/>
      <name val="Times New Roman"/>
      <family val="1"/>
    </font>
    <font>
      <b/>
      <sz val="14"/>
      <name val="Times New Roman"/>
      <family val="1"/>
    </font>
    <font>
      <i/>
      <sz val="14"/>
      <name val="Times New Roman"/>
      <family val="1"/>
    </font>
    <font>
      <sz val="14"/>
      <name val="Times New Roman"/>
      <family val="1"/>
    </font>
    <font>
      <i/>
      <sz val="12"/>
      <name val="Times New Roman"/>
      <family val="1"/>
    </font>
    <font>
      <sz val="11"/>
      <color rgb="FFFF0000"/>
      <name val="Times New Roman"/>
      <family val="1"/>
    </font>
    <font>
      <b/>
      <sz val="14"/>
      <name val="Times New Roman"/>
      <family val="1"/>
      <charset val="163"/>
    </font>
    <font>
      <b/>
      <sz val="16"/>
      <name val="Times New Roman"/>
      <family val="1"/>
      <charset val="163"/>
    </font>
    <font>
      <b/>
      <sz val="18"/>
      <name val="Times New Roman"/>
      <family val="1"/>
      <charset val="163"/>
    </font>
    <font>
      <sz val="18"/>
      <name val="Times New Roman"/>
      <family val="1"/>
      <charset val="163"/>
    </font>
    <font>
      <sz val="11"/>
      <color theme="1"/>
      <name val="Calibri"/>
      <family val="2"/>
      <charset val="163"/>
      <scheme val="minor"/>
    </font>
    <font>
      <i/>
      <sz val="14"/>
      <name val="Times New Roman"/>
      <family val="1"/>
      <charset val="163"/>
    </font>
    <font>
      <i/>
      <sz val="16"/>
      <name val="Times New Roman"/>
      <family val="1"/>
      <charset val="163"/>
    </font>
    <font>
      <i/>
      <sz val="18"/>
      <name val="Times New Roman"/>
      <family val="1"/>
      <charset val="163"/>
    </font>
    <font>
      <i/>
      <sz val="13"/>
      <name val="Times New Roman"/>
      <family val="1"/>
      <charset val="163"/>
    </font>
    <font>
      <b/>
      <sz val="12"/>
      <name val="Times New Roman"/>
      <family val="1"/>
      <charset val="163"/>
    </font>
    <font>
      <sz val="12"/>
      <name val="Times New Roman"/>
      <family val="1"/>
      <charset val="163"/>
    </font>
    <font>
      <sz val="14"/>
      <name val="Times New Roman"/>
      <family val="1"/>
      <charset val="163"/>
    </font>
    <font>
      <b/>
      <sz val="12"/>
      <color rgb="FFFF0000"/>
      <name val="Times New Roman"/>
      <family val="1"/>
      <charset val="163"/>
    </font>
    <font>
      <sz val="12"/>
      <color rgb="FFFF0000"/>
      <name val="Times New Roman"/>
      <family val="1"/>
      <charset val="163"/>
    </font>
    <font>
      <sz val="18"/>
      <color rgb="FFFF0000"/>
      <name val="Times New Roman"/>
      <family val="1"/>
      <charset val="163"/>
    </font>
    <font>
      <sz val="14"/>
      <color rgb="FFFF0000"/>
      <name val="Times New Roman"/>
      <family val="1"/>
      <charset val="163"/>
    </font>
    <font>
      <b/>
      <sz val="12"/>
      <color rgb="FFFF0000"/>
      <name val="Times New Roman"/>
      <family val="1"/>
    </font>
    <font>
      <b/>
      <sz val="18"/>
      <color rgb="FFFF0000"/>
      <name val="Times New Roman"/>
      <family val="1"/>
    </font>
    <font>
      <b/>
      <sz val="14"/>
      <color rgb="FFFF0000"/>
      <name val="Times New Roman"/>
      <family val="1"/>
    </font>
    <font>
      <b/>
      <i/>
      <sz val="11"/>
      <color rgb="FFFF0000"/>
      <name val="Times New Roman"/>
      <family val="1"/>
    </font>
    <font>
      <b/>
      <sz val="11"/>
      <color rgb="FFFF0000"/>
      <name val="Times New Roman"/>
      <family val="1"/>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indexed="64"/>
      </left>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right/>
      <top/>
      <bottom style="medium">
        <color auto="1"/>
      </bottom>
      <diagonal/>
    </border>
    <border>
      <left style="medium">
        <color auto="1"/>
      </left>
      <right style="thin">
        <color auto="1"/>
      </right>
      <top style="thin">
        <color auto="1"/>
      </top>
      <bottom/>
      <diagonal/>
    </border>
    <border>
      <left style="thin">
        <color indexed="64"/>
      </left>
      <right style="thin">
        <color indexed="64"/>
      </right>
      <top style="thin">
        <color indexed="64"/>
      </top>
      <bottom/>
      <diagonal/>
    </border>
    <border>
      <left style="thin">
        <color auto="1"/>
      </left>
      <right style="medium">
        <color auto="1"/>
      </right>
      <top style="thin">
        <color auto="1"/>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auto="1"/>
      </left>
      <right style="thin">
        <color auto="1"/>
      </right>
      <top style="medium">
        <color auto="1"/>
      </top>
      <bottom/>
      <diagonal/>
    </border>
    <border>
      <left style="medium">
        <color auto="1"/>
      </left>
      <right style="thin">
        <color auto="1"/>
      </right>
      <top/>
      <bottom/>
      <diagonal/>
    </border>
    <border>
      <left style="medium">
        <color auto="1"/>
      </left>
      <right style="thin">
        <color auto="1"/>
      </right>
      <top/>
      <bottom style="thin">
        <color auto="1"/>
      </bottom>
      <diagonal/>
    </border>
    <border>
      <left style="thin">
        <color auto="1"/>
      </left>
      <right style="thin">
        <color indexed="64"/>
      </right>
      <top style="medium">
        <color auto="1"/>
      </top>
      <bottom/>
      <diagonal/>
    </border>
    <border>
      <left style="thin">
        <color indexed="64"/>
      </left>
      <right/>
      <top/>
      <bottom style="thin">
        <color indexed="64"/>
      </bottom>
      <diagonal/>
    </border>
    <border>
      <left/>
      <right style="thin">
        <color indexed="64"/>
      </right>
      <top/>
      <bottom style="thin">
        <color indexed="64"/>
      </bottom>
      <diagonal/>
    </border>
    <border>
      <left style="thin">
        <color auto="1"/>
      </left>
      <right/>
      <top style="medium">
        <color auto="1"/>
      </top>
      <bottom/>
      <diagonal/>
    </border>
    <border>
      <left/>
      <right/>
      <top style="medium">
        <color auto="1"/>
      </top>
      <bottom/>
      <diagonal/>
    </border>
    <border>
      <left/>
      <right style="thin">
        <color indexed="64"/>
      </right>
      <top style="medium">
        <color auto="1"/>
      </top>
      <bottom/>
      <diagonal/>
    </border>
    <border>
      <left/>
      <right/>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top style="thin">
        <color indexed="64"/>
      </top>
      <bottom style="medium">
        <color indexed="64"/>
      </bottom>
      <diagonal/>
    </border>
    <border>
      <left style="thin">
        <color indexed="64"/>
      </left>
      <right/>
      <top style="thin">
        <color indexed="64"/>
      </top>
      <bottom/>
      <diagonal/>
    </border>
  </borders>
  <cellStyleXfs count="15">
    <xf numFmtId="0" fontId="0" fillId="0" borderId="0"/>
    <xf numFmtId="0" fontId="1" fillId="0" borderId="0"/>
    <xf numFmtId="0" fontId="2" fillId="0" borderId="0"/>
    <xf numFmtId="164" fontId="2" fillId="0" borderId="0" applyFont="0" applyFill="0" applyBorder="0" applyAlignment="0" applyProtection="0"/>
    <xf numFmtId="164" fontId="1" fillId="0" borderId="0" applyFont="0" applyFill="0" applyBorder="0" applyAlignment="0" applyProtection="0"/>
    <xf numFmtId="164" fontId="3"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0" fontId="12" fillId="0" borderId="0"/>
    <xf numFmtId="0" fontId="3" fillId="0" borderId="0"/>
    <xf numFmtId="164" fontId="3" fillId="0" borderId="0" applyFont="0" applyFill="0" applyBorder="0" applyAlignment="0" applyProtection="0"/>
    <xf numFmtId="164" fontId="1" fillId="0" borderId="0" applyFont="0" applyFill="0" applyBorder="0" applyAlignment="0" applyProtection="0"/>
    <xf numFmtId="0" fontId="2" fillId="0" borderId="0"/>
    <xf numFmtId="0" fontId="26" fillId="0" borderId="0"/>
    <xf numFmtId="164" fontId="12" fillId="0" borderId="0" applyFont="0" applyFill="0" applyBorder="0" applyAlignment="0" applyProtection="0"/>
  </cellStyleXfs>
  <cellXfs count="408">
    <xf numFmtId="0" fontId="0" fillId="0" borderId="0" xfId="0"/>
    <xf numFmtId="0" fontId="4" fillId="0" borderId="0" xfId="0" applyFont="1"/>
    <xf numFmtId="0" fontId="5" fillId="0" borderId="0" xfId="0" applyFont="1"/>
    <xf numFmtId="0" fontId="7" fillId="0" borderId="1" xfId="0" applyFont="1" applyBorder="1" applyAlignment="1">
      <alignment horizontal="center" vertical="center" wrapText="1"/>
    </xf>
    <xf numFmtId="0" fontId="8" fillId="0" borderId="1" xfId="0" applyFont="1" applyBorder="1"/>
    <xf numFmtId="0" fontId="8" fillId="0" borderId="6" xfId="0" applyFont="1" applyBorder="1"/>
    <xf numFmtId="0" fontId="7" fillId="0" borderId="5" xfId="0" applyFont="1" applyBorder="1" applyAlignment="1">
      <alignment horizontal="center" vertical="center" wrapText="1"/>
    </xf>
    <xf numFmtId="0" fontId="7" fillId="0" borderId="1" xfId="0" applyFont="1" applyBorder="1"/>
    <xf numFmtId="0" fontId="7" fillId="0" borderId="6" xfId="0" applyFont="1" applyBorder="1"/>
    <xf numFmtId="0" fontId="7" fillId="0" borderId="1" xfId="0" applyFont="1" applyBorder="1" applyAlignment="1">
      <alignment vertical="center" wrapText="1"/>
    </xf>
    <xf numFmtId="3" fontId="7" fillId="0" borderId="1" xfId="0" applyNumberFormat="1" applyFont="1" applyBorder="1" applyAlignment="1">
      <alignment horizontal="right" vertical="center" wrapText="1"/>
    </xf>
    <xf numFmtId="0" fontId="7" fillId="0" borderId="6" xfId="0" applyFont="1" applyBorder="1" applyAlignment="1">
      <alignment vertical="center" wrapText="1"/>
    </xf>
    <xf numFmtId="0" fontId="7" fillId="0" borderId="1" xfId="0" applyFont="1" applyBorder="1" applyAlignment="1">
      <alignment vertical="center"/>
    </xf>
    <xf numFmtId="0" fontId="9" fillId="0" borderId="5" xfId="0" applyFont="1" applyBorder="1" applyAlignment="1">
      <alignment horizontal="center" vertical="center" wrapText="1"/>
    </xf>
    <xf numFmtId="0" fontId="9" fillId="0" borderId="1" xfId="0" applyFont="1" applyBorder="1" applyAlignment="1">
      <alignment vertical="center" wrapText="1"/>
    </xf>
    <xf numFmtId="0" fontId="9" fillId="0" borderId="1" xfId="0" applyFont="1" applyBorder="1" applyAlignment="1">
      <alignment horizontal="center" vertical="center"/>
    </xf>
    <xf numFmtId="0" fontId="9" fillId="0" borderId="1" xfId="0" applyFont="1" applyBorder="1" applyAlignment="1">
      <alignment vertical="center"/>
    </xf>
    <xf numFmtId="3" fontId="9" fillId="0" borderId="1" xfId="0" applyNumberFormat="1" applyFont="1" applyBorder="1" applyAlignment="1">
      <alignment vertical="center"/>
    </xf>
    <xf numFmtId="0" fontId="9" fillId="0" borderId="6" xfId="0" applyFont="1" applyBorder="1" applyAlignment="1">
      <alignment vertical="center"/>
    </xf>
    <xf numFmtId="0" fontId="8" fillId="0" borderId="1" xfId="0" applyFont="1" applyBorder="1" applyAlignment="1">
      <alignment vertical="center"/>
    </xf>
    <xf numFmtId="0" fontId="8" fillId="0" borderId="1" xfId="0" applyFont="1" applyBorder="1" applyAlignment="1">
      <alignment horizontal="center" vertical="center"/>
    </xf>
    <xf numFmtId="3" fontId="8" fillId="0" borderId="1" xfId="0" applyNumberFormat="1" applyFont="1" applyBorder="1" applyAlignment="1">
      <alignment vertical="center"/>
    </xf>
    <xf numFmtId="0" fontId="8" fillId="0" borderId="6" xfId="0" applyFont="1" applyBorder="1" applyAlignment="1">
      <alignment vertical="center"/>
    </xf>
    <xf numFmtId="0" fontId="8" fillId="0" borderId="1" xfId="0" applyFont="1" applyBorder="1" applyAlignment="1">
      <alignment vertical="center" wrapText="1"/>
    </xf>
    <xf numFmtId="0" fontId="7" fillId="0" borderId="5" xfId="0" applyFont="1" applyBorder="1" applyAlignment="1">
      <alignment horizontal="center" vertical="center"/>
    </xf>
    <xf numFmtId="0" fontId="7" fillId="0" borderId="0" xfId="0" applyFont="1"/>
    <xf numFmtId="0" fontId="8" fillId="0" borderId="5" xfId="0" applyFont="1" applyBorder="1" applyAlignment="1">
      <alignment horizontal="center" vertical="center"/>
    </xf>
    <xf numFmtId="0" fontId="8" fillId="0" borderId="0" xfId="0" applyFont="1"/>
    <xf numFmtId="0" fontId="7" fillId="0" borderId="7" xfId="0" applyFont="1" applyBorder="1" applyAlignment="1">
      <alignment horizontal="center" vertical="center"/>
    </xf>
    <xf numFmtId="0" fontId="7" fillId="0" borderId="8" xfId="0" applyFont="1" applyBorder="1"/>
    <xf numFmtId="0" fontId="7" fillId="0" borderId="9" xfId="0" applyFont="1" applyBorder="1"/>
    <xf numFmtId="4" fontId="10" fillId="0" borderId="1" xfId="2" applyNumberFormat="1" applyFont="1" applyFill="1" applyBorder="1" applyAlignment="1">
      <alignment vertical="center" wrapText="1"/>
    </xf>
    <xf numFmtId="0" fontId="11" fillId="0" borderId="1" xfId="2" applyFont="1" applyFill="1" applyBorder="1" applyAlignment="1">
      <alignment vertical="center" wrapText="1"/>
    </xf>
    <xf numFmtId="0" fontId="7" fillId="0" borderId="5" xfId="0" quotePrefix="1" applyFont="1" applyBorder="1" applyAlignment="1">
      <alignment horizontal="center" vertical="center"/>
    </xf>
    <xf numFmtId="0" fontId="11" fillId="0" borderId="1" xfId="2" applyFont="1" applyFill="1" applyBorder="1" applyAlignment="1">
      <alignment horizontal="center" vertical="center" wrapText="1"/>
    </xf>
    <xf numFmtId="1" fontId="11" fillId="0" borderId="1" xfId="0" quotePrefix="1" applyNumberFormat="1" applyFont="1" applyFill="1" applyBorder="1" applyAlignment="1">
      <alignment horizontal="center" vertical="center" wrapText="1"/>
    </xf>
    <xf numFmtId="0" fontId="11" fillId="0" borderId="1" xfId="0" applyFont="1" applyFill="1" applyBorder="1" applyAlignment="1">
      <alignment horizontal="center" vertical="center" wrapText="1"/>
    </xf>
    <xf numFmtId="165" fontId="11" fillId="0" borderId="1" xfId="0" applyNumberFormat="1" applyFont="1" applyFill="1" applyBorder="1" applyAlignment="1">
      <alignment horizontal="right" vertical="center"/>
    </xf>
    <xf numFmtId="165" fontId="8" fillId="0" borderId="1" xfId="0" applyNumberFormat="1" applyFont="1" applyBorder="1"/>
    <xf numFmtId="164" fontId="11" fillId="0" borderId="1" xfId="6" applyNumberFormat="1" applyFont="1" applyFill="1" applyBorder="1" applyAlignment="1">
      <alignment horizontal="right" vertical="center" wrapText="1"/>
    </xf>
    <xf numFmtId="164" fontId="7" fillId="0" borderId="1" xfId="0" applyNumberFormat="1" applyFont="1" applyBorder="1" applyAlignment="1">
      <alignment vertical="center"/>
    </xf>
    <xf numFmtId="165" fontId="7" fillId="0" borderId="1" xfId="0" applyNumberFormat="1" applyFont="1" applyBorder="1" applyAlignment="1">
      <alignment vertical="center"/>
    </xf>
    <xf numFmtId="167" fontId="11" fillId="0" borderId="10" xfId="7" applyNumberFormat="1" applyFont="1" applyFill="1" applyBorder="1" applyAlignment="1">
      <alignment horizontal="center" vertical="center" wrapText="1"/>
    </xf>
    <xf numFmtId="0" fontId="11" fillId="2" borderId="11" xfId="8" applyFont="1" applyFill="1" applyBorder="1" applyAlignment="1">
      <alignment horizontal="center" vertical="center" wrapText="1"/>
    </xf>
    <xf numFmtId="0" fontId="7" fillId="0" borderId="0" xfId="0" applyFont="1" applyAlignment="1">
      <alignment vertical="center"/>
    </xf>
    <xf numFmtId="164" fontId="8" fillId="0" borderId="1" xfId="5" applyFont="1" applyBorder="1"/>
    <xf numFmtId="166" fontId="8" fillId="0" borderId="1" xfId="5" applyNumberFormat="1" applyFont="1" applyBorder="1"/>
    <xf numFmtId="0" fontId="8" fillId="0" borderId="3" xfId="0" applyFont="1" applyBorder="1" applyAlignment="1">
      <alignment horizontal="centerContinuous" vertical="center" wrapText="1"/>
    </xf>
    <xf numFmtId="0" fontId="8" fillId="0" borderId="1" xfId="0" applyFont="1" applyBorder="1" applyAlignment="1">
      <alignment horizontal="centerContinuous" vertical="center" wrapText="1"/>
    </xf>
    <xf numFmtId="0" fontId="7" fillId="0" borderId="10" xfId="0" applyFont="1" applyBorder="1"/>
    <xf numFmtId="166" fontId="8" fillId="0" borderId="1" xfId="5" applyNumberFormat="1" applyFont="1" applyBorder="1" applyAlignment="1">
      <alignment horizontal="right" vertical="center"/>
    </xf>
    <xf numFmtId="164" fontId="11" fillId="0" borderId="10" xfId="6" applyNumberFormat="1" applyFont="1" applyFill="1" applyBorder="1" applyAlignment="1">
      <alignment horizontal="right" vertical="center" wrapText="1"/>
    </xf>
    <xf numFmtId="170" fontId="7" fillId="0" borderId="1" xfId="5" applyNumberFormat="1" applyFont="1" applyBorder="1" applyAlignment="1">
      <alignment vertical="center"/>
    </xf>
    <xf numFmtId="170" fontId="8" fillId="0" borderId="1" xfId="5" applyNumberFormat="1" applyFont="1" applyBorder="1" applyAlignment="1">
      <alignment vertical="center"/>
    </xf>
    <xf numFmtId="170" fontId="9" fillId="0" borderId="1" xfId="5" applyNumberFormat="1" applyFont="1" applyBorder="1" applyAlignment="1">
      <alignment vertical="center"/>
    </xf>
    <xf numFmtId="170" fontId="7" fillId="0" borderId="1" xfId="5" applyNumberFormat="1" applyFont="1" applyBorder="1" applyAlignment="1">
      <alignment horizontal="right" vertical="center" wrapText="1"/>
    </xf>
    <xf numFmtId="49" fontId="13" fillId="0" borderId="1" xfId="0" applyNumberFormat="1" applyFont="1" applyFill="1" applyBorder="1" applyAlignment="1">
      <alignment horizontal="left" vertical="center" wrapText="1"/>
    </xf>
    <xf numFmtId="49" fontId="14" fillId="0" borderId="1" xfId="0" applyNumberFormat="1" applyFont="1" applyFill="1" applyBorder="1" applyAlignment="1">
      <alignment horizontal="left" vertical="center" wrapText="1"/>
    </xf>
    <xf numFmtId="170" fontId="7" fillId="0" borderId="1" xfId="5" quotePrefix="1" applyNumberFormat="1" applyFont="1" applyBorder="1" applyAlignment="1">
      <alignment horizontal="center" vertical="center" wrapText="1"/>
    </xf>
    <xf numFmtId="170" fontId="8" fillId="0" borderId="1" xfId="5" quotePrefix="1" applyNumberFormat="1" applyFont="1" applyBorder="1" applyAlignment="1">
      <alignment horizontal="center" vertical="center" wrapText="1"/>
    </xf>
    <xf numFmtId="166" fontId="8" fillId="0" borderId="1" xfId="5" applyNumberFormat="1" applyFont="1" applyBorder="1" applyAlignment="1">
      <alignment vertical="center"/>
    </xf>
    <xf numFmtId="168" fontId="8" fillId="0" borderId="1" xfId="5" applyNumberFormat="1" applyFont="1" applyBorder="1" applyAlignment="1">
      <alignment horizontal="right" vertical="center"/>
    </xf>
    <xf numFmtId="0" fontId="9" fillId="0" borderId="6"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168" fontId="8" fillId="0" borderId="1" xfId="5" applyNumberFormat="1" applyFont="1" applyBorder="1" applyAlignment="1">
      <alignment vertical="center"/>
    </xf>
    <xf numFmtId="168" fontId="11" fillId="0" borderId="1" xfId="0" applyNumberFormat="1" applyFont="1" applyFill="1" applyBorder="1" applyAlignment="1">
      <alignment horizontal="right" vertical="center"/>
    </xf>
    <xf numFmtId="168" fontId="11" fillId="0" borderId="1" xfId="6" applyNumberFormat="1" applyFont="1" applyFill="1" applyBorder="1" applyAlignment="1">
      <alignment horizontal="right" vertical="center" wrapText="1"/>
    </xf>
    <xf numFmtId="164" fontId="11" fillId="0" borderId="10" xfId="6" quotePrefix="1" applyNumberFormat="1" applyFont="1" applyFill="1" applyBorder="1" applyAlignment="1">
      <alignment horizontal="center" vertical="center" wrapText="1"/>
    </xf>
    <xf numFmtId="171" fontId="13" fillId="3" borderId="14" xfId="9" applyNumberFormat="1" applyFont="1" applyFill="1" applyBorder="1" applyAlignment="1">
      <alignment vertical="center"/>
    </xf>
    <xf numFmtId="171" fontId="13" fillId="0" borderId="14" xfId="9" applyNumberFormat="1" applyFont="1" applyFill="1" applyBorder="1" applyAlignment="1">
      <alignment vertical="center"/>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top" wrapText="1"/>
    </xf>
    <xf numFmtId="0" fontId="13" fillId="0" borderId="1" xfId="0" applyFont="1" applyFill="1" applyBorder="1" applyAlignment="1">
      <alignment horizontal="center" vertical="top" wrapText="1"/>
    </xf>
    <xf numFmtId="0" fontId="15" fillId="0" borderId="1" xfId="0" quotePrefix="1" applyFont="1" applyFill="1" applyBorder="1" applyAlignment="1">
      <alignment horizontal="center" vertical="center" wrapText="1"/>
    </xf>
    <xf numFmtId="0" fontId="15" fillId="0" borderId="1" xfId="0" applyFont="1" applyFill="1" applyBorder="1" applyAlignment="1">
      <alignment horizontal="left" vertical="center" wrapText="1"/>
    </xf>
    <xf numFmtId="0" fontId="15" fillId="0" borderId="1" xfId="0" applyFont="1" applyFill="1" applyBorder="1" applyAlignment="1">
      <alignment horizontal="center" vertical="center" wrapText="1"/>
    </xf>
    <xf numFmtId="0" fontId="13" fillId="0" borderId="1" xfId="0" quotePrefix="1"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3" fillId="3" borderId="13" xfId="0" applyFont="1" applyFill="1" applyBorder="1" applyAlignment="1">
      <alignment horizontal="center" vertical="center"/>
    </xf>
    <xf numFmtId="49" fontId="13" fillId="3" borderId="1" xfId="0" applyNumberFormat="1" applyFont="1" applyFill="1" applyBorder="1" applyAlignment="1">
      <alignment horizontal="left" vertical="center" wrapText="1"/>
    </xf>
    <xf numFmtId="0" fontId="15" fillId="3" borderId="14" xfId="0" applyFont="1" applyFill="1" applyBorder="1"/>
    <xf numFmtId="164" fontId="13" fillId="3" borderId="14" xfId="5" applyFont="1" applyFill="1" applyBorder="1" applyAlignment="1">
      <alignment vertical="center"/>
    </xf>
    <xf numFmtId="0" fontId="15" fillId="3" borderId="15" xfId="0" applyFont="1" applyFill="1" applyBorder="1"/>
    <xf numFmtId="0" fontId="15" fillId="3" borderId="0" xfId="0" applyFont="1" applyFill="1"/>
    <xf numFmtId="0" fontId="13" fillId="3" borderId="14" xfId="0" applyFont="1" applyFill="1" applyBorder="1" applyAlignment="1">
      <alignment vertical="center" wrapText="1"/>
    </xf>
    <xf numFmtId="0" fontId="13" fillId="3" borderId="14" xfId="0" applyFont="1" applyFill="1" applyBorder="1"/>
    <xf numFmtId="169" fontId="13" fillId="3" borderId="14" xfId="0" applyNumberFormat="1" applyFont="1" applyFill="1" applyBorder="1" applyAlignment="1">
      <alignment vertical="center"/>
    </xf>
    <xf numFmtId="171" fontId="13" fillId="3" borderId="14" xfId="0" applyNumberFormat="1" applyFont="1" applyFill="1" applyBorder="1" applyAlignment="1">
      <alignment vertical="center"/>
    </xf>
    <xf numFmtId="167" fontId="13" fillId="3" borderId="14" xfId="0" applyNumberFormat="1" applyFont="1" applyFill="1" applyBorder="1" applyAlignment="1">
      <alignment horizontal="center" vertical="center"/>
    </xf>
    <xf numFmtId="0" fontId="13" fillId="3" borderId="15" xfId="0" applyFont="1" applyFill="1" applyBorder="1"/>
    <xf numFmtId="0" fontId="13" fillId="3" borderId="0" xfId="0" applyFont="1" applyFill="1"/>
    <xf numFmtId="0" fontId="7" fillId="0" borderId="6" xfId="0" applyFont="1" applyBorder="1" applyAlignment="1">
      <alignment horizontal="center" vertical="center" wrapText="1"/>
    </xf>
    <xf numFmtId="0" fontId="9" fillId="0" borderId="5" xfId="0" applyFont="1" applyBorder="1" applyAlignment="1">
      <alignment horizontal="center" vertical="center"/>
    </xf>
    <xf numFmtId="4" fontId="20" fillId="0" borderId="1" xfId="2" applyNumberFormat="1" applyFont="1" applyFill="1" applyBorder="1" applyAlignment="1">
      <alignment vertical="center" wrapText="1"/>
    </xf>
    <xf numFmtId="0" fontId="9" fillId="0" borderId="1" xfId="0" applyFont="1" applyBorder="1"/>
    <xf numFmtId="0" fontId="9" fillId="0" borderId="21" xfId="0" applyFont="1" applyBorder="1"/>
    <xf numFmtId="166" fontId="9" fillId="0" borderId="1" xfId="5" applyNumberFormat="1" applyFont="1" applyBorder="1"/>
    <xf numFmtId="168" fontId="9" fillId="0" borderId="1" xfId="5" applyNumberFormat="1" applyFont="1" applyBorder="1" applyAlignment="1">
      <alignment vertical="center"/>
    </xf>
    <xf numFmtId="166" fontId="9" fillId="0" borderId="1" xfId="5" applyNumberFormat="1" applyFont="1" applyBorder="1" applyAlignment="1">
      <alignment vertical="center"/>
    </xf>
    <xf numFmtId="166" fontId="9" fillId="0" borderId="10" xfId="5" applyNumberFormat="1" applyFont="1" applyBorder="1"/>
    <xf numFmtId="168" fontId="9" fillId="0" borderId="10" xfId="5" applyNumberFormat="1" applyFont="1" applyBorder="1" applyAlignment="1">
      <alignment vertical="center"/>
    </xf>
    <xf numFmtId="0" fontId="9" fillId="0" borderId="10" xfId="0" applyFont="1" applyBorder="1"/>
    <xf numFmtId="0" fontId="9" fillId="0" borderId="0" xfId="0" applyFont="1"/>
    <xf numFmtId="166" fontId="7" fillId="0" borderId="10" xfId="5" applyNumberFormat="1" applyFont="1" applyBorder="1" applyAlignment="1">
      <alignment vertical="center"/>
    </xf>
    <xf numFmtId="167" fontId="8" fillId="0" borderId="1" xfId="5" applyNumberFormat="1" applyFont="1" applyBorder="1" applyAlignment="1">
      <alignment horizontal="center" vertical="center"/>
    </xf>
    <xf numFmtId="167" fontId="7" fillId="0" borderId="1" xfId="5" applyNumberFormat="1" applyFont="1" applyBorder="1" applyAlignment="1">
      <alignment horizontal="center" vertical="center"/>
    </xf>
    <xf numFmtId="0" fontId="7" fillId="0" borderId="6" xfId="0" applyFont="1" applyBorder="1" applyAlignment="1">
      <alignment horizontal="center" vertical="center"/>
    </xf>
    <xf numFmtId="0" fontId="8" fillId="0" borderId="0" xfId="0" applyFont="1" applyAlignment="1">
      <alignment vertical="center"/>
    </xf>
    <xf numFmtId="0" fontId="9" fillId="0" borderId="0" xfId="0" applyFont="1" applyAlignment="1">
      <alignment vertical="center"/>
    </xf>
    <xf numFmtId="167" fontId="13" fillId="3" borderId="14" xfId="5" applyNumberFormat="1" applyFont="1" applyFill="1" applyBorder="1" applyAlignment="1">
      <alignment horizontal="center" vertical="center"/>
    </xf>
    <xf numFmtId="166" fontId="8" fillId="0" borderId="0" xfId="0" applyNumberFormat="1" applyFont="1" applyAlignment="1">
      <alignment vertical="center"/>
    </xf>
    <xf numFmtId="164" fontId="7" fillId="0" borderId="10" xfId="5" applyNumberFormat="1" applyFont="1" applyBorder="1" applyAlignment="1">
      <alignment vertical="center"/>
    </xf>
    <xf numFmtId="167" fontId="4" fillId="0" borderId="0" xfId="0" applyNumberFormat="1" applyFont="1" applyAlignment="1">
      <alignment horizontal="center" vertical="center"/>
    </xf>
    <xf numFmtId="167" fontId="8" fillId="0" borderId="1" xfId="0" applyNumberFormat="1" applyFont="1" applyBorder="1" applyAlignment="1">
      <alignment horizontal="center" vertical="center" wrapText="1"/>
    </xf>
    <xf numFmtId="167" fontId="9" fillId="0" borderId="1" xfId="0" applyNumberFormat="1" applyFont="1" applyBorder="1" applyAlignment="1">
      <alignment horizontal="center" vertical="center" wrapText="1"/>
    </xf>
    <xf numFmtId="167" fontId="7" fillId="0" borderId="1" xfId="0" applyNumberFormat="1" applyFont="1" applyBorder="1" applyAlignment="1">
      <alignment horizontal="center" vertical="center" wrapText="1"/>
    </xf>
    <xf numFmtId="167" fontId="7" fillId="0" borderId="1" xfId="5" applyNumberFormat="1" applyFont="1" applyBorder="1" applyAlignment="1">
      <alignment horizontal="center" vertical="center" wrapText="1"/>
    </xf>
    <xf numFmtId="167" fontId="7" fillId="0" borderId="1" xfId="0" applyNumberFormat="1" applyFont="1" applyBorder="1" applyAlignment="1">
      <alignment horizontal="center" vertical="center"/>
    </xf>
    <xf numFmtId="167" fontId="11" fillId="0" borderId="10" xfId="6" applyNumberFormat="1" applyFont="1" applyFill="1" applyBorder="1" applyAlignment="1">
      <alignment horizontal="center" vertical="center" wrapText="1"/>
    </xf>
    <xf numFmtId="167" fontId="7" fillId="0" borderId="8" xfId="0" applyNumberFormat="1" applyFont="1" applyBorder="1" applyAlignment="1">
      <alignment horizontal="center" vertical="center"/>
    </xf>
    <xf numFmtId="167" fontId="8" fillId="0" borderId="1" xfId="0" applyNumberFormat="1" applyFont="1" applyBorder="1" applyAlignment="1">
      <alignment horizontal="center" vertical="center"/>
    </xf>
    <xf numFmtId="167" fontId="8" fillId="0" borderId="1" xfId="5" applyNumberFormat="1" applyFont="1" applyBorder="1" applyAlignment="1">
      <alignment horizontal="center" vertical="center" wrapText="1"/>
    </xf>
    <xf numFmtId="167" fontId="9" fillId="0" borderId="1" xfId="5" applyNumberFormat="1" applyFont="1" applyBorder="1" applyAlignment="1">
      <alignment horizontal="center" vertical="center"/>
    </xf>
    <xf numFmtId="167" fontId="7" fillId="0" borderId="1" xfId="0" applyNumberFormat="1" applyFont="1" applyBorder="1" applyAlignment="1">
      <alignment horizontal="center"/>
    </xf>
    <xf numFmtId="167" fontId="7" fillId="0" borderId="8" xfId="0" applyNumberFormat="1" applyFont="1" applyBorder="1" applyAlignment="1">
      <alignment horizontal="center"/>
    </xf>
    <xf numFmtId="167" fontId="4" fillId="0" borderId="0" xfId="0" applyNumberFormat="1" applyFont="1" applyAlignment="1">
      <alignment horizontal="center"/>
    </xf>
    <xf numFmtId="49" fontId="15" fillId="0" borderId="1" xfId="0" applyNumberFormat="1" applyFont="1" applyFill="1" applyBorder="1" applyAlignment="1">
      <alignment horizontal="left" vertical="center" wrapText="1"/>
    </xf>
    <xf numFmtId="170" fontId="8" fillId="0" borderId="0" xfId="0" applyNumberFormat="1" applyFont="1" applyAlignment="1">
      <alignment vertical="center"/>
    </xf>
    <xf numFmtId="167" fontId="9" fillId="0" borderId="0" xfId="0" applyNumberFormat="1" applyFont="1" applyAlignment="1">
      <alignment vertical="center"/>
    </xf>
    <xf numFmtId="170" fontId="7" fillId="0" borderId="0" xfId="5" applyNumberFormat="1" applyFont="1" applyAlignment="1">
      <alignment vertical="center"/>
    </xf>
    <xf numFmtId="0" fontId="8" fillId="0" borderId="0" xfId="0" applyFont="1" applyAlignment="1">
      <alignment horizontal="center" vertical="center"/>
    </xf>
    <xf numFmtId="171" fontId="13" fillId="3" borderId="0" xfId="0" applyNumberFormat="1" applyFont="1" applyFill="1"/>
    <xf numFmtId="173" fontId="13" fillId="3" borderId="0" xfId="0" applyNumberFormat="1" applyFont="1" applyFill="1"/>
    <xf numFmtId="3" fontId="11" fillId="0" borderId="1" xfId="0" applyNumberFormat="1" applyFont="1" applyBorder="1" applyAlignment="1">
      <alignment horizontal="right" vertical="center" wrapText="1"/>
    </xf>
    <xf numFmtId="0" fontId="13" fillId="0" borderId="13" xfId="0" applyFont="1" applyFill="1" applyBorder="1" applyAlignment="1">
      <alignment horizontal="center" vertical="center"/>
    </xf>
    <xf numFmtId="0" fontId="15" fillId="0" borderId="14" xfId="0" applyFont="1" applyFill="1" applyBorder="1"/>
    <xf numFmtId="164" fontId="13" fillId="0" borderId="14" xfId="5" applyFont="1" applyFill="1" applyBorder="1" applyAlignment="1">
      <alignment vertical="center"/>
    </xf>
    <xf numFmtId="167" fontId="13" fillId="0" borderId="14" xfId="5" applyNumberFormat="1" applyFont="1" applyFill="1" applyBorder="1" applyAlignment="1">
      <alignment horizontal="center" vertical="center"/>
    </xf>
    <xf numFmtId="167" fontId="13" fillId="0" borderId="14" xfId="0" applyNumberFormat="1" applyFont="1" applyFill="1" applyBorder="1" applyAlignment="1">
      <alignment horizontal="center" vertical="center"/>
    </xf>
    <xf numFmtId="0" fontId="15" fillId="0" borderId="15" xfId="0" applyFont="1" applyFill="1" applyBorder="1"/>
    <xf numFmtId="0" fontId="15" fillId="0" borderId="0" xfId="0" applyFont="1" applyFill="1"/>
    <xf numFmtId="0" fontId="13" fillId="0" borderId="14" xfId="0" applyFont="1" applyFill="1" applyBorder="1" applyAlignment="1">
      <alignment vertical="center" wrapText="1"/>
    </xf>
    <xf numFmtId="0" fontId="13" fillId="0" borderId="14" xfId="0" applyFont="1" applyFill="1" applyBorder="1"/>
    <xf numFmtId="169" fontId="13" fillId="0" borderId="14" xfId="0" applyNumberFormat="1" applyFont="1" applyFill="1" applyBorder="1" applyAlignment="1">
      <alignment vertical="center"/>
    </xf>
    <xf numFmtId="171" fontId="13" fillId="0" borderId="14" xfId="0" applyNumberFormat="1" applyFont="1" applyFill="1" applyBorder="1" applyAlignment="1">
      <alignment vertical="center"/>
    </xf>
    <xf numFmtId="0" fontId="13" fillId="0" borderId="15" xfId="0" applyFont="1" applyFill="1" applyBorder="1"/>
    <xf numFmtId="173" fontId="13" fillId="0" borderId="0" xfId="0" applyNumberFormat="1" applyFont="1" applyFill="1"/>
    <xf numFmtId="0" fontId="13" fillId="0" borderId="0" xfId="0" applyFont="1" applyFill="1"/>
    <xf numFmtId="0" fontId="17" fillId="0" borderId="0" xfId="0" applyFont="1" applyFill="1"/>
    <xf numFmtId="0" fontId="19" fillId="0" borderId="0" xfId="0" applyFont="1" applyFill="1"/>
    <xf numFmtId="174" fontId="19" fillId="0" borderId="0" xfId="0" applyNumberFormat="1" applyFont="1" applyFill="1"/>
    <xf numFmtId="173" fontId="19" fillId="0" borderId="0" xfId="0" applyNumberFormat="1" applyFont="1" applyFill="1"/>
    <xf numFmtId="171" fontId="19" fillId="0" borderId="0" xfId="0" applyNumberFormat="1" applyFont="1" applyFill="1"/>
    <xf numFmtId="167" fontId="19" fillId="0" borderId="0" xfId="5" applyNumberFormat="1" applyFont="1" applyFill="1" applyAlignment="1">
      <alignment horizontal="center" vertical="center"/>
    </xf>
    <xf numFmtId="0" fontId="13" fillId="0" borderId="3" xfId="0" applyFont="1" applyFill="1" applyBorder="1" applyAlignment="1">
      <alignment horizontal="centerContinuous" vertical="center" wrapText="1"/>
    </xf>
    <xf numFmtId="0" fontId="13" fillId="0" borderId="1" xfId="0" applyFont="1" applyFill="1" applyBorder="1" applyAlignment="1">
      <alignment horizontal="centerContinuous" vertical="center" wrapText="1"/>
    </xf>
    <xf numFmtId="0" fontId="13" fillId="0" borderId="14" xfId="0" applyFont="1" applyFill="1" applyBorder="1" applyAlignment="1">
      <alignment horizontal="center" vertical="center" wrapText="1"/>
    </xf>
    <xf numFmtId="0" fontId="13" fillId="0" borderId="28" xfId="0" applyFont="1" applyFill="1" applyBorder="1" applyAlignment="1">
      <alignment horizontal="center" vertical="center" wrapText="1"/>
    </xf>
    <xf numFmtId="0" fontId="13" fillId="0" borderId="17" xfId="0" applyFont="1" applyFill="1" applyBorder="1" applyAlignment="1">
      <alignment horizontal="center" vertical="center" wrapText="1"/>
    </xf>
    <xf numFmtId="167" fontId="13" fillId="0" borderId="1" xfId="5" applyNumberFormat="1" applyFont="1" applyFill="1" applyBorder="1" applyAlignment="1">
      <alignment horizontal="center" vertical="center" wrapText="1"/>
    </xf>
    <xf numFmtId="0" fontId="13" fillId="0" borderId="1" xfId="0" applyFont="1" applyFill="1" applyBorder="1" applyAlignment="1">
      <alignment horizontal="center" vertical="center"/>
    </xf>
    <xf numFmtId="164" fontId="13" fillId="0" borderId="14" xfId="0" applyNumberFormat="1" applyFont="1" applyFill="1" applyBorder="1" applyAlignment="1">
      <alignment vertical="center"/>
    </xf>
    <xf numFmtId="166" fontId="13" fillId="0" borderId="14" xfId="0" applyNumberFormat="1" applyFont="1" applyFill="1" applyBorder="1" applyAlignment="1">
      <alignment vertical="center"/>
    </xf>
    <xf numFmtId="168" fontId="13" fillId="0" borderId="0" xfId="0" applyNumberFormat="1" applyFont="1" applyFill="1"/>
    <xf numFmtId="173" fontId="15" fillId="0" borderId="0" xfId="0" applyNumberFormat="1" applyFont="1" applyFill="1"/>
    <xf numFmtId="0" fontId="15" fillId="0" borderId="14" xfId="0" applyFont="1" applyFill="1" applyBorder="1" applyAlignment="1">
      <alignment horizontal="center" vertical="center" wrapText="1"/>
    </xf>
    <xf numFmtId="164" fontId="15" fillId="0" borderId="14" xfId="5" applyNumberFormat="1" applyFont="1" applyFill="1" applyBorder="1" applyAlignment="1">
      <alignment vertical="center"/>
    </xf>
    <xf numFmtId="166" fontId="15" fillId="0" borderId="14" xfId="5" applyNumberFormat="1" applyFont="1" applyFill="1" applyBorder="1" applyAlignment="1">
      <alignment vertical="center"/>
    </xf>
    <xf numFmtId="166" fontId="15" fillId="0" borderId="14" xfId="5" applyNumberFormat="1" applyFont="1" applyFill="1" applyBorder="1" applyAlignment="1">
      <alignment horizontal="right" vertical="center"/>
    </xf>
    <xf numFmtId="167" fontId="15" fillId="0" borderId="14" xfId="5" applyNumberFormat="1" applyFont="1" applyFill="1" applyBorder="1" applyAlignment="1">
      <alignment horizontal="center" vertical="center"/>
    </xf>
    <xf numFmtId="167" fontId="15" fillId="0" borderId="14" xfId="0" applyNumberFormat="1" applyFont="1" applyFill="1" applyBorder="1" applyAlignment="1">
      <alignment horizontal="center" vertical="center"/>
    </xf>
    <xf numFmtId="167" fontId="15" fillId="0" borderId="0" xfId="0" applyNumberFormat="1" applyFont="1" applyFill="1"/>
    <xf numFmtId="171" fontId="15" fillId="0" borderId="14" xfId="0" applyNumberFormat="1" applyFont="1" applyFill="1" applyBorder="1" applyAlignment="1">
      <alignment vertical="center"/>
    </xf>
    <xf numFmtId="164" fontId="13" fillId="0" borderId="14" xfId="5" applyNumberFormat="1" applyFont="1" applyFill="1" applyBorder="1" applyAlignment="1">
      <alignment vertical="center"/>
    </xf>
    <xf numFmtId="166" fontId="13" fillId="0" borderId="14" xfId="5" applyNumberFormat="1" applyFont="1" applyFill="1" applyBorder="1" applyAlignment="1">
      <alignment vertical="center"/>
    </xf>
    <xf numFmtId="172" fontId="15" fillId="0" borderId="14" xfId="0" applyNumberFormat="1" applyFont="1" applyFill="1" applyBorder="1" applyAlignment="1">
      <alignment vertical="center"/>
    </xf>
    <xf numFmtId="0" fontId="15" fillId="0" borderId="14" xfId="0" applyFont="1" applyFill="1" applyBorder="1" applyAlignment="1">
      <alignment vertical="center"/>
    </xf>
    <xf numFmtId="0" fontId="15" fillId="0" borderId="13" xfId="0" applyFont="1" applyFill="1" applyBorder="1" applyAlignment="1">
      <alignment horizontal="center" vertical="center"/>
    </xf>
    <xf numFmtId="164" fontId="15" fillId="0" borderId="14" xfId="0" applyNumberFormat="1" applyFont="1" applyFill="1" applyBorder="1"/>
    <xf numFmtId="167" fontId="13" fillId="0" borderId="0" xfId="0" applyNumberFormat="1" applyFont="1" applyFill="1"/>
    <xf numFmtId="0" fontId="14" fillId="0" borderId="13" xfId="0" applyFont="1" applyFill="1" applyBorder="1" applyAlignment="1">
      <alignment horizontal="center" vertical="center"/>
    </xf>
    <xf numFmtId="0" fontId="14" fillId="0" borderId="14" xfId="0" applyFont="1" applyFill="1" applyBorder="1" applyAlignment="1">
      <alignment vertical="center" wrapText="1"/>
    </xf>
    <xf numFmtId="0" fontId="14" fillId="0" borderId="14" xfId="0" applyFont="1" applyFill="1" applyBorder="1"/>
    <xf numFmtId="169" fontId="14" fillId="0" borderId="14" xfId="0" applyNumberFormat="1" applyFont="1" applyFill="1" applyBorder="1" applyAlignment="1">
      <alignment vertical="center"/>
    </xf>
    <xf numFmtId="171" fontId="14" fillId="0" borderId="14" xfId="0" applyNumberFormat="1" applyFont="1" applyFill="1" applyBorder="1" applyAlignment="1">
      <alignment vertical="center"/>
    </xf>
    <xf numFmtId="167" fontId="14" fillId="0" borderId="14" xfId="5" applyNumberFormat="1" applyFont="1" applyFill="1" applyBorder="1" applyAlignment="1">
      <alignment horizontal="center" vertical="center"/>
    </xf>
    <xf numFmtId="167" fontId="14" fillId="0" borderId="14" xfId="0" applyNumberFormat="1" applyFont="1" applyFill="1" applyBorder="1" applyAlignment="1">
      <alignment horizontal="center" vertical="center"/>
    </xf>
    <xf numFmtId="0" fontId="14" fillId="0" borderId="15" xfId="0" applyFont="1" applyFill="1" applyBorder="1"/>
    <xf numFmtId="0" fontId="14" fillId="0" borderId="0" xfId="0" applyFont="1" applyFill="1"/>
    <xf numFmtId="0" fontId="15" fillId="0" borderId="13" xfId="0" quotePrefix="1" applyFont="1" applyFill="1" applyBorder="1" applyAlignment="1">
      <alignment horizontal="center" vertical="center"/>
    </xf>
    <xf numFmtId="164" fontId="15" fillId="0" borderId="14" xfId="5" applyFont="1" applyFill="1" applyBorder="1" applyAlignment="1">
      <alignment vertical="center"/>
    </xf>
    <xf numFmtId="169" fontId="15" fillId="0" borderId="14" xfId="0" applyNumberFormat="1" applyFont="1" applyFill="1" applyBorder="1" applyAlignment="1">
      <alignment vertical="center"/>
    </xf>
    <xf numFmtId="166" fontId="15" fillId="0" borderId="14" xfId="0" applyNumberFormat="1" applyFont="1" applyFill="1" applyBorder="1" applyAlignment="1">
      <alignment vertical="center"/>
    </xf>
    <xf numFmtId="164" fontId="15" fillId="0" borderId="14" xfId="0" applyNumberFormat="1" applyFont="1" applyFill="1" applyBorder="1" applyAlignment="1">
      <alignment vertical="center"/>
    </xf>
    <xf numFmtId="0" fontId="14" fillId="0" borderId="1" xfId="0" applyFont="1" applyFill="1" applyBorder="1" applyAlignment="1">
      <alignment horizontal="justify" vertical="center" wrapText="1"/>
    </xf>
    <xf numFmtId="164" fontId="14" fillId="0" borderId="14" xfId="5" applyFont="1" applyFill="1" applyBorder="1" applyAlignment="1">
      <alignment vertical="center"/>
    </xf>
    <xf numFmtId="164" fontId="14" fillId="0" borderId="14" xfId="0" applyNumberFormat="1" applyFont="1" applyFill="1" applyBorder="1" applyAlignment="1">
      <alignment vertical="center"/>
    </xf>
    <xf numFmtId="166" fontId="14" fillId="0" borderId="14" xfId="0" applyNumberFormat="1" applyFont="1" applyFill="1" applyBorder="1" applyAlignment="1">
      <alignment vertical="center"/>
    </xf>
    <xf numFmtId="0" fontId="14" fillId="0" borderId="13" xfId="0" quotePrefix="1" applyFont="1" applyFill="1" applyBorder="1" applyAlignment="1">
      <alignment horizontal="center" vertical="center"/>
    </xf>
    <xf numFmtId="166" fontId="14" fillId="0" borderId="14" xfId="5" applyNumberFormat="1" applyFont="1" applyFill="1" applyBorder="1" applyAlignment="1">
      <alignment vertical="center"/>
    </xf>
    <xf numFmtId="0" fontId="16" fillId="0" borderId="13" xfId="0" applyFont="1" applyFill="1" applyBorder="1" applyAlignment="1">
      <alignment horizontal="center" vertical="center"/>
    </xf>
    <xf numFmtId="0" fontId="16" fillId="0" borderId="14" xfId="0" applyFont="1" applyFill="1" applyBorder="1"/>
    <xf numFmtId="0" fontId="16" fillId="0" borderId="15" xfId="0" applyFont="1" applyFill="1" applyBorder="1"/>
    <xf numFmtId="0" fontId="16" fillId="0" borderId="0" xfId="0" applyFont="1" applyFill="1"/>
    <xf numFmtId="49" fontId="15" fillId="0" borderId="1" xfId="0" applyNumberFormat="1" applyFont="1" applyFill="1" applyBorder="1" applyAlignment="1">
      <alignment horizontal="justify" vertical="center" wrapText="1"/>
    </xf>
    <xf numFmtId="0" fontId="16" fillId="0" borderId="13" xfId="0" quotePrefix="1" applyFont="1" applyFill="1" applyBorder="1" applyAlignment="1">
      <alignment horizontal="center" vertical="center"/>
    </xf>
    <xf numFmtId="49" fontId="16" fillId="0" borderId="14" xfId="0" applyNumberFormat="1" applyFont="1" applyFill="1" applyBorder="1" applyAlignment="1">
      <alignment horizontal="justify" vertical="center" wrapText="1"/>
    </xf>
    <xf numFmtId="164" fontId="16" fillId="0" borderId="14" xfId="5" applyFont="1" applyFill="1" applyBorder="1" applyAlignment="1">
      <alignment vertical="center"/>
    </xf>
    <xf numFmtId="169" fontId="16" fillId="0" borderId="14" xfId="0" applyNumberFormat="1" applyFont="1" applyFill="1" applyBorder="1" applyAlignment="1">
      <alignment vertical="center"/>
    </xf>
    <xf numFmtId="167" fontId="16" fillId="0" borderId="14" xfId="5" applyNumberFormat="1" applyFont="1" applyFill="1" applyBorder="1" applyAlignment="1">
      <alignment horizontal="center" vertical="center"/>
    </xf>
    <xf numFmtId="167" fontId="16" fillId="0" borderId="14" xfId="0" applyNumberFormat="1" applyFont="1" applyFill="1" applyBorder="1" applyAlignment="1">
      <alignment horizontal="center" vertical="center"/>
    </xf>
    <xf numFmtId="49" fontId="15" fillId="0" borderId="14" xfId="0" applyNumberFormat="1" applyFont="1" applyFill="1" applyBorder="1" applyAlignment="1">
      <alignment horizontal="justify" vertical="center" wrapText="1"/>
    </xf>
    <xf numFmtId="0" fontId="13" fillId="0" borderId="13" xfId="0" quotePrefix="1" applyFont="1" applyFill="1" applyBorder="1" applyAlignment="1">
      <alignment horizontal="center" vertical="center"/>
    </xf>
    <xf numFmtId="49" fontId="13" fillId="0" borderId="14" xfId="0" applyNumberFormat="1" applyFont="1" applyFill="1" applyBorder="1" applyAlignment="1">
      <alignment horizontal="justify" vertical="center" wrapText="1"/>
    </xf>
    <xf numFmtId="166" fontId="15" fillId="0" borderId="14" xfId="10" applyNumberFormat="1" applyFont="1" applyFill="1" applyBorder="1" applyAlignment="1">
      <alignment vertical="center"/>
    </xf>
    <xf numFmtId="0" fontId="15" fillId="0" borderId="7" xfId="0" applyFont="1" applyFill="1" applyBorder="1" applyAlignment="1">
      <alignment horizontal="center" vertical="center"/>
    </xf>
    <xf numFmtId="0" fontId="15" fillId="0" borderId="8" xfId="0" applyFont="1" applyFill="1" applyBorder="1"/>
    <xf numFmtId="167" fontId="15" fillId="0" borderId="8" xfId="5" applyNumberFormat="1" applyFont="1" applyFill="1" applyBorder="1" applyAlignment="1">
      <alignment horizontal="center" vertical="center"/>
    </xf>
    <xf numFmtId="0" fontId="15" fillId="0" borderId="9" xfId="0" applyFont="1" applyFill="1" applyBorder="1"/>
    <xf numFmtId="0" fontId="21" fillId="0" borderId="13" xfId="0" quotePrefix="1" applyFont="1" applyFill="1" applyBorder="1" applyAlignment="1">
      <alignment horizontal="center" vertical="center"/>
    </xf>
    <xf numFmtId="0" fontId="21" fillId="0" borderId="1" xfId="0" applyFont="1" applyFill="1" applyBorder="1" applyAlignment="1">
      <alignment horizontal="left" vertical="center" wrapText="1"/>
    </xf>
    <xf numFmtId="0" fontId="21" fillId="0" borderId="14" xfId="0" applyFont="1" applyFill="1" applyBorder="1"/>
    <xf numFmtId="164" fontId="21" fillId="0" borderId="14" xfId="5" applyFont="1" applyFill="1" applyBorder="1" applyAlignment="1">
      <alignment vertical="center"/>
    </xf>
    <xf numFmtId="166" fontId="21" fillId="0" borderId="14" xfId="5" applyNumberFormat="1" applyFont="1" applyFill="1" applyBorder="1" applyAlignment="1">
      <alignment vertical="center"/>
    </xf>
    <xf numFmtId="169" fontId="21" fillId="0" borderId="14" xfId="0" applyNumberFormat="1" applyFont="1" applyFill="1" applyBorder="1" applyAlignment="1">
      <alignment vertical="center"/>
    </xf>
    <xf numFmtId="166" fontId="21" fillId="0" borderId="14" xfId="5" applyNumberFormat="1" applyFont="1" applyFill="1" applyBorder="1" applyAlignment="1">
      <alignment horizontal="right" vertical="center"/>
    </xf>
    <xf numFmtId="167" fontId="21" fillId="0" borderId="14" xfId="5" applyNumberFormat="1" applyFont="1" applyFill="1" applyBorder="1" applyAlignment="1">
      <alignment horizontal="center" vertical="center"/>
    </xf>
    <xf numFmtId="0" fontId="21" fillId="0" borderId="14" xfId="0" applyFont="1" applyFill="1" applyBorder="1" applyAlignment="1">
      <alignment vertical="center"/>
    </xf>
    <xf numFmtId="167" fontId="21" fillId="0" borderId="14" xfId="0" applyNumberFormat="1" applyFont="1" applyFill="1" applyBorder="1" applyAlignment="1">
      <alignment horizontal="center" vertical="center"/>
    </xf>
    <xf numFmtId="164" fontId="21" fillId="0" borderId="14" xfId="0" applyNumberFormat="1" applyFont="1" applyFill="1" applyBorder="1" applyAlignment="1">
      <alignment vertical="center"/>
    </xf>
    <xf numFmtId="0" fontId="21" fillId="0" borderId="15" xfId="0" applyFont="1" applyFill="1" applyBorder="1"/>
    <xf numFmtId="0" fontId="21" fillId="0" borderId="0" xfId="0" applyFont="1" applyFill="1"/>
    <xf numFmtId="164" fontId="21" fillId="0" borderId="14" xfId="5" applyNumberFormat="1" applyFont="1" applyFill="1" applyBorder="1" applyAlignment="1">
      <alignment vertical="center"/>
    </xf>
    <xf numFmtId="2" fontId="21" fillId="0" borderId="14" xfId="0" applyNumberFormat="1" applyFont="1" applyFill="1" applyBorder="1"/>
    <xf numFmtId="170" fontId="7" fillId="0" borderId="0" xfId="0" applyNumberFormat="1" applyFont="1" applyAlignment="1">
      <alignment vertical="center"/>
    </xf>
    <xf numFmtId="173" fontId="15" fillId="0" borderId="0" xfId="0" applyNumberFormat="1" applyFont="1" applyFill="1" applyAlignment="1">
      <alignment vertical="center"/>
    </xf>
    <xf numFmtId="1" fontId="23" fillId="0" borderId="0" xfId="12" applyNumberFormat="1" applyFont="1" applyFill="1" applyAlignment="1">
      <alignment horizontal="center" vertical="center" wrapText="1"/>
    </xf>
    <xf numFmtId="1" fontId="24" fillId="0" borderId="0" xfId="12" applyNumberFormat="1" applyFont="1" applyFill="1" applyAlignment="1">
      <alignment horizontal="center" vertical="center" wrapText="1"/>
    </xf>
    <xf numFmtId="1" fontId="25" fillId="0" borderId="0" xfId="12" applyNumberFormat="1" applyFont="1" applyFill="1" applyAlignment="1">
      <alignment vertical="center"/>
    </xf>
    <xf numFmtId="1" fontId="22" fillId="0" borderId="0" xfId="12" applyNumberFormat="1" applyFont="1" applyFill="1" applyBorder="1" applyAlignment="1">
      <alignment horizontal="left" vertical="center" wrapText="1"/>
    </xf>
    <xf numFmtId="1" fontId="25" fillId="0" borderId="0" xfId="12" applyNumberFormat="1" applyFont="1" applyFill="1" applyAlignment="1">
      <alignment horizontal="left" vertical="center"/>
    </xf>
    <xf numFmtId="1" fontId="22" fillId="0" borderId="0" xfId="13" applyNumberFormat="1" applyFont="1" applyFill="1" applyBorder="1" applyAlignment="1">
      <alignment horizontal="left" vertical="center" wrapText="1"/>
    </xf>
    <xf numFmtId="1" fontId="28" fillId="0" borderId="0" xfId="12" applyNumberFormat="1" applyFont="1" applyFill="1" applyAlignment="1">
      <alignment horizontal="center" vertical="center" wrapText="1"/>
    </xf>
    <xf numFmtId="1" fontId="29" fillId="0" borderId="0" xfId="12" applyNumberFormat="1" applyFont="1" applyFill="1" applyAlignment="1">
      <alignment horizontal="center" vertical="center" wrapText="1"/>
    </xf>
    <xf numFmtId="1" fontId="28" fillId="0" borderId="0" xfId="12" applyNumberFormat="1" applyFont="1" applyFill="1" applyBorder="1" applyAlignment="1">
      <alignment horizontal="right" vertical="center"/>
    </xf>
    <xf numFmtId="1" fontId="29" fillId="0" borderId="0" xfId="12" applyNumberFormat="1" applyFont="1" applyFill="1" applyBorder="1" applyAlignment="1">
      <alignment horizontal="right" vertical="center"/>
    </xf>
    <xf numFmtId="3" fontId="31" fillId="0" borderId="0" xfId="12" applyNumberFormat="1" applyFont="1" applyFill="1" applyBorder="1" applyAlignment="1">
      <alignment horizontal="center" vertical="center" wrapText="1"/>
    </xf>
    <xf numFmtId="3" fontId="31" fillId="0" borderId="0" xfId="12" applyNumberFormat="1" applyFont="1" applyFill="1" applyBorder="1" applyAlignment="1">
      <alignment horizontal="left" vertical="center" wrapText="1"/>
    </xf>
    <xf numFmtId="49" fontId="31" fillId="0" borderId="5" xfId="12" applyNumberFormat="1" applyFont="1" applyFill="1" applyBorder="1" applyAlignment="1">
      <alignment horizontal="center" vertical="center" wrapText="1"/>
    </xf>
    <xf numFmtId="3" fontId="31" fillId="0" borderId="1" xfId="12" applyNumberFormat="1" applyFont="1" applyFill="1" applyBorder="1" applyAlignment="1">
      <alignment horizontal="center" vertical="center" wrapText="1"/>
    </xf>
    <xf numFmtId="165" fontId="31" fillId="0" borderId="1" xfId="12" applyNumberFormat="1" applyFont="1" applyFill="1" applyBorder="1" applyAlignment="1">
      <alignment horizontal="right" vertical="center" wrapText="1"/>
    </xf>
    <xf numFmtId="3" fontId="31" fillId="0" borderId="1" xfId="12" applyNumberFormat="1" applyFont="1" applyFill="1" applyBorder="1" applyAlignment="1">
      <alignment horizontal="justify" vertical="center" wrapText="1"/>
    </xf>
    <xf numFmtId="165" fontId="31" fillId="0" borderId="6" xfId="12" applyNumberFormat="1" applyFont="1" applyFill="1" applyBorder="1" applyAlignment="1">
      <alignment horizontal="right" vertical="center" wrapText="1"/>
    </xf>
    <xf numFmtId="165" fontId="32" fillId="0" borderId="0" xfId="12" applyNumberFormat="1" applyFont="1" applyFill="1" applyBorder="1" applyAlignment="1">
      <alignment horizontal="center" vertical="center" wrapText="1"/>
    </xf>
    <xf numFmtId="3" fontId="32" fillId="0" borderId="0" xfId="12" applyNumberFormat="1" applyFont="1" applyFill="1" applyBorder="1" applyAlignment="1">
      <alignment horizontal="center" vertical="center" wrapText="1"/>
    </xf>
    <xf numFmtId="3" fontId="25" fillId="0" borderId="0" xfId="12" applyNumberFormat="1" applyFont="1" applyFill="1" applyBorder="1" applyAlignment="1">
      <alignment horizontal="center" vertical="center" wrapText="1"/>
    </xf>
    <xf numFmtId="3" fontId="33" fillId="0" borderId="0" xfId="12" applyNumberFormat="1" applyFont="1" applyFill="1" applyBorder="1" applyAlignment="1">
      <alignment horizontal="center" vertical="center" wrapText="1"/>
    </xf>
    <xf numFmtId="49" fontId="34" fillId="0" borderId="5" xfId="12" applyNumberFormat="1" applyFont="1" applyFill="1" applyBorder="1" applyAlignment="1">
      <alignment horizontal="center" vertical="center" wrapText="1"/>
    </xf>
    <xf numFmtId="3" fontId="34" fillId="0" borderId="1" xfId="12" applyNumberFormat="1" applyFont="1" applyFill="1" applyBorder="1" applyAlignment="1">
      <alignment horizontal="center" vertical="center" wrapText="1"/>
    </xf>
    <xf numFmtId="165" fontId="34" fillId="0" borderId="1" xfId="12" applyNumberFormat="1" applyFont="1" applyFill="1" applyBorder="1" applyAlignment="1">
      <alignment horizontal="right" vertical="center" wrapText="1"/>
    </xf>
    <xf numFmtId="3" fontId="34" fillId="0" borderId="1" xfId="12" applyNumberFormat="1" applyFont="1" applyFill="1" applyBorder="1" applyAlignment="1">
      <alignment horizontal="justify" vertical="center" wrapText="1"/>
    </xf>
    <xf numFmtId="165" fontId="34" fillId="0" borderId="6" xfId="12" applyNumberFormat="1" applyFont="1" applyFill="1" applyBorder="1" applyAlignment="1">
      <alignment horizontal="right" vertical="center" wrapText="1"/>
    </xf>
    <xf numFmtId="165" fontId="35" fillId="0" borderId="0" xfId="12" applyNumberFormat="1" applyFont="1" applyFill="1" applyBorder="1" applyAlignment="1">
      <alignment horizontal="center" vertical="center" wrapText="1"/>
    </xf>
    <xf numFmtId="3" fontId="35" fillId="0" borderId="0" xfId="12" applyNumberFormat="1" applyFont="1" applyFill="1" applyBorder="1" applyAlignment="1">
      <alignment horizontal="center" vertical="center" wrapText="1"/>
    </xf>
    <xf numFmtId="3" fontId="36" fillId="0" borderId="0" xfId="12" applyNumberFormat="1" applyFont="1" applyFill="1" applyBorder="1" applyAlignment="1">
      <alignment horizontal="center" vertical="center" wrapText="1"/>
    </xf>
    <xf numFmtId="3" fontId="37" fillId="0" borderId="0" xfId="12" applyNumberFormat="1" applyFont="1" applyFill="1" applyBorder="1" applyAlignment="1">
      <alignment horizontal="center" vertical="center" wrapText="1"/>
    </xf>
    <xf numFmtId="165" fontId="31" fillId="0" borderId="10" xfId="12" applyNumberFormat="1" applyFont="1" applyFill="1" applyBorder="1" applyAlignment="1">
      <alignment horizontal="right" vertical="center" wrapText="1"/>
    </xf>
    <xf numFmtId="49" fontId="32" fillId="0" borderId="5" xfId="12" quotePrefix="1" applyNumberFormat="1" applyFont="1" applyFill="1" applyBorder="1" applyAlignment="1">
      <alignment horizontal="center" vertical="center" wrapText="1"/>
    </xf>
    <xf numFmtId="1" fontId="32" fillId="0" borderId="1" xfId="12" applyNumberFormat="1" applyFont="1" applyFill="1" applyBorder="1" applyAlignment="1">
      <alignment horizontal="justify" vertical="center" wrapText="1"/>
    </xf>
    <xf numFmtId="1" fontId="32" fillId="0" borderId="1" xfId="12" applyNumberFormat="1" applyFont="1" applyFill="1" applyBorder="1" applyAlignment="1">
      <alignment horizontal="center" vertical="center" wrapText="1"/>
    </xf>
    <xf numFmtId="165" fontId="31" fillId="0" borderId="0" xfId="12" applyNumberFormat="1" applyFont="1" applyFill="1" applyBorder="1" applyAlignment="1">
      <alignment horizontal="center" vertical="center" wrapText="1"/>
    </xf>
    <xf numFmtId="3" fontId="24" fillId="0" borderId="0" xfId="12" applyNumberFormat="1" applyFont="1" applyFill="1" applyBorder="1" applyAlignment="1">
      <alignment horizontal="center" vertical="center" wrapText="1"/>
    </xf>
    <xf numFmtId="3" fontId="22" fillId="0" borderId="0" xfId="12" applyNumberFormat="1" applyFont="1" applyFill="1" applyBorder="1" applyAlignment="1">
      <alignment horizontal="center" vertical="center" wrapText="1"/>
    </xf>
    <xf numFmtId="49" fontId="32" fillId="0" borderId="7" xfId="12" applyNumberFormat="1" applyFont="1" applyFill="1" applyBorder="1" applyAlignment="1">
      <alignment horizontal="center" vertical="center" wrapText="1"/>
    </xf>
    <xf numFmtId="1" fontId="32" fillId="0" borderId="8" xfId="12" applyNumberFormat="1" applyFont="1" applyFill="1" applyBorder="1" applyAlignment="1">
      <alignment horizontal="left" vertical="center" wrapText="1"/>
    </xf>
    <xf numFmtId="1" fontId="32" fillId="0" borderId="8" xfId="12" applyNumberFormat="1" applyFont="1" applyFill="1" applyBorder="1" applyAlignment="1">
      <alignment horizontal="center" vertical="center" wrapText="1"/>
    </xf>
    <xf numFmtId="1" fontId="32" fillId="0" borderId="8" xfId="12" applyNumberFormat="1" applyFont="1" applyFill="1" applyBorder="1" applyAlignment="1">
      <alignment horizontal="right" vertical="center"/>
    </xf>
    <xf numFmtId="1" fontId="32" fillId="0" borderId="8" xfId="12" applyNumberFormat="1" applyFont="1" applyFill="1" applyBorder="1" applyAlignment="1">
      <alignment vertical="center"/>
    </xf>
    <xf numFmtId="1" fontId="32" fillId="0" borderId="36" xfId="12" applyNumberFormat="1" applyFont="1" applyFill="1" applyBorder="1" applyAlignment="1">
      <alignment vertical="center"/>
    </xf>
    <xf numFmtId="1" fontId="32" fillId="0" borderId="9" xfId="12" applyNumberFormat="1" applyFont="1" applyFill="1" applyBorder="1" applyAlignment="1">
      <alignment vertical="center"/>
    </xf>
    <xf numFmtId="1" fontId="32" fillId="0" borderId="0" xfId="12" applyNumberFormat="1" applyFont="1" applyFill="1" applyAlignment="1">
      <alignment horizontal="center" vertical="center" wrapText="1"/>
    </xf>
    <xf numFmtId="1" fontId="33" fillId="0" borderId="0" xfId="12" applyNumberFormat="1" applyFont="1" applyFill="1" applyAlignment="1">
      <alignment vertical="center" wrapText="1"/>
    </xf>
    <xf numFmtId="1" fontId="33" fillId="0" borderId="0" xfId="12" applyNumberFormat="1" applyFont="1" applyFill="1" applyAlignment="1">
      <alignment vertical="center"/>
    </xf>
    <xf numFmtId="49" fontId="33" fillId="0" borderId="0" xfId="12" applyNumberFormat="1" applyFont="1" applyFill="1" applyAlignment="1">
      <alignment horizontal="center" vertical="center" wrapText="1"/>
    </xf>
    <xf numFmtId="1" fontId="33" fillId="0" borderId="0" xfId="12" applyNumberFormat="1" applyFont="1" applyFill="1" applyAlignment="1">
      <alignment horizontal="left" vertical="center" wrapText="1"/>
    </xf>
    <xf numFmtId="1" fontId="33" fillId="0" borderId="0" xfId="12" applyNumberFormat="1" applyFont="1" applyFill="1" applyAlignment="1">
      <alignment horizontal="center" vertical="center" wrapText="1"/>
    </xf>
    <xf numFmtId="1" fontId="33" fillId="0" borderId="0" xfId="12" applyNumberFormat="1" applyFont="1" applyFill="1" applyAlignment="1">
      <alignment horizontal="right" vertical="center"/>
    </xf>
    <xf numFmtId="175" fontId="11" fillId="0" borderId="1" xfId="12" applyNumberFormat="1" applyFont="1" applyFill="1" applyBorder="1" applyAlignment="1">
      <alignment horizontal="center" vertical="center" wrapText="1"/>
    </xf>
    <xf numFmtId="175" fontId="10" fillId="0" borderId="1" xfId="12" applyNumberFormat="1" applyFont="1" applyFill="1" applyBorder="1" applyAlignment="1">
      <alignment horizontal="center" vertical="center" wrapText="1"/>
    </xf>
    <xf numFmtId="1" fontId="30" fillId="0" borderId="0" xfId="12" applyNumberFormat="1" applyFont="1" applyFill="1" applyBorder="1" applyAlignment="1">
      <alignment vertical="center"/>
    </xf>
    <xf numFmtId="167" fontId="30" fillId="0" borderId="0" xfId="12" applyNumberFormat="1" applyFont="1" applyFill="1" applyBorder="1" applyAlignment="1">
      <alignment vertical="center"/>
    </xf>
    <xf numFmtId="175" fontId="31" fillId="0" borderId="1" xfId="12" applyNumberFormat="1" applyFont="1" applyFill="1" applyBorder="1" applyAlignment="1">
      <alignment horizontal="center" vertical="center" wrapText="1"/>
    </xf>
    <xf numFmtId="166" fontId="32" fillId="0" borderId="1" xfId="14" quotePrefix="1" applyNumberFormat="1" applyFont="1" applyFill="1" applyBorder="1" applyAlignment="1">
      <alignment horizontal="justify" vertical="center" wrapText="1"/>
    </xf>
    <xf numFmtId="166" fontId="32" fillId="0" borderId="1" xfId="14" applyNumberFormat="1" applyFont="1" applyFill="1" applyBorder="1" applyAlignment="1">
      <alignment horizontal="right" vertical="center" wrapText="1"/>
    </xf>
    <xf numFmtId="166" fontId="32" fillId="0" borderId="10" xfId="14" applyNumberFormat="1" applyFont="1" applyFill="1" applyBorder="1" applyAlignment="1">
      <alignment horizontal="right" vertical="center" wrapText="1"/>
    </xf>
    <xf numFmtId="166" fontId="32" fillId="0" borderId="10" xfId="14" applyNumberFormat="1" applyFont="1" applyFill="1" applyBorder="1" applyAlignment="1">
      <alignment horizontal="center" vertical="center" wrapText="1"/>
    </xf>
    <xf numFmtId="166" fontId="32" fillId="0" borderId="6" xfId="14" applyNumberFormat="1" applyFont="1" applyFill="1" applyBorder="1" applyAlignment="1">
      <alignment horizontal="center" vertical="center" wrapText="1"/>
    </xf>
    <xf numFmtId="176" fontId="32" fillId="0" borderId="10" xfId="14" applyNumberFormat="1" applyFont="1" applyFill="1" applyBorder="1" applyAlignment="1">
      <alignment horizontal="center" vertical="center" wrapText="1"/>
    </xf>
    <xf numFmtId="176" fontId="34" fillId="0" borderId="1" xfId="5" applyNumberFormat="1" applyFont="1" applyFill="1" applyBorder="1" applyAlignment="1">
      <alignment horizontal="right" vertical="center" wrapText="1"/>
    </xf>
    <xf numFmtId="166" fontId="34" fillId="0" borderId="1" xfId="5" applyNumberFormat="1" applyFont="1" applyFill="1" applyBorder="1" applyAlignment="1">
      <alignment horizontal="right" vertical="center" wrapText="1"/>
    </xf>
    <xf numFmtId="49" fontId="38" fillId="0" borderId="5" xfId="12" applyNumberFormat="1" applyFont="1" applyFill="1" applyBorder="1" applyAlignment="1">
      <alignment horizontal="center" vertical="center" wrapText="1"/>
    </xf>
    <xf numFmtId="3" fontId="38" fillId="0" borderId="1" xfId="12" applyNumberFormat="1" applyFont="1" applyFill="1" applyBorder="1" applyAlignment="1">
      <alignment horizontal="center" vertical="center" wrapText="1"/>
    </xf>
    <xf numFmtId="166" fontId="38" fillId="0" borderId="1" xfId="5" applyNumberFormat="1" applyFont="1" applyFill="1" applyBorder="1" applyAlignment="1">
      <alignment horizontal="right" vertical="center" wrapText="1"/>
    </xf>
    <xf numFmtId="3" fontId="38" fillId="0" borderId="1" xfId="12" applyNumberFormat="1" applyFont="1" applyFill="1" applyBorder="1" applyAlignment="1">
      <alignment horizontal="justify" vertical="center" wrapText="1"/>
    </xf>
    <xf numFmtId="165" fontId="38" fillId="0" borderId="6" xfId="12" applyNumberFormat="1" applyFont="1" applyFill="1" applyBorder="1" applyAlignment="1">
      <alignment horizontal="right" vertical="center" wrapText="1"/>
    </xf>
    <xf numFmtId="165" fontId="38" fillId="0" borderId="0" xfId="12" applyNumberFormat="1" applyFont="1" applyFill="1" applyBorder="1" applyAlignment="1">
      <alignment horizontal="center" vertical="center" wrapText="1"/>
    </xf>
    <xf numFmtId="3" fontId="38" fillId="0" borderId="0" xfId="12" applyNumberFormat="1" applyFont="1" applyFill="1" applyBorder="1" applyAlignment="1">
      <alignment horizontal="center" vertical="center" wrapText="1"/>
    </xf>
    <xf numFmtId="3" fontId="39" fillId="0" borderId="0" xfId="12" applyNumberFormat="1" applyFont="1" applyFill="1" applyBorder="1" applyAlignment="1">
      <alignment horizontal="center" vertical="center" wrapText="1"/>
    </xf>
    <xf numFmtId="3" fontId="40" fillId="0" borderId="0" xfId="12" applyNumberFormat="1" applyFont="1" applyFill="1" applyBorder="1" applyAlignment="1">
      <alignment horizontal="center" vertical="center" wrapText="1"/>
    </xf>
    <xf numFmtId="2" fontId="15" fillId="0" borderId="14" xfId="0" applyNumberFormat="1" applyFont="1" applyFill="1" applyBorder="1" applyAlignment="1">
      <alignment vertical="center"/>
    </xf>
    <xf numFmtId="167" fontId="41" fillId="0" borderId="14" xfId="0" applyNumberFormat="1" applyFont="1" applyFill="1" applyBorder="1" applyAlignment="1">
      <alignment horizontal="center" vertical="center"/>
    </xf>
    <xf numFmtId="172" fontId="21" fillId="0" borderId="14" xfId="0" applyNumberFormat="1" applyFont="1" applyFill="1" applyBorder="1" applyAlignment="1">
      <alignment vertical="center"/>
    </xf>
    <xf numFmtId="169" fontId="9" fillId="0" borderId="0" xfId="0" applyNumberFormat="1" applyFont="1" applyAlignment="1">
      <alignment vertical="center"/>
    </xf>
    <xf numFmtId="169" fontId="13" fillId="0" borderId="0" xfId="0" applyNumberFormat="1" applyFont="1" applyFill="1" applyAlignment="1">
      <alignment vertical="center"/>
    </xf>
    <xf numFmtId="4" fontId="32" fillId="0" borderId="0" xfId="12" applyNumberFormat="1" applyFont="1" applyFill="1" applyBorder="1" applyAlignment="1">
      <alignment horizontal="center" vertical="center" wrapText="1"/>
    </xf>
    <xf numFmtId="3" fontId="7" fillId="0" borderId="0" xfId="0" applyNumberFormat="1" applyFont="1" applyAlignment="1">
      <alignment vertical="center"/>
    </xf>
    <xf numFmtId="2" fontId="42" fillId="3" borderId="15" xfId="0" applyNumberFormat="1" applyFont="1" applyFill="1" applyBorder="1"/>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7" fillId="0" borderId="13" xfId="0" quotePrefix="1" applyFont="1" applyBorder="1" applyAlignment="1">
      <alignment horizontal="center" vertical="center"/>
    </xf>
    <xf numFmtId="0" fontId="11" fillId="0" borderId="14" xfId="2" applyFont="1" applyFill="1" applyBorder="1" applyAlignment="1">
      <alignment vertical="center" wrapText="1"/>
    </xf>
    <xf numFmtId="168" fontId="8" fillId="0" borderId="14" xfId="5" applyNumberFormat="1" applyFont="1" applyBorder="1" applyAlignment="1">
      <alignment vertical="center"/>
    </xf>
    <xf numFmtId="168" fontId="11" fillId="0" borderId="14" xfId="0" applyNumberFormat="1" applyFont="1" applyFill="1" applyBorder="1" applyAlignment="1">
      <alignment horizontal="right" vertical="center"/>
    </xf>
    <xf numFmtId="168" fontId="11" fillId="0" borderId="14" xfId="6" applyNumberFormat="1" applyFont="1" applyFill="1" applyBorder="1" applyAlignment="1">
      <alignment horizontal="right" vertical="center" wrapText="1"/>
    </xf>
    <xf numFmtId="164" fontId="11" fillId="0" borderId="14" xfId="6" applyNumberFormat="1" applyFont="1" applyFill="1" applyBorder="1" applyAlignment="1">
      <alignment horizontal="right" vertical="center" wrapText="1"/>
    </xf>
    <xf numFmtId="164" fontId="11" fillId="0" borderId="37" xfId="6" applyNumberFormat="1" applyFont="1" applyFill="1" applyBorder="1" applyAlignment="1">
      <alignment horizontal="right" vertical="center" wrapText="1"/>
    </xf>
    <xf numFmtId="167" fontId="11" fillId="0" borderId="37" xfId="6" applyNumberFormat="1" applyFont="1" applyFill="1" applyBorder="1" applyAlignment="1">
      <alignment horizontal="center" vertical="center" wrapText="1"/>
    </xf>
    <xf numFmtId="0" fontId="7" fillId="0" borderId="15" xfId="0" applyFont="1" applyBorder="1" applyAlignment="1">
      <alignment horizontal="center" vertical="center" wrapText="1"/>
    </xf>
    <xf numFmtId="0" fontId="8" fillId="0" borderId="13" xfId="0" quotePrefix="1" applyFont="1" applyBorder="1" applyAlignment="1">
      <alignment horizontal="center" vertical="center"/>
    </xf>
    <xf numFmtId="0" fontId="10" fillId="0" borderId="14" xfId="2" applyFont="1" applyFill="1" applyBorder="1" applyAlignment="1">
      <alignment vertical="center" wrapText="1"/>
    </xf>
    <xf numFmtId="168" fontId="10" fillId="0" borderId="14" xfId="0" applyNumberFormat="1" applyFont="1" applyFill="1" applyBorder="1" applyAlignment="1">
      <alignment horizontal="right" vertical="center"/>
    </xf>
    <xf numFmtId="168" fontId="10" fillId="0" borderId="14" xfId="6" applyNumberFormat="1" applyFont="1" applyFill="1" applyBorder="1" applyAlignment="1">
      <alignment horizontal="right" vertical="center" wrapText="1"/>
    </xf>
    <xf numFmtId="164" fontId="10" fillId="0" borderId="14" xfId="6" applyNumberFormat="1" applyFont="1" applyFill="1" applyBorder="1" applyAlignment="1">
      <alignment horizontal="right" vertical="center" wrapText="1"/>
    </xf>
    <xf numFmtId="164" fontId="10" fillId="0" borderId="37" xfId="6" applyNumberFormat="1" applyFont="1" applyFill="1" applyBorder="1" applyAlignment="1">
      <alignment horizontal="right" vertical="center" wrapText="1"/>
    </xf>
    <xf numFmtId="0" fontId="8" fillId="0" borderId="15" xfId="0" applyFont="1" applyBorder="1" applyAlignment="1">
      <alignment horizontal="center" vertical="center" wrapText="1"/>
    </xf>
    <xf numFmtId="165" fontId="8" fillId="0" borderId="1" xfId="0" applyNumberFormat="1" applyFont="1" applyBorder="1" applyAlignment="1">
      <alignment vertical="center"/>
    </xf>
    <xf numFmtId="166" fontId="10" fillId="0" borderId="14" xfId="0" applyNumberFormat="1" applyFont="1" applyFill="1" applyBorder="1" applyAlignment="1">
      <alignment horizontal="right" vertical="center"/>
    </xf>
    <xf numFmtId="166" fontId="10" fillId="0" borderId="14" xfId="6" applyNumberFormat="1" applyFont="1" applyFill="1" applyBorder="1" applyAlignment="1">
      <alignment horizontal="right" vertical="center" wrapText="1"/>
    </xf>
    <xf numFmtId="166" fontId="8" fillId="0" borderId="14" xfId="5" applyNumberFormat="1" applyFont="1" applyBorder="1" applyAlignment="1">
      <alignment vertical="center"/>
    </xf>
    <xf numFmtId="166" fontId="10" fillId="0" borderId="37" xfId="6" applyNumberFormat="1" applyFont="1" applyFill="1" applyBorder="1" applyAlignment="1">
      <alignment horizontal="right" vertical="center" wrapText="1"/>
    </xf>
    <xf numFmtId="0" fontId="8" fillId="0" borderId="7" xfId="0" applyFont="1" applyBorder="1" applyAlignment="1">
      <alignment horizontal="center" vertical="center"/>
    </xf>
    <xf numFmtId="0" fontId="8" fillId="0" borderId="9" xfId="0" applyFont="1" applyBorder="1" applyAlignment="1">
      <alignment vertical="center"/>
    </xf>
    <xf numFmtId="0" fontId="8" fillId="0" borderId="8" xfId="0" applyFont="1" applyBorder="1" applyAlignment="1">
      <alignment horizontal="center" vertical="center"/>
    </xf>
    <xf numFmtId="171" fontId="8" fillId="0" borderId="8" xfId="0" applyNumberFormat="1" applyFont="1" applyBorder="1" applyAlignment="1">
      <alignment vertical="center"/>
    </xf>
    <xf numFmtId="167" fontId="8" fillId="0" borderId="8" xfId="5" applyNumberFormat="1" applyFont="1" applyBorder="1" applyAlignment="1">
      <alignment horizontal="center" vertical="center"/>
    </xf>
    <xf numFmtId="2" fontId="8" fillId="0" borderId="1" xfId="5" applyNumberFormat="1" applyFont="1" applyBorder="1" applyAlignment="1">
      <alignment horizontal="center" vertical="center"/>
    </xf>
    <xf numFmtId="166" fontId="8" fillId="0" borderId="1" xfId="0" applyNumberFormat="1" applyFont="1" applyBorder="1" applyAlignment="1">
      <alignment vertical="center"/>
    </xf>
    <xf numFmtId="0" fontId="5" fillId="0" borderId="0" xfId="0" applyFont="1" applyAlignment="1">
      <alignment horizontal="center" vertical="center" wrapText="1"/>
    </xf>
    <xf numFmtId="0" fontId="6" fillId="0" borderId="0" xfId="0" applyFont="1" applyAlignment="1">
      <alignment horizontal="center" vertical="center" wrapText="1"/>
    </xf>
    <xf numFmtId="0" fontId="6" fillId="0" borderId="12" xfId="0" applyFont="1" applyBorder="1" applyAlignment="1">
      <alignment horizontal="center" vertical="center"/>
    </xf>
    <xf numFmtId="0" fontId="8" fillId="0" borderId="2"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 xfId="0" applyFont="1" applyBorder="1" applyAlignment="1">
      <alignment horizontal="center" vertical="center" wrapText="1"/>
    </xf>
    <xf numFmtId="0" fontId="8" fillId="0" borderId="4"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8" xfId="0" applyFont="1" applyBorder="1" applyAlignment="1">
      <alignment horizontal="center" vertical="center" wrapText="1"/>
    </xf>
    <xf numFmtId="0" fontId="8" fillId="0" borderId="19"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16" xfId="0" applyFont="1" applyBorder="1" applyAlignment="1">
      <alignment horizontal="center" vertical="center" wrapText="1"/>
    </xf>
    <xf numFmtId="0" fontId="8" fillId="0" borderId="17" xfId="0" applyFont="1" applyBorder="1" applyAlignment="1">
      <alignment horizontal="center" vertical="center" wrapText="1"/>
    </xf>
    <xf numFmtId="0" fontId="13" fillId="0" borderId="29" xfId="0" applyFont="1" applyFill="1" applyBorder="1" applyAlignment="1">
      <alignment horizontal="center" vertical="center" wrapText="1"/>
    </xf>
    <xf numFmtId="0" fontId="13" fillId="0" borderId="30" xfId="0" applyFont="1" applyFill="1" applyBorder="1" applyAlignment="1">
      <alignment horizontal="center" vertical="center" wrapText="1"/>
    </xf>
    <xf numFmtId="0" fontId="13" fillId="0" borderId="31" xfId="0" applyFont="1" applyFill="1" applyBorder="1" applyAlignment="1">
      <alignment horizontal="center" vertical="center" wrapText="1"/>
    </xf>
    <xf numFmtId="0" fontId="13" fillId="0" borderId="27" xfId="0" applyFont="1" applyFill="1" applyBorder="1" applyAlignment="1">
      <alignment horizontal="center" vertical="center" wrapText="1"/>
    </xf>
    <xf numFmtId="0" fontId="13" fillId="0" borderId="32" xfId="0" applyFont="1" applyFill="1" applyBorder="1" applyAlignment="1">
      <alignment horizontal="center" vertical="center" wrapText="1"/>
    </xf>
    <xf numFmtId="0" fontId="13" fillId="0" borderId="28" xfId="0" applyFont="1" applyFill="1" applyBorder="1" applyAlignment="1">
      <alignment horizontal="center" vertical="center" wrapText="1"/>
    </xf>
    <xf numFmtId="0" fontId="13" fillId="0" borderId="14" xfId="0" applyFont="1" applyFill="1" applyBorder="1" applyAlignment="1">
      <alignment horizontal="center" vertical="center" wrapText="1"/>
    </xf>
    <xf numFmtId="0" fontId="13" fillId="0" borderId="21" xfId="0" applyFont="1" applyFill="1" applyBorder="1" applyAlignment="1">
      <alignment horizontal="center" vertical="center" wrapText="1"/>
    </xf>
    <xf numFmtId="0" fontId="13" fillId="0" borderId="22" xfId="0" applyFont="1" applyFill="1" applyBorder="1" applyAlignment="1">
      <alignment horizontal="center" vertical="center" wrapText="1"/>
    </xf>
    <xf numFmtId="0" fontId="13" fillId="0" borderId="3"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0" xfId="0" applyFont="1" applyFill="1" applyBorder="1" applyAlignment="1">
      <alignment horizontal="center" vertical="center" wrapText="1"/>
    </xf>
    <xf numFmtId="0" fontId="13" fillId="0" borderId="17" xfId="0" applyFont="1" applyFill="1" applyBorder="1" applyAlignment="1">
      <alignment horizontal="center" vertical="center" wrapText="1"/>
    </xf>
    <xf numFmtId="0" fontId="13" fillId="0" borderId="16" xfId="0" applyFont="1" applyFill="1" applyBorder="1" applyAlignment="1">
      <alignment horizontal="center" vertical="center" wrapText="1"/>
    </xf>
    <xf numFmtId="0" fontId="17" fillId="0" borderId="0" xfId="0" applyFont="1" applyFill="1" applyAlignment="1">
      <alignment horizontal="center" vertical="center" wrapText="1"/>
    </xf>
    <xf numFmtId="0" fontId="18" fillId="0" borderId="0" xfId="0" applyFont="1" applyFill="1" applyAlignment="1">
      <alignment horizontal="center" vertical="center" wrapText="1"/>
    </xf>
    <xf numFmtId="0" fontId="18" fillId="0" borderId="12" xfId="0" applyFont="1" applyFill="1" applyBorder="1" applyAlignment="1">
      <alignment horizontal="center" vertical="center"/>
    </xf>
    <xf numFmtId="0" fontId="13" fillId="0" borderId="33" xfId="0" applyFont="1" applyFill="1" applyBorder="1" applyAlignment="1">
      <alignment horizontal="center" vertical="center" wrapText="1"/>
    </xf>
    <xf numFmtId="0" fontId="13" fillId="0" borderId="34" xfId="0" applyFont="1" applyFill="1" applyBorder="1" applyAlignment="1">
      <alignment horizontal="center" vertical="center" wrapText="1"/>
    </xf>
    <xf numFmtId="0" fontId="13" fillId="0" borderId="35" xfId="0" applyFont="1" applyFill="1" applyBorder="1" applyAlignment="1">
      <alignment horizontal="center" vertical="center" wrapText="1"/>
    </xf>
    <xf numFmtId="0" fontId="13" fillId="0" borderId="23" xfId="0" applyFont="1" applyFill="1" applyBorder="1" applyAlignment="1">
      <alignment horizontal="center" vertical="center" wrapText="1"/>
    </xf>
    <xf numFmtId="0" fontId="13" fillId="0" borderId="24" xfId="0" applyFont="1" applyFill="1" applyBorder="1" applyAlignment="1">
      <alignment horizontal="center" vertical="center" wrapText="1"/>
    </xf>
    <xf numFmtId="0" fontId="13" fillId="0" borderId="25" xfId="0" applyFont="1" applyFill="1" applyBorder="1" applyAlignment="1">
      <alignment horizontal="center" vertical="center" wrapText="1"/>
    </xf>
    <xf numFmtId="0" fontId="13" fillId="0" borderId="26" xfId="0" applyFont="1" applyFill="1" applyBorder="1" applyAlignment="1">
      <alignment horizontal="center" vertical="center" wrapText="1"/>
    </xf>
    <xf numFmtId="0" fontId="13" fillId="0" borderId="18" xfId="0" applyFont="1" applyFill="1" applyBorder="1" applyAlignment="1">
      <alignment horizontal="center" vertical="center" wrapText="1"/>
    </xf>
    <xf numFmtId="0" fontId="13" fillId="0" borderId="19" xfId="0" applyFont="1" applyFill="1" applyBorder="1" applyAlignment="1">
      <alignment horizontal="center" vertical="center" wrapText="1"/>
    </xf>
    <xf numFmtId="0" fontId="13" fillId="0" borderId="20" xfId="0" applyFont="1" applyFill="1" applyBorder="1" applyAlignment="1">
      <alignment horizontal="center" vertical="center" wrapText="1"/>
    </xf>
    <xf numFmtId="3" fontId="31" fillId="0" borderId="1" xfId="12" applyNumberFormat="1" applyFont="1" applyFill="1" applyBorder="1" applyAlignment="1">
      <alignment horizontal="center" vertical="center" wrapText="1"/>
    </xf>
    <xf numFmtId="3" fontId="31" fillId="0" borderId="37" xfId="12" applyNumberFormat="1" applyFont="1" applyFill="1" applyBorder="1" applyAlignment="1">
      <alignment horizontal="center" vertical="center" wrapText="1"/>
    </xf>
    <xf numFmtId="3" fontId="31" fillId="0" borderId="27" xfId="12" applyNumberFormat="1" applyFont="1" applyFill="1" applyBorder="1" applyAlignment="1">
      <alignment horizontal="center" vertical="center" wrapText="1"/>
    </xf>
    <xf numFmtId="3" fontId="31" fillId="0" borderId="18" xfId="12" applyNumberFormat="1" applyFont="1" applyFill="1" applyBorder="1" applyAlignment="1">
      <alignment horizontal="center" vertical="center" wrapText="1"/>
    </xf>
    <xf numFmtId="3" fontId="31" fillId="0" borderId="20" xfId="12" applyNumberFormat="1" applyFont="1" applyFill="1" applyBorder="1" applyAlignment="1">
      <alignment horizontal="center" vertical="center" wrapText="1"/>
    </xf>
    <xf numFmtId="3" fontId="31" fillId="0" borderId="14" xfId="12" applyNumberFormat="1" applyFont="1" applyFill="1" applyBorder="1" applyAlignment="1">
      <alignment horizontal="center" vertical="center" wrapText="1"/>
    </xf>
    <xf numFmtId="3" fontId="31" fillId="0" borderId="22" xfId="12" applyNumberFormat="1" applyFont="1" applyFill="1" applyBorder="1" applyAlignment="1">
      <alignment horizontal="center" vertical="center" wrapText="1"/>
    </xf>
    <xf numFmtId="1" fontId="22" fillId="0" borderId="0" xfId="12" applyNumberFormat="1" applyFont="1" applyFill="1" applyAlignment="1">
      <alignment horizontal="center" vertical="center" wrapText="1"/>
    </xf>
    <xf numFmtId="1" fontId="27" fillId="0" borderId="0" xfId="12" applyNumberFormat="1" applyFont="1" applyFill="1" applyAlignment="1">
      <alignment horizontal="center" vertical="center" wrapText="1"/>
    </xf>
    <xf numFmtId="49" fontId="31" fillId="0" borderId="2" xfId="12" applyNumberFormat="1" applyFont="1" applyFill="1" applyBorder="1" applyAlignment="1">
      <alignment horizontal="center" vertical="center" wrapText="1"/>
    </xf>
    <xf numFmtId="49" fontId="31" fillId="0" borderId="5" xfId="12" applyNumberFormat="1" applyFont="1" applyFill="1" applyBorder="1" applyAlignment="1">
      <alignment horizontal="center" vertical="center" wrapText="1"/>
    </xf>
    <xf numFmtId="3" fontId="31" fillId="0" borderId="3" xfId="12" applyNumberFormat="1" applyFont="1" applyFill="1" applyBorder="1" applyAlignment="1">
      <alignment horizontal="center" vertical="center" wrapText="1"/>
    </xf>
    <xf numFmtId="3" fontId="31" fillId="0" borderId="26" xfId="12" applyNumberFormat="1" applyFont="1" applyFill="1" applyBorder="1" applyAlignment="1">
      <alignment horizontal="center" vertical="center" wrapText="1"/>
    </xf>
    <xf numFmtId="3" fontId="31" fillId="0" borderId="21" xfId="12" applyNumberFormat="1" applyFont="1" applyFill="1" applyBorder="1" applyAlignment="1">
      <alignment horizontal="center" vertical="center" wrapText="1"/>
    </xf>
    <xf numFmtId="3" fontId="31" fillId="0" borderId="33" xfId="12" applyNumberFormat="1" applyFont="1" applyFill="1" applyBorder="1" applyAlignment="1">
      <alignment horizontal="center" vertical="center" wrapText="1"/>
    </xf>
    <xf numFmtId="3" fontId="31" fillId="0" borderId="34" xfId="12" applyNumberFormat="1" applyFont="1" applyFill="1" applyBorder="1" applyAlignment="1">
      <alignment horizontal="center" vertical="center" wrapText="1"/>
    </xf>
    <xf numFmtId="3" fontId="31" fillId="0" borderId="35" xfId="12" applyNumberFormat="1" applyFont="1" applyFill="1" applyBorder="1" applyAlignment="1">
      <alignment horizontal="center" vertical="center" wrapText="1"/>
    </xf>
  </cellXfs>
  <cellStyles count="15">
    <cellStyle name="Comma" xfId="5" builtinId="3"/>
    <cellStyle name="Comma 10 10 2" xfId="11"/>
    <cellStyle name="Comma 13" xfId="6"/>
    <cellStyle name="Comma 13 2" xfId="3"/>
    <cellStyle name="Comma 17" xfId="7"/>
    <cellStyle name="Comma 17 2" xfId="4"/>
    <cellStyle name="Comma 2" xfId="14"/>
    <cellStyle name="Comma 6" xfId="10"/>
    <cellStyle name="Normal" xfId="0" builtinId="0"/>
    <cellStyle name="Normal 11_3. PHU LUC NGHI QUYET 2019" xfId="1"/>
    <cellStyle name="Normal 13" xfId="8"/>
    <cellStyle name="Normal 18 2 2 2 2" xfId="13"/>
    <cellStyle name="Normal 20" xfId="9"/>
    <cellStyle name="Normal 4 2" xfId="2"/>
    <cellStyle name="Normal_Bieu mau (CV )" xfId="12"/>
  </cellStyles>
  <dxfs count="1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xdr:col>
      <xdr:colOff>1019175</xdr:colOff>
      <xdr:row>36</xdr:row>
      <xdr:rowOff>0</xdr:rowOff>
    </xdr:from>
    <xdr:ext cx="76200" cy="1071685"/>
    <xdr:sp macro="" textlink="">
      <xdr:nvSpPr>
        <xdr:cNvPr id="2" name="Shape 4">
          <a:extLst>
            <a:ext uri="{FF2B5EF4-FFF2-40B4-BE49-F238E27FC236}">
              <a16:creationId xmlns="" xmlns:a16="http://schemas.microsoft.com/office/drawing/2014/main" id="{0834CA15-8438-41F9-A1D5-4F34AD18DFC6}"/>
            </a:ext>
          </a:extLst>
        </xdr:cNvPr>
        <xdr:cNvSpPr/>
      </xdr:nvSpPr>
      <xdr:spPr>
        <a:xfrm>
          <a:off x="1562100" y="13858875"/>
          <a:ext cx="76200" cy="107168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1019175</xdr:colOff>
      <xdr:row>36</xdr:row>
      <xdr:rowOff>0</xdr:rowOff>
    </xdr:from>
    <xdr:ext cx="76200" cy="1071685"/>
    <xdr:sp macro="" textlink="">
      <xdr:nvSpPr>
        <xdr:cNvPr id="3" name="Shape 4">
          <a:extLst>
            <a:ext uri="{FF2B5EF4-FFF2-40B4-BE49-F238E27FC236}">
              <a16:creationId xmlns="" xmlns:a16="http://schemas.microsoft.com/office/drawing/2014/main" id="{B3734646-2208-4A2B-94ED-D878E3566D22}"/>
            </a:ext>
          </a:extLst>
        </xdr:cNvPr>
        <xdr:cNvSpPr/>
      </xdr:nvSpPr>
      <xdr:spPr>
        <a:xfrm>
          <a:off x="1562100" y="13858875"/>
          <a:ext cx="76200" cy="107168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1019175</xdr:colOff>
      <xdr:row>36</xdr:row>
      <xdr:rowOff>0</xdr:rowOff>
    </xdr:from>
    <xdr:ext cx="76200" cy="1071685"/>
    <xdr:sp macro="" textlink="">
      <xdr:nvSpPr>
        <xdr:cNvPr id="4" name="Shape 4">
          <a:extLst>
            <a:ext uri="{FF2B5EF4-FFF2-40B4-BE49-F238E27FC236}">
              <a16:creationId xmlns="" xmlns:a16="http://schemas.microsoft.com/office/drawing/2014/main" id="{D006B6F5-496D-4342-9BCB-4F7F82C04ABF}"/>
            </a:ext>
          </a:extLst>
        </xdr:cNvPr>
        <xdr:cNvSpPr/>
      </xdr:nvSpPr>
      <xdr:spPr>
        <a:xfrm>
          <a:off x="1562100" y="13858875"/>
          <a:ext cx="76200" cy="107168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1019175</xdr:colOff>
      <xdr:row>36</xdr:row>
      <xdr:rowOff>0</xdr:rowOff>
    </xdr:from>
    <xdr:ext cx="76200" cy="1071685"/>
    <xdr:sp macro="" textlink="">
      <xdr:nvSpPr>
        <xdr:cNvPr id="5" name="Shape 4">
          <a:extLst>
            <a:ext uri="{FF2B5EF4-FFF2-40B4-BE49-F238E27FC236}">
              <a16:creationId xmlns="" xmlns:a16="http://schemas.microsoft.com/office/drawing/2014/main" id="{43FB92B0-B5B9-4DB2-9B55-DDA71DB7977B}"/>
            </a:ext>
          </a:extLst>
        </xdr:cNvPr>
        <xdr:cNvSpPr/>
      </xdr:nvSpPr>
      <xdr:spPr>
        <a:xfrm>
          <a:off x="1562100" y="13858875"/>
          <a:ext cx="76200" cy="107168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1019175</xdr:colOff>
      <xdr:row>36</xdr:row>
      <xdr:rowOff>0</xdr:rowOff>
    </xdr:from>
    <xdr:ext cx="38100" cy="161925"/>
    <xdr:sp macro="" textlink="">
      <xdr:nvSpPr>
        <xdr:cNvPr id="6" name="Shape 5">
          <a:extLst>
            <a:ext uri="{FF2B5EF4-FFF2-40B4-BE49-F238E27FC236}">
              <a16:creationId xmlns="" xmlns:a16="http://schemas.microsoft.com/office/drawing/2014/main" id="{303D5592-6CBE-4B6A-8430-C0C4009AE4DB}"/>
            </a:ext>
          </a:extLst>
        </xdr:cNvPr>
        <xdr:cNvSpPr/>
      </xdr:nvSpPr>
      <xdr:spPr>
        <a:xfrm>
          <a:off x="1562100" y="13858875"/>
          <a:ext cx="38100" cy="1619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1019175</xdr:colOff>
      <xdr:row>36</xdr:row>
      <xdr:rowOff>0</xdr:rowOff>
    </xdr:from>
    <xdr:ext cx="38100" cy="161925"/>
    <xdr:sp macro="" textlink="">
      <xdr:nvSpPr>
        <xdr:cNvPr id="7" name="Shape 5">
          <a:extLst>
            <a:ext uri="{FF2B5EF4-FFF2-40B4-BE49-F238E27FC236}">
              <a16:creationId xmlns="" xmlns:a16="http://schemas.microsoft.com/office/drawing/2014/main" id="{9A52D8F4-1A9E-4BB2-B59A-1A7CFD55E930}"/>
            </a:ext>
          </a:extLst>
        </xdr:cNvPr>
        <xdr:cNvSpPr/>
      </xdr:nvSpPr>
      <xdr:spPr>
        <a:xfrm>
          <a:off x="1562100" y="13858875"/>
          <a:ext cx="38100" cy="1619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1019175</xdr:colOff>
      <xdr:row>36</xdr:row>
      <xdr:rowOff>0</xdr:rowOff>
    </xdr:from>
    <xdr:ext cx="38100" cy="161925"/>
    <xdr:sp macro="" textlink="">
      <xdr:nvSpPr>
        <xdr:cNvPr id="8" name="Shape 5">
          <a:extLst>
            <a:ext uri="{FF2B5EF4-FFF2-40B4-BE49-F238E27FC236}">
              <a16:creationId xmlns="" xmlns:a16="http://schemas.microsoft.com/office/drawing/2014/main" id="{6858EC95-0FD1-4CF2-B18C-D7A7776D3CD2}"/>
            </a:ext>
          </a:extLst>
        </xdr:cNvPr>
        <xdr:cNvSpPr/>
      </xdr:nvSpPr>
      <xdr:spPr>
        <a:xfrm>
          <a:off x="1562100" y="13858875"/>
          <a:ext cx="38100" cy="1619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1019175</xdr:colOff>
      <xdr:row>36</xdr:row>
      <xdr:rowOff>0</xdr:rowOff>
    </xdr:from>
    <xdr:ext cx="38100" cy="161925"/>
    <xdr:sp macro="" textlink="">
      <xdr:nvSpPr>
        <xdr:cNvPr id="9" name="Shape 5">
          <a:extLst>
            <a:ext uri="{FF2B5EF4-FFF2-40B4-BE49-F238E27FC236}">
              <a16:creationId xmlns="" xmlns:a16="http://schemas.microsoft.com/office/drawing/2014/main" id="{46209D23-F45F-43CD-85A4-7E63E4DBA45C}"/>
            </a:ext>
          </a:extLst>
        </xdr:cNvPr>
        <xdr:cNvSpPr/>
      </xdr:nvSpPr>
      <xdr:spPr>
        <a:xfrm>
          <a:off x="1562100" y="13858875"/>
          <a:ext cx="38100" cy="1619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1019175</xdr:colOff>
      <xdr:row>36</xdr:row>
      <xdr:rowOff>0</xdr:rowOff>
    </xdr:from>
    <xdr:ext cx="38100" cy="161925"/>
    <xdr:sp macro="" textlink="">
      <xdr:nvSpPr>
        <xdr:cNvPr id="10" name="Shape 5">
          <a:extLst>
            <a:ext uri="{FF2B5EF4-FFF2-40B4-BE49-F238E27FC236}">
              <a16:creationId xmlns="" xmlns:a16="http://schemas.microsoft.com/office/drawing/2014/main" id="{40E87035-775E-4BCC-A189-164FE27C1FBD}"/>
            </a:ext>
          </a:extLst>
        </xdr:cNvPr>
        <xdr:cNvSpPr/>
      </xdr:nvSpPr>
      <xdr:spPr>
        <a:xfrm>
          <a:off x="1562100" y="13858875"/>
          <a:ext cx="38100" cy="1619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1019175</xdr:colOff>
      <xdr:row>36</xdr:row>
      <xdr:rowOff>0</xdr:rowOff>
    </xdr:from>
    <xdr:ext cx="38100" cy="161925"/>
    <xdr:sp macro="" textlink="">
      <xdr:nvSpPr>
        <xdr:cNvPr id="11" name="Shape 5">
          <a:extLst>
            <a:ext uri="{FF2B5EF4-FFF2-40B4-BE49-F238E27FC236}">
              <a16:creationId xmlns="" xmlns:a16="http://schemas.microsoft.com/office/drawing/2014/main" id="{E84E3C78-9B66-43FE-9916-C152FC41148A}"/>
            </a:ext>
          </a:extLst>
        </xdr:cNvPr>
        <xdr:cNvSpPr/>
      </xdr:nvSpPr>
      <xdr:spPr>
        <a:xfrm>
          <a:off x="1562100" y="13858875"/>
          <a:ext cx="38100" cy="1619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1019175</xdr:colOff>
      <xdr:row>36</xdr:row>
      <xdr:rowOff>0</xdr:rowOff>
    </xdr:from>
    <xdr:ext cx="38100" cy="161925"/>
    <xdr:sp macro="" textlink="">
      <xdr:nvSpPr>
        <xdr:cNvPr id="12" name="Shape 5">
          <a:extLst>
            <a:ext uri="{FF2B5EF4-FFF2-40B4-BE49-F238E27FC236}">
              <a16:creationId xmlns="" xmlns:a16="http://schemas.microsoft.com/office/drawing/2014/main" id="{21D5CBA2-D2DA-4E75-AA01-27C7EA819C79}"/>
            </a:ext>
          </a:extLst>
        </xdr:cNvPr>
        <xdr:cNvSpPr/>
      </xdr:nvSpPr>
      <xdr:spPr>
        <a:xfrm>
          <a:off x="1562100" y="13858875"/>
          <a:ext cx="38100" cy="1619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1019175</xdr:colOff>
      <xdr:row>36</xdr:row>
      <xdr:rowOff>0</xdr:rowOff>
    </xdr:from>
    <xdr:ext cx="38100" cy="161925"/>
    <xdr:sp macro="" textlink="">
      <xdr:nvSpPr>
        <xdr:cNvPr id="13" name="Shape 5">
          <a:extLst>
            <a:ext uri="{FF2B5EF4-FFF2-40B4-BE49-F238E27FC236}">
              <a16:creationId xmlns="" xmlns:a16="http://schemas.microsoft.com/office/drawing/2014/main" id="{E252BA79-A205-4243-9D29-2D121A8CF584}"/>
            </a:ext>
          </a:extLst>
        </xdr:cNvPr>
        <xdr:cNvSpPr/>
      </xdr:nvSpPr>
      <xdr:spPr>
        <a:xfrm>
          <a:off x="1562100" y="13858875"/>
          <a:ext cx="38100" cy="1619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1019175</xdr:colOff>
      <xdr:row>36</xdr:row>
      <xdr:rowOff>0</xdr:rowOff>
    </xdr:from>
    <xdr:ext cx="76200" cy="1365661"/>
    <xdr:sp macro="" textlink="">
      <xdr:nvSpPr>
        <xdr:cNvPr id="14" name="Shape 7">
          <a:extLst>
            <a:ext uri="{FF2B5EF4-FFF2-40B4-BE49-F238E27FC236}">
              <a16:creationId xmlns="" xmlns:a16="http://schemas.microsoft.com/office/drawing/2014/main" id="{7142658D-C511-4B1A-B491-16A1D5ADEC63}"/>
            </a:ext>
          </a:extLst>
        </xdr:cNvPr>
        <xdr:cNvSpPr/>
      </xdr:nvSpPr>
      <xdr:spPr>
        <a:xfrm>
          <a:off x="1562100" y="13858875"/>
          <a:ext cx="76200" cy="1365661"/>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1019175</xdr:colOff>
      <xdr:row>36</xdr:row>
      <xdr:rowOff>0</xdr:rowOff>
    </xdr:from>
    <xdr:ext cx="76200" cy="1365661"/>
    <xdr:sp macro="" textlink="">
      <xdr:nvSpPr>
        <xdr:cNvPr id="15" name="Shape 7">
          <a:extLst>
            <a:ext uri="{FF2B5EF4-FFF2-40B4-BE49-F238E27FC236}">
              <a16:creationId xmlns="" xmlns:a16="http://schemas.microsoft.com/office/drawing/2014/main" id="{7F2F2CF6-9FD4-4463-8C38-30BDEB528FB3}"/>
            </a:ext>
          </a:extLst>
        </xdr:cNvPr>
        <xdr:cNvSpPr/>
      </xdr:nvSpPr>
      <xdr:spPr>
        <a:xfrm>
          <a:off x="1562100" y="13858875"/>
          <a:ext cx="76200" cy="1365661"/>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1019175</xdr:colOff>
      <xdr:row>36</xdr:row>
      <xdr:rowOff>0</xdr:rowOff>
    </xdr:from>
    <xdr:ext cx="76200" cy="1365661"/>
    <xdr:sp macro="" textlink="">
      <xdr:nvSpPr>
        <xdr:cNvPr id="16" name="Shape 7">
          <a:extLst>
            <a:ext uri="{FF2B5EF4-FFF2-40B4-BE49-F238E27FC236}">
              <a16:creationId xmlns="" xmlns:a16="http://schemas.microsoft.com/office/drawing/2014/main" id="{A6681299-4AB3-4E6D-8DE4-DBA44F5A1F02}"/>
            </a:ext>
          </a:extLst>
        </xdr:cNvPr>
        <xdr:cNvSpPr/>
      </xdr:nvSpPr>
      <xdr:spPr>
        <a:xfrm>
          <a:off x="1562100" y="13858875"/>
          <a:ext cx="76200" cy="1365661"/>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1019175</xdr:colOff>
      <xdr:row>36</xdr:row>
      <xdr:rowOff>0</xdr:rowOff>
    </xdr:from>
    <xdr:ext cx="76200" cy="1365661"/>
    <xdr:sp macro="" textlink="">
      <xdr:nvSpPr>
        <xdr:cNvPr id="17" name="Shape 7">
          <a:extLst>
            <a:ext uri="{FF2B5EF4-FFF2-40B4-BE49-F238E27FC236}">
              <a16:creationId xmlns="" xmlns:a16="http://schemas.microsoft.com/office/drawing/2014/main" id="{9407FD24-284E-4733-9741-41001CAC26D5}"/>
            </a:ext>
          </a:extLst>
        </xdr:cNvPr>
        <xdr:cNvSpPr/>
      </xdr:nvSpPr>
      <xdr:spPr>
        <a:xfrm>
          <a:off x="1562100" y="13858875"/>
          <a:ext cx="76200" cy="1365661"/>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1019175</xdr:colOff>
      <xdr:row>36</xdr:row>
      <xdr:rowOff>0</xdr:rowOff>
    </xdr:from>
    <xdr:ext cx="38100" cy="386875"/>
    <xdr:sp macro="" textlink="">
      <xdr:nvSpPr>
        <xdr:cNvPr id="18" name="Shape 8">
          <a:extLst>
            <a:ext uri="{FF2B5EF4-FFF2-40B4-BE49-F238E27FC236}">
              <a16:creationId xmlns="" xmlns:a16="http://schemas.microsoft.com/office/drawing/2014/main" id="{E1C57DDD-1407-4F90-884E-B1CCD929E5FB}"/>
            </a:ext>
          </a:extLst>
        </xdr:cNvPr>
        <xdr:cNvSpPr/>
      </xdr:nvSpPr>
      <xdr:spPr>
        <a:xfrm>
          <a:off x="1562100" y="13858875"/>
          <a:ext cx="38100" cy="3868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1019175</xdr:colOff>
      <xdr:row>36</xdr:row>
      <xdr:rowOff>0</xdr:rowOff>
    </xdr:from>
    <xdr:ext cx="38100" cy="386875"/>
    <xdr:sp macro="" textlink="">
      <xdr:nvSpPr>
        <xdr:cNvPr id="19" name="Shape 8">
          <a:extLst>
            <a:ext uri="{FF2B5EF4-FFF2-40B4-BE49-F238E27FC236}">
              <a16:creationId xmlns="" xmlns:a16="http://schemas.microsoft.com/office/drawing/2014/main" id="{E39E6E6F-2A02-48E3-9F68-9EDEC2BD4B02}"/>
            </a:ext>
          </a:extLst>
        </xdr:cNvPr>
        <xdr:cNvSpPr/>
      </xdr:nvSpPr>
      <xdr:spPr>
        <a:xfrm>
          <a:off x="1562100" y="13858875"/>
          <a:ext cx="38100" cy="3868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1019175</xdr:colOff>
      <xdr:row>36</xdr:row>
      <xdr:rowOff>0</xdr:rowOff>
    </xdr:from>
    <xdr:ext cx="38100" cy="386875"/>
    <xdr:sp macro="" textlink="">
      <xdr:nvSpPr>
        <xdr:cNvPr id="20" name="Shape 8">
          <a:extLst>
            <a:ext uri="{FF2B5EF4-FFF2-40B4-BE49-F238E27FC236}">
              <a16:creationId xmlns="" xmlns:a16="http://schemas.microsoft.com/office/drawing/2014/main" id="{692552B2-B7F4-4B03-B0F8-9020CEEC0885}"/>
            </a:ext>
          </a:extLst>
        </xdr:cNvPr>
        <xdr:cNvSpPr/>
      </xdr:nvSpPr>
      <xdr:spPr>
        <a:xfrm>
          <a:off x="1562100" y="13858875"/>
          <a:ext cx="38100" cy="3868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1019175</xdr:colOff>
      <xdr:row>36</xdr:row>
      <xdr:rowOff>0</xdr:rowOff>
    </xdr:from>
    <xdr:ext cx="38100" cy="386875"/>
    <xdr:sp macro="" textlink="">
      <xdr:nvSpPr>
        <xdr:cNvPr id="21" name="Shape 8">
          <a:extLst>
            <a:ext uri="{FF2B5EF4-FFF2-40B4-BE49-F238E27FC236}">
              <a16:creationId xmlns="" xmlns:a16="http://schemas.microsoft.com/office/drawing/2014/main" id="{94FA83B6-8B78-42AF-811C-26D5366F6812}"/>
            </a:ext>
          </a:extLst>
        </xdr:cNvPr>
        <xdr:cNvSpPr/>
      </xdr:nvSpPr>
      <xdr:spPr>
        <a:xfrm>
          <a:off x="1562100" y="13858875"/>
          <a:ext cx="38100" cy="3868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1019175</xdr:colOff>
      <xdr:row>36</xdr:row>
      <xdr:rowOff>0</xdr:rowOff>
    </xdr:from>
    <xdr:ext cx="38100" cy="386875"/>
    <xdr:sp macro="" textlink="">
      <xdr:nvSpPr>
        <xdr:cNvPr id="22" name="Shape 8">
          <a:extLst>
            <a:ext uri="{FF2B5EF4-FFF2-40B4-BE49-F238E27FC236}">
              <a16:creationId xmlns="" xmlns:a16="http://schemas.microsoft.com/office/drawing/2014/main" id="{E89BECE9-3A9D-4A25-A85B-D5B123280213}"/>
            </a:ext>
          </a:extLst>
        </xdr:cNvPr>
        <xdr:cNvSpPr/>
      </xdr:nvSpPr>
      <xdr:spPr>
        <a:xfrm>
          <a:off x="1562100" y="13858875"/>
          <a:ext cx="38100" cy="3868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1019175</xdr:colOff>
      <xdr:row>36</xdr:row>
      <xdr:rowOff>0</xdr:rowOff>
    </xdr:from>
    <xdr:ext cx="38100" cy="386875"/>
    <xdr:sp macro="" textlink="">
      <xdr:nvSpPr>
        <xdr:cNvPr id="23" name="Shape 8">
          <a:extLst>
            <a:ext uri="{FF2B5EF4-FFF2-40B4-BE49-F238E27FC236}">
              <a16:creationId xmlns="" xmlns:a16="http://schemas.microsoft.com/office/drawing/2014/main" id="{C7CB99FF-3264-4058-9326-DD8E429263DC}"/>
            </a:ext>
          </a:extLst>
        </xdr:cNvPr>
        <xdr:cNvSpPr/>
      </xdr:nvSpPr>
      <xdr:spPr>
        <a:xfrm>
          <a:off x="1562100" y="13858875"/>
          <a:ext cx="38100" cy="3868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1019175</xdr:colOff>
      <xdr:row>36</xdr:row>
      <xdr:rowOff>0</xdr:rowOff>
    </xdr:from>
    <xdr:ext cx="38100" cy="386875"/>
    <xdr:sp macro="" textlink="">
      <xdr:nvSpPr>
        <xdr:cNvPr id="24" name="Shape 8">
          <a:extLst>
            <a:ext uri="{FF2B5EF4-FFF2-40B4-BE49-F238E27FC236}">
              <a16:creationId xmlns="" xmlns:a16="http://schemas.microsoft.com/office/drawing/2014/main" id="{18956F56-342E-40AA-AB19-3157C9E0E54C}"/>
            </a:ext>
          </a:extLst>
        </xdr:cNvPr>
        <xdr:cNvSpPr/>
      </xdr:nvSpPr>
      <xdr:spPr>
        <a:xfrm>
          <a:off x="1562100" y="13858875"/>
          <a:ext cx="38100" cy="3868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1019175</xdr:colOff>
      <xdr:row>36</xdr:row>
      <xdr:rowOff>0</xdr:rowOff>
    </xdr:from>
    <xdr:ext cx="38100" cy="386875"/>
    <xdr:sp macro="" textlink="">
      <xdr:nvSpPr>
        <xdr:cNvPr id="25" name="Shape 8">
          <a:extLst>
            <a:ext uri="{FF2B5EF4-FFF2-40B4-BE49-F238E27FC236}">
              <a16:creationId xmlns="" xmlns:a16="http://schemas.microsoft.com/office/drawing/2014/main" id="{D9173CE2-3A05-4412-9C75-8FBD639C6470}"/>
            </a:ext>
          </a:extLst>
        </xdr:cNvPr>
        <xdr:cNvSpPr/>
      </xdr:nvSpPr>
      <xdr:spPr>
        <a:xfrm>
          <a:off x="1562100" y="13858875"/>
          <a:ext cx="38100" cy="3868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1009650</xdr:colOff>
      <xdr:row>36</xdr:row>
      <xdr:rowOff>0</xdr:rowOff>
    </xdr:from>
    <xdr:ext cx="38100" cy="980630"/>
    <xdr:sp macro="" textlink="">
      <xdr:nvSpPr>
        <xdr:cNvPr id="26" name="Shape 9">
          <a:extLst>
            <a:ext uri="{FF2B5EF4-FFF2-40B4-BE49-F238E27FC236}">
              <a16:creationId xmlns="" xmlns:a16="http://schemas.microsoft.com/office/drawing/2014/main" id="{A436C138-3E4D-44B0-8066-FED6E0A123E8}"/>
            </a:ext>
          </a:extLst>
        </xdr:cNvPr>
        <xdr:cNvSpPr/>
      </xdr:nvSpPr>
      <xdr:spPr>
        <a:xfrm>
          <a:off x="1552575" y="13858875"/>
          <a:ext cx="38100" cy="98063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1009650</xdr:colOff>
      <xdr:row>36</xdr:row>
      <xdr:rowOff>0</xdr:rowOff>
    </xdr:from>
    <xdr:ext cx="38100" cy="980630"/>
    <xdr:sp macro="" textlink="">
      <xdr:nvSpPr>
        <xdr:cNvPr id="27" name="Shape 9">
          <a:extLst>
            <a:ext uri="{FF2B5EF4-FFF2-40B4-BE49-F238E27FC236}">
              <a16:creationId xmlns="" xmlns:a16="http://schemas.microsoft.com/office/drawing/2014/main" id="{1F94F7A5-6B7C-48AA-B48B-F2164751826F}"/>
            </a:ext>
          </a:extLst>
        </xdr:cNvPr>
        <xdr:cNvSpPr/>
      </xdr:nvSpPr>
      <xdr:spPr>
        <a:xfrm>
          <a:off x="1552575" y="13858875"/>
          <a:ext cx="38100" cy="98063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1009650</xdr:colOff>
      <xdr:row>36</xdr:row>
      <xdr:rowOff>0</xdr:rowOff>
    </xdr:from>
    <xdr:ext cx="38100" cy="980630"/>
    <xdr:sp macro="" textlink="">
      <xdr:nvSpPr>
        <xdr:cNvPr id="28" name="Shape 9">
          <a:extLst>
            <a:ext uri="{FF2B5EF4-FFF2-40B4-BE49-F238E27FC236}">
              <a16:creationId xmlns="" xmlns:a16="http://schemas.microsoft.com/office/drawing/2014/main" id="{316991C6-FD54-44E4-B5B7-EC905283BB48}"/>
            </a:ext>
          </a:extLst>
        </xdr:cNvPr>
        <xdr:cNvSpPr/>
      </xdr:nvSpPr>
      <xdr:spPr>
        <a:xfrm>
          <a:off x="1552575" y="13858875"/>
          <a:ext cx="38100" cy="98063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1009650</xdr:colOff>
      <xdr:row>36</xdr:row>
      <xdr:rowOff>0</xdr:rowOff>
    </xdr:from>
    <xdr:ext cx="38100" cy="980630"/>
    <xdr:sp macro="" textlink="">
      <xdr:nvSpPr>
        <xdr:cNvPr id="29" name="Shape 9">
          <a:extLst>
            <a:ext uri="{FF2B5EF4-FFF2-40B4-BE49-F238E27FC236}">
              <a16:creationId xmlns="" xmlns:a16="http://schemas.microsoft.com/office/drawing/2014/main" id="{10832FD6-5FF0-46FB-961C-38160422AD98}"/>
            </a:ext>
          </a:extLst>
        </xdr:cNvPr>
        <xdr:cNvSpPr/>
      </xdr:nvSpPr>
      <xdr:spPr>
        <a:xfrm>
          <a:off x="1552575" y="13858875"/>
          <a:ext cx="38100" cy="98063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1009650</xdr:colOff>
      <xdr:row>36</xdr:row>
      <xdr:rowOff>0</xdr:rowOff>
    </xdr:from>
    <xdr:ext cx="38100" cy="980630"/>
    <xdr:sp macro="" textlink="">
      <xdr:nvSpPr>
        <xdr:cNvPr id="30" name="Shape 9">
          <a:extLst>
            <a:ext uri="{FF2B5EF4-FFF2-40B4-BE49-F238E27FC236}">
              <a16:creationId xmlns="" xmlns:a16="http://schemas.microsoft.com/office/drawing/2014/main" id="{B210440D-BE15-4CC8-A05D-DD770CC7F313}"/>
            </a:ext>
          </a:extLst>
        </xdr:cNvPr>
        <xdr:cNvSpPr/>
      </xdr:nvSpPr>
      <xdr:spPr>
        <a:xfrm>
          <a:off x="1552575" y="13858875"/>
          <a:ext cx="38100" cy="98063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1009650</xdr:colOff>
      <xdr:row>36</xdr:row>
      <xdr:rowOff>0</xdr:rowOff>
    </xdr:from>
    <xdr:ext cx="38100" cy="980630"/>
    <xdr:sp macro="" textlink="">
      <xdr:nvSpPr>
        <xdr:cNvPr id="31" name="Shape 9">
          <a:extLst>
            <a:ext uri="{FF2B5EF4-FFF2-40B4-BE49-F238E27FC236}">
              <a16:creationId xmlns="" xmlns:a16="http://schemas.microsoft.com/office/drawing/2014/main" id="{9BF88A49-3A72-4259-96F3-3E118BFDFC6E}"/>
            </a:ext>
          </a:extLst>
        </xdr:cNvPr>
        <xdr:cNvSpPr/>
      </xdr:nvSpPr>
      <xdr:spPr>
        <a:xfrm>
          <a:off x="1552575" y="13858875"/>
          <a:ext cx="38100" cy="98063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1009650</xdr:colOff>
      <xdr:row>36</xdr:row>
      <xdr:rowOff>0</xdr:rowOff>
    </xdr:from>
    <xdr:ext cx="38100" cy="980630"/>
    <xdr:sp macro="" textlink="">
      <xdr:nvSpPr>
        <xdr:cNvPr id="32" name="Shape 9">
          <a:extLst>
            <a:ext uri="{FF2B5EF4-FFF2-40B4-BE49-F238E27FC236}">
              <a16:creationId xmlns="" xmlns:a16="http://schemas.microsoft.com/office/drawing/2014/main" id="{F223AFCF-EDC0-4A16-B052-BD1A2C8F85EC}"/>
            </a:ext>
          </a:extLst>
        </xdr:cNvPr>
        <xdr:cNvSpPr/>
      </xdr:nvSpPr>
      <xdr:spPr>
        <a:xfrm>
          <a:off x="1552575" y="13858875"/>
          <a:ext cx="38100" cy="98063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1009650</xdr:colOff>
      <xdr:row>36</xdr:row>
      <xdr:rowOff>0</xdr:rowOff>
    </xdr:from>
    <xdr:ext cx="38100" cy="980630"/>
    <xdr:sp macro="" textlink="">
      <xdr:nvSpPr>
        <xdr:cNvPr id="33" name="Shape 9">
          <a:extLst>
            <a:ext uri="{FF2B5EF4-FFF2-40B4-BE49-F238E27FC236}">
              <a16:creationId xmlns="" xmlns:a16="http://schemas.microsoft.com/office/drawing/2014/main" id="{C39CCA57-4E4D-4492-9AA2-59C9CCC4A6B3}"/>
            </a:ext>
          </a:extLst>
        </xdr:cNvPr>
        <xdr:cNvSpPr/>
      </xdr:nvSpPr>
      <xdr:spPr>
        <a:xfrm>
          <a:off x="1552575" y="13858875"/>
          <a:ext cx="38100" cy="98063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1009650</xdr:colOff>
      <xdr:row>36</xdr:row>
      <xdr:rowOff>0</xdr:rowOff>
    </xdr:from>
    <xdr:ext cx="38100" cy="161925"/>
    <xdr:sp macro="" textlink="">
      <xdr:nvSpPr>
        <xdr:cNvPr id="34" name="Shape 10">
          <a:extLst>
            <a:ext uri="{FF2B5EF4-FFF2-40B4-BE49-F238E27FC236}">
              <a16:creationId xmlns="" xmlns:a16="http://schemas.microsoft.com/office/drawing/2014/main" id="{A6E4FD81-2938-4BD0-A289-2A10C84A7DE1}"/>
            </a:ext>
          </a:extLst>
        </xdr:cNvPr>
        <xdr:cNvSpPr/>
      </xdr:nvSpPr>
      <xdr:spPr>
        <a:xfrm>
          <a:off x="1552575" y="13858875"/>
          <a:ext cx="38100" cy="1619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1009650</xdr:colOff>
      <xdr:row>36</xdr:row>
      <xdr:rowOff>0</xdr:rowOff>
    </xdr:from>
    <xdr:ext cx="38100" cy="161925"/>
    <xdr:sp macro="" textlink="">
      <xdr:nvSpPr>
        <xdr:cNvPr id="35" name="Shape 10">
          <a:extLst>
            <a:ext uri="{FF2B5EF4-FFF2-40B4-BE49-F238E27FC236}">
              <a16:creationId xmlns="" xmlns:a16="http://schemas.microsoft.com/office/drawing/2014/main" id="{2028E8FD-167A-4BDF-B498-BF1D04DB1A62}"/>
            </a:ext>
          </a:extLst>
        </xdr:cNvPr>
        <xdr:cNvSpPr/>
      </xdr:nvSpPr>
      <xdr:spPr>
        <a:xfrm>
          <a:off x="1552575" y="13858875"/>
          <a:ext cx="38100" cy="1619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1009650</xdr:colOff>
      <xdr:row>36</xdr:row>
      <xdr:rowOff>0</xdr:rowOff>
    </xdr:from>
    <xdr:ext cx="38100" cy="161925"/>
    <xdr:sp macro="" textlink="">
      <xdr:nvSpPr>
        <xdr:cNvPr id="36" name="Shape 10">
          <a:extLst>
            <a:ext uri="{FF2B5EF4-FFF2-40B4-BE49-F238E27FC236}">
              <a16:creationId xmlns="" xmlns:a16="http://schemas.microsoft.com/office/drawing/2014/main" id="{1DDCAC3D-A84A-4F5A-9081-E1AB7015AC27}"/>
            </a:ext>
          </a:extLst>
        </xdr:cNvPr>
        <xdr:cNvSpPr/>
      </xdr:nvSpPr>
      <xdr:spPr>
        <a:xfrm>
          <a:off x="1552575" y="13858875"/>
          <a:ext cx="38100" cy="1619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1009650</xdr:colOff>
      <xdr:row>36</xdr:row>
      <xdr:rowOff>0</xdr:rowOff>
    </xdr:from>
    <xdr:ext cx="38100" cy="161925"/>
    <xdr:sp macro="" textlink="">
      <xdr:nvSpPr>
        <xdr:cNvPr id="37" name="Shape 10">
          <a:extLst>
            <a:ext uri="{FF2B5EF4-FFF2-40B4-BE49-F238E27FC236}">
              <a16:creationId xmlns="" xmlns:a16="http://schemas.microsoft.com/office/drawing/2014/main" id="{06F66EA1-45A6-426B-A095-DC67249FC8E7}"/>
            </a:ext>
          </a:extLst>
        </xdr:cNvPr>
        <xdr:cNvSpPr/>
      </xdr:nvSpPr>
      <xdr:spPr>
        <a:xfrm>
          <a:off x="1552575" y="13858875"/>
          <a:ext cx="38100" cy="1619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1009650</xdr:colOff>
      <xdr:row>36</xdr:row>
      <xdr:rowOff>0</xdr:rowOff>
    </xdr:from>
    <xdr:ext cx="38100" cy="161925"/>
    <xdr:sp macro="" textlink="">
      <xdr:nvSpPr>
        <xdr:cNvPr id="38" name="Shape 10">
          <a:extLst>
            <a:ext uri="{FF2B5EF4-FFF2-40B4-BE49-F238E27FC236}">
              <a16:creationId xmlns="" xmlns:a16="http://schemas.microsoft.com/office/drawing/2014/main" id="{20CF45DB-1A7E-46B6-A922-EFC62C47E351}"/>
            </a:ext>
          </a:extLst>
        </xdr:cNvPr>
        <xdr:cNvSpPr/>
      </xdr:nvSpPr>
      <xdr:spPr>
        <a:xfrm>
          <a:off x="1552575" y="13858875"/>
          <a:ext cx="38100" cy="1619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1009650</xdr:colOff>
      <xdr:row>36</xdr:row>
      <xdr:rowOff>0</xdr:rowOff>
    </xdr:from>
    <xdr:ext cx="38100" cy="161925"/>
    <xdr:sp macro="" textlink="">
      <xdr:nvSpPr>
        <xdr:cNvPr id="39" name="Shape 10">
          <a:extLst>
            <a:ext uri="{FF2B5EF4-FFF2-40B4-BE49-F238E27FC236}">
              <a16:creationId xmlns="" xmlns:a16="http://schemas.microsoft.com/office/drawing/2014/main" id="{BA88F8FB-EFDC-4DFB-BA45-C292B3BFAFDC}"/>
            </a:ext>
          </a:extLst>
        </xdr:cNvPr>
        <xdr:cNvSpPr/>
      </xdr:nvSpPr>
      <xdr:spPr>
        <a:xfrm>
          <a:off x="1552575" y="13858875"/>
          <a:ext cx="38100" cy="1619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1009650</xdr:colOff>
      <xdr:row>36</xdr:row>
      <xdr:rowOff>0</xdr:rowOff>
    </xdr:from>
    <xdr:ext cx="38100" cy="161925"/>
    <xdr:sp macro="" textlink="">
      <xdr:nvSpPr>
        <xdr:cNvPr id="40" name="Shape 10">
          <a:extLst>
            <a:ext uri="{FF2B5EF4-FFF2-40B4-BE49-F238E27FC236}">
              <a16:creationId xmlns="" xmlns:a16="http://schemas.microsoft.com/office/drawing/2014/main" id="{F5D1C3E6-207A-4D6F-9D2F-489DE1B9C1DA}"/>
            </a:ext>
          </a:extLst>
        </xdr:cNvPr>
        <xdr:cNvSpPr/>
      </xdr:nvSpPr>
      <xdr:spPr>
        <a:xfrm>
          <a:off x="1552575" y="13858875"/>
          <a:ext cx="38100" cy="1619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1009650</xdr:colOff>
      <xdr:row>36</xdr:row>
      <xdr:rowOff>0</xdr:rowOff>
    </xdr:from>
    <xdr:ext cx="38100" cy="161925"/>
    <xdr:sp macro="" textlink="">
      <xdr:nvSpPr>
        <xdr:cNvPr id="41" name="Shape 10">
          <a:extLst>
            <a:ext uri="{FF2B5EF4-FFF2-40B4-BE49-F238E27FC236}">
              <a16:creationId xmlns="" xmlns:a16="http://schemas.microsoft.com/office/drawing/2014/main" id="{2D8B654F-F152-4324-89EC-A28C717F044A}"/>
            </a:ext>
          </a:extLst>
        </xdr:cNvPr>
        <xdr:cNvSpPr/>
      </xdr:nvSpPr>
      <xdr:spPr>
        <a:xfrm>
          <a:off x="1552575" y="13858875"/>
          <a:ext cx="38100" cy="1619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1019175</xdr:colOff>
      <xdr:row>36</xdr:row>
      <xdr:rowOff>0</xdr:rowOff>
    </xdr:from>
    <xdr:ext cx="38100" cy="386875"/>
    <xdr:sp macro="" textlink="">
      <xdr:nvSpPr>
        <xdr:cNvPr id="42" name="Shape 8">
          <a:extLst>
            <a:ext uri="{FF2B5EF4-FFF2-40B4-BE49-F238E27FC236}">
              <a16:creationId xmlns="" xmlns:a16="http://schemas.microsoft.com/office/drawing/2014/main" id="{BE61A1CD-6A29-450B-9120-F8526406A171}"/>
            </a:ext>
          </a:extLst>
        </xdr:cNvPr>
        <xdr:cNvSpPr/>
      </xdr:nvSpPr>
      <xdr:spPr>
        <a:xfrm>
          <a:off x="1562100" y="13858875"/>
          <a:ext cx="38100" cy="3868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1019175</xdr:colOff>
      <xdr:row>36</xdr:row>
      <xdr:rowOff>0</xdr:rowOff>
    </xdr:from>
    <xdr:ext cx="38100" cy="386875"/>
    <xdr:sp macro="" textlink="">
      <xdr:nvSpPr>
        <xdr:cNvPr id="43" name="Shape 8">
          <a:extLst>
            <a:ext uri="{FF2B5EF4-FFF2-40B4-BE49-F238E27FC236}">
              <a16:creationId xmlns="" xmlns:a16="http://schemas.microsoft.com/office/drawing/2014/main" id="{97B61447-8ED8-4E3B-AAA7-29869853383A}"/>
            </a:ext>
          </a:extLst>
        </xdr:cNvPr>
        <xdr:cNvSpPr/>
      </xdr:nvSpPr>
      <xdr:spPr>
        <a:xfrm>
          <a:off x="1562100" y="13858875"/>
          <a:ext cx="38100" cy="3868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1019175</xdr:colOff>
      <xdr:row>36</xdr:row>
      <xdr:rowOff>0</xdr:rowOff>
    </xdr:from>
    <xdr:ext cx="38100" cy="386875"/>
    <xdr:sp macro="" textlink="">
      <xdr:nvSpPr>
        <xdr:cNvPr id="44" name="Shape 8">
          <a:extLst>
            <a:ext uri="{FF2B5EF4-FFF2-40B4-BE49-F238E27FC236}">
              <a16:creationId xmlns="" xmlns:a16="http://schemas.microsoft.com/office/drawing/2014/main" id="{BB8938C3-3E64-4C5B-AC73-698784F5BBE4}"/>
            </a:ext>
          </a:extLst>
        </xdr:cNvPr>
        <xdr:cNvSpPr/>
      </xdr:nvSpPr>
      <xdr:spPr>
        <a:xfrm>
          <a:off x="1562100" y="13858875"/>
          <a:ext cx="38100" cy="3868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1019175</xdr:colOff>
      <xdr:row>36</xdr:row>
      <xdr:rowOff>0</xdr:rowOff>
    </xdr:from>
    <xdr:ext cx="38100" cy="386875"/>
    <xdr:sp macro="" textlink="">
      <xdr:nvSpPr>
        <xdr:cNvPr id="45" name="Shape 8">
          <a:extLst>
            <a:ext uri="{FF2B5EF4-FFF2-40B4-BE49-F238E27FC236}">
              <a16:creationId xmlns="" xmlns:a16="http://schemas.microsoft.com/office/drawing/2014/main" id="{928D9D65-7F3D-4778-96C3-687B33D26C61}"/>
            </a:ext>
          </a:extLst>
        </xdr:cNvPr>
        <xdr:cNvSpPr/>
      </xdr:nvSpPr>
      <xdr:spPr>
        <a:xfrm>
          <a:off x="1562100" y="13858875"/>
          <a:ext cx="38100" cy="3868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1019175</xdr:colOff>
      <xdr:row>36</xdr:row>
      <xdr:rowOff>0</xdr:rowOff>
    </xdr:from>
    <xdr:ext cx="38100" cy="386875"/>
    <xdr:sp macro="" textlink="">
      <xdr:nvSpPr>
        <xdr:cNvPr id="46" name="Shape 8">
          <a:extLst>
            <a:ext uri="{FF2B5EF4-FFF2-40B4-BE49-F238E27FC236}">
              <a16:creationId xmlns="" xmlns:a16="http://schemas.microsoft.com/office/drawing/2014/main" id="{32AAF245-AB53-40E3-9452-034FAAF6547A}"/>
            </a:ext>
          </a:extLst>
        </xdr:cNvPr>
        <xdr:cNvSpPr/>
      </xdr:nvSpPr>
      <xdr:spPr>
        <a:xfrm>
          <a:off x="1562100" y="13858875"/>
          <a:ext cx="38100" cy="3868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1019175</xdr:colOff>
      <xdr:row>36</xdr:row>
      <xdr:rowOff>0</xdr:rowOff>
    </xdr:from>
    <xdr:ext cx="38100" cy="386875"/>
    <xdr:sp macro="" textlink="">
      <xdr:nvSpPr>
        <xdr:cNvPr id="47" name="Shape 8">
          <a:extLst>
            <a:ext uri="{FF2B5EF4-FFF2-40B4-BE49-F238E27FC236}">
              <a16:creationId xmlns="" xmlns:a16="http://schemas.microsoft.com/office/drawing/2014/main" id="{01EB9C34-ED99-4E96-B563-929D3B80E3B6}"/>
            </a:ext>
          </a:extLst>
        </xdr:cNvPr>
        <xdr:cNvSpPr/>
      </xdr:nvSpPr>
      <xdr:spPr>
        <a:xfrm>
          <a:off x="1562100" y="13858875"/>
          <a:ext cx="38100" cy="3868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1019175</xdr:colOff>
      <xdr:row>36</xdr:row>
      <xdr:rowOff>0</xdr:rowOff>
    </xdr:from>
    <xdr:ext cx="38100" cy="386875"/>
    <xdr:sp macro="" textlink="">
      <xdr:nvSpPr>
        <xdr:cNvPr id="48" name="Shape 8">
          <a:extLst>
            <a:ext uri="{FF2B5EF4-FFF2-40B4-BE49-F238E27FC236}">
              <a16:creationId xmlns="" xmlns:a16="http://schemas.microsoft.com/office/drawing/2014/main" id="{4487A415-1EF5-4D47-B1EF-D3A35EA75497}"/>
            </a:ext>
          </a:extLst>
        </xdr:cNvPr>
        <xdr:cNvSpPr/>
      </xdr:nvSpPr>
      <xdr:spPr>
        <a:xfrm>
          <a:off x="1562100" y="13858875"/>
          <a:ext cx="38100" cy="3868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1019175</xdr:colOff>
      <xdr:row>36</xdr:row>
      <xdr:rowOff>0</xdr:rowOff>
    </xdr:from>
    <xdr:ext cx="38100" cy="386875"/>
    <xdr:sp macro="" textlink="">
      <xdr:nvSpPr>
        <xdr:cNvPr id="49" name="Shape 8">
          <a:extLst>
            <a:ext uri="{FF2B5EF4-FFF2-40B4-BE49-F238E27FC236}">
              <a16:creationId xmlns="" xmlns:a16="http://schemas.microsoft.com/office/drawing/2014/main" id="{E0C8F2C5-5916-4338-8FD9-2C09B84F00D6}"/>
            </a:ext>
          </a:extLst>
        </xdr:cNvPr>
        <xdr:cNvSpPr/>
      </xdr:nvSpPr>
      <xdr:spPr>
        <a:xfrm>
          <a:off x="1562100" y="13858875"/>
          <a:ext cx="38100" cy="3868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1019175</xdr:colOff>
      <xdr:row>36</xdr:row>
      <xdr:rowOff>0</xdr:rowOff>
    </xdr:from>
    <xdr:ext cx="38100" cy="386875"/>
    <xdr:sp macro="" textlink="">
      <xdr:nvSpPr>
        <xdr:cNvPr id="50" name="Shape 8">
          <a:extLst>
            <a:ext uri="{FF2B5EF4-FFF2-40B4-BE49-F238E27FC236}">
              <a16:creationId xmlns="" xmlns:a16="http://schemas.microsoft.com/office/drawing/2014/main" id="{EEB4E875-D63F-4D22-A476-3791FE326222}"/>
            </a:ext>
          </a:extLst>
        </xdr:cNvPr>
        <xdr:cNvSpPr/>
      </xdr:nvSpPr>
      <xdr:spPr>
        <a:xfrm>
          <a:off x="1562100" y="13858875"/>
          <a:ext cx="38100" cy="3868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1019175</xdr:colOff>
      <xdr:row>36</xdr:row>
      <xdr:rowOff>0</xdr:rowOff>
    </xdr:from>
    <xdr:ext cx="38100" cy="386875"/>
    <xdr:sp macro="" textlink="">
      <xdr:nvSpPr>
        <xdr:cNvPr id="51" name="Shape 8">
          <a:extLst>
            <a:ext uri="{FF2B5EF4-FFF2-40B4-BE49-F238E27FC236}">
              <a16:creationId xmlns="" xmlns:a16="http://schemas.microsoft.com/office/drawing/2014/main" id="{1472F24A-8627-4E30-AB1E-E8378FE03455}"/>
            </a:ext>
          </a:extLst>
        </xdr:cNvPr>
        <xdr:cNvSpPr/>
      </xdr:nvSpPr>
      <xdr:spPr>
        <a:xfrm>
          <a:off x="1562100" y="13858875"/>
          <a:ext cx="38100" cy="3868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1019175</xdr:colOff>
      <xdr:row>36</xdr:row>
      <xdr:rowOff>0</xdr:rowOff>
    </xdr:from>
    <xdr:ext cx="38100" cy="386875"/>
    <xdr:sp macro="" textlink="">
      <xdr:nvSpPr>
        <xdr:cNvPr id="52" name="Shape 8">
          <a:extLst>
            <a:ext uri="{FF2B5EF4-FFF2-40B4-BE49-F238E27FC236}">
              <a16:creationId xmlns="" xmlns:a16="http://schemas.microsoft.com/office/drawing/2014/main" id="{63C75C62-B930-48B9-8696-E1A7E718597E}"/>
            </a:ext>
          </a:extLst>
        </xdr:cNvPr>
        <xdr:cNvSpPr/>
      </xdr:nvSpPr>
      <xdr:spPr>
        <a:xfrm>
          <a:off x="1562100" y="13858875"/>
          <a:ext cx="38100" cy="3868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1019175</xdr:colOff>
      <xdr:row>36</xdr:row>
      <xdr:rowOff>0</xdr:rowOff>
    </xdr:from>
    <xdr:ext cx="38100" cy="386875"/>
    <xdr:sp macro="" textlink="">
      <xdr:nvSpPr>
        <xdr:cNvPr id="53" name="Shape 8">
          <a:extLst>
            <a:ext uri="{FF2B5EF4-FFF2-40B4-BE49-F238E27FC236}">
              <a16:creationId xmlns="" xmlns:a16="http://schemas.microsoft.com/office/drawing/2014/main" id="{FEDBA7D1-63D8-47DF-877F-31C13861387B}"/>
            </a:ext>
          </a:extLst>
        </xdr:cNvPr>
        <xdr:cNvSpPr/>
      </xdr:nvSpPr>
      <xdr:spPr>
        <a:xfrm>
          <a:off x="1562100" y="13858875"/>
          <a:ext cx="38100" cy="3868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1019175</xdr:colOff>
      <xdr:row>36</xdr:row>
      <xdr:rowOff>0</xdr:rowOff>
    </xdr:from>
    <xdr:ext cx="38100" cy="386875"/>
    <xdr:sp macro="" textlink="">
      <xdr:nvSpPr>
        <xdr:cNvPr id="54" name="Shape 8">
          <a:extLst>
            <a:ext uri="{FF2B5EF4-FFF2-40B4-BE49-F238E27FC236}">
              <a16:creationId xmlns="" xmlns:a16="http://schemas.microsoft.com/office/drawing/2014/main" id="{E185D4C8-A2FA-4975-B7AF-3868CCC084D5}"/>
            </a:ext>
          </a:extLst>
        </xdr:cNvPr>
        <xdr:cNvSpPr/>
      </xdr:nvSpPr>
      <xdr:spPr>
        <a:xfrm>
          <a:off x="1562100" y="13858875"/>
          <a:ext cx="38100" cy="3868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1019175</xdr:colOff>
      <xdr:row>36</xdr:row>
      <xdr:rowOff>0</xdr:rowOff>
    </xdr:from>
    <xdr:ext cx="38100" cy="386875"/>
    <xdr:sp macro="" textlink="">
      <xdr:nvSpPr>
        <xdr:cNvPr id="55" name="Shape 8">
          <a:extLst>
            <a:ext uri="{FF2B5EF4-FFF2-40B4-BE49-F238E27FC236}">
              <a16:creationId xmlns="" xmlns:a16="http://schemas.microsoft.com/office/drawing/2014/main" id="{6731AED8-6B5B-49C6-9AB6-0AF5E364EBB7}"/>
            </a:ext>
          </a:extLst>
        </xdr:cNvPr>
        <xdr:cNvSpPr/>
      </xdr:nvSpPr>
      <xdr:spPr>
        <a:xfrm>
          <a:off x="1562100" y="13858875"/>
          <a:ext cx="38100" cy="3868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1019175</xdr:colOff>
      <xdr:row>36</xdr:row>
      <xdr:rowOff>0</xdr:rowOff>
    </xdr:from>
    <xdr:ext cx="38100" cy="386875"/>
    <xdr:sp macro="" textlink="">
      <xdr:nvSpPr>
        <xdr:cNvPr id="56" name="Shape 8">
          <a:extLst>
            <a:ext uri="{FF2B5EF4-FFF2-40B4-BE49-F238E27FC236}">
              <a16:creationId xmlns="" xmlns:a16="http://schemas.microsoft.com/office/drawing/2014/main" id="{8DDD473F-D3E2-4C69-8437-3CC050B1DB8C}"/>
            </a:ext>
          </a:extLst>
        </xdr:cNvPr>
        <xdr:cNvSpPr/>
      </xdr:nvSpPr>
      <xdr:spPr>
        <a:xfrm>
          <a:off x="1562100" y="13858875"/>
          <a:ext cx="38100" cy="3868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1019175</xdr:colOff>
      <xdr:row>36</xdr:row>
      <xdr:rowOff>0</xdr:rowOff>
    </xdr:from>
    <xdr:ext cx="38100" cy="386875"/>
    <xdr:sp macro="" textlink="">
      <xdr:nvSpPr>
        <xdr:cNvPr id="57" name="Shape 8">
          <a:extLst>
            <a:ext uri="{FF2B5EF4-FFF2-40B4-BE49-F238E27FC236}">
              <a16:creationId xmlns="" xmlns:a16="http://schemas.microsoft.com/office/drawing/2014/main" id="{680761F7-E08E-4886-B618-FED8F2DD1529}"/>
            </a:ext>
          </a:extLst>
        </xdr:cNvPr>
        <xdr:cNvSpPr/>
      </xdr:nvSpPr>
      <xdr:spPr>
        <a:xfrm>
          <a:off x="1562100" y="13858875"/>
          <a:ext cx="38100" cy="3868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1019175</xdr:colOff>
      <xdr:row>36</xdr:row>
      <xdr:rowOff>0</xdr:rowOff>
    </xdr:from>
    <xdr:ext cx="38100" cy="386875"/>
    <xdr:sp macro="" textlink="">
      <xdr:nvSpPr>
        <xdr:cNvPr id="58" name="Shape 8">
          <a:extLst>
            <a:ext uri="{FF2B5EF4-FFF2-40B4-BE49-F238E27FC236}">
              <a16:creationId xmlns="" xmlns:a16="http://schemas.microsoft.com/office/drawing/2014/main" id="{0802F3BF-3C8F-4F8C-9669-F05E05695FDF}"/>
            </a:ext>
          </a:extLst>
        </xdr:cNvPr>
        <xdr:cNvSpPr/>
      </xdr:nvSpPr>
      <xdr:spPr>
        <a:xfrm>
          <a:off x="1562100" y="13858875"/>
          <a:ext cx="38100" cy="3868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1019175</xdr:colOff>
      <xdr:row>36</xdr:row>
      <xdr:rowOff>0</xdr:rowOff>
    </xdr:from>
    <xdr:ext cx="38100" cy="386875"/>
    <xdr:sp macro="" textlink="">
      <xdr:nvSpPr>
        <xdr:cNvPr id="59" name="Shape 8">
          <a:extLst>
            <a:ext uri="{FF2B5EF4-FFF2-40B4-BE49-F238E27FC236}">
              <a16:creationId xmlns="" xmlns:a16="http://schemas.microsoft.com/office/drawing/2014/main" id="{BB5DD3B1-6B27-4781-83C6-381192477FC7}"/>
            </a:ext>
          </a:extLst>
        </xdr:cNvPr>
        <xdr:cNvSpPr/>
      </xdr:nvSpPr>
      <xdr:spPr>
        <a:xfrm>
          <a:off x="1562100" y="13858875"/>
          <a:ext cx="38100" cy="3868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1019175</xdr:colOff>
      <xdr:row>36</xdr:row>
      <xdr:rowOff>0</xdr:rowOff>
    </xdr:from>
    <xdr:ext cx="38100" cy="386875"/>
    <xdr:sp macro="" textlink="">
      <xdr:nvSpPr>
        <xdr:cNvPr id="60" name="Shape 8">
          <a:extLst>
            <a:ext uri="{FF2B5EF4-FFF2-40B4-BE49-F238E27FC236}">
              <a16:creationId xmlns="" xmlns:a16="http://schemas.microsoft.com/office/drawing/2014/main" id="{3613C12C-93C1-4F37-B4FB-5CD045A60FFE}"/>
            </a:ext>
          </a:extLst>
        </xdr:cNvPr>
        <xdr:cNvSpPr/>
      </xdr:nvSpPr>
      <xdr:spPr>
        <a:xfrm>
          <a:off x="1562100" y="13858875"/>
          <a:ext cx="38100" cy="3868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1019175</xdr:colOff>
      <xdr:row>36</xdr:row>
      <xdr:rowOff>0</xdr:rowOff>
    </xdr:from>
    <xdr:ext cx="38100" cy="386875"/>
    <xdr:sp macro="" textlink="">
      <xdr:nvSpPr>
        <xdr:cNvPr id="61" name="Shape 8">
          <a:extLst>
            <a:ext uri="{FF2B5EF4-FFF2-40B4-BE49-F238E27FC236}">
              <a16:creationId xmlns="" xmlns:a16="http://schemas.microsoft.com/office/drawing/2014/main" id="{454DD460-F8F0-4994-A4AF-BB323DF81E84}"/>
            </a:ext>
          </a:extLst>
        </xdr:cNvPr>
        <xdr:cNvSpPr/>
      </xdr:nvSpPr>
      <xdr:spPr>
        <a:xfrm>
          <a:off x="1562100" y="13858875"/>
          <a:ext cx="38100" cy="3868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1019175</xdr:colOff>
      <xdr:row>36</xdr:row>
      <xdr:rowOff>0</xdr:rowOff>
    </xdr:from>
    <xdr:ext cx="38100" cy="386875"/>
    <xdr:sp macro="" textlink="">
      <xdr:nvSpPr>
        <xdr:cNvPr id="62" name="Shape 8">
          <a:extLst>
            <a:ext uri="{FF2B5EF4-FFF2-40B4-BE49-F238E27FC236}">
              <a16:creationId xmlns="" xmlns:a16="http://schemas.microsoft.com/office/drawing/2014/main" id="{ED5D13E5-2E33-4691-8A71-93CF235F5EDE}"/>
            </a:ext>
          </a:extLst>
        </xdr:cNvPr>
        <xdr:cNvSpPr/>
      </xdr:nvSpPr>
      <xdr:spPr>
        <a:xfrm>
          <a:off x="1562100" y="13858875"/>
          <a:ext cx="38100" cy="3868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1019175</xdr:colOff>
      <xdr:row>36</xdr:row>
      <xdr:rowOff>0</xdr:rowOff>
    </xdr:from>
    <xdr:ext cx="38100" cy="386875"/>
    <xdr:sp macro="" textlink="">
      <xdr:nvSpPr>
        <xdr:cNvPr id="63" name="Shape 8">
          <a:extLst>
            <a:ext uri="{FF2B5EF4-FFF2-40B4-BE49-F238E27FC236}">
              <a16:creationId xmlns="" xmlns:a16="http://schemas.microsoft.com/office/drawing/2014/main" id="{9334FA19-C17B-48A9-AA90-FDCA72FE06A5}"/>
            </a:ext>
          </a:extLst>
        </xdr:cNvPr>
        <xdr:cNvSpPr/>
      </xdr:nvSpPr>
      <xdr:spPr>
        <a:xfrm>
          <a:off x="1562100" y="13858875"/>
          <a:ext cx="38100" cy="3868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1019175</xdr:colOff>
      <xdr:row>36</xdr:row>
      <xdr:rowOff>0</xdr:rowOff>
    </xdr:from>
    <xdr:ext cx="38100" cy="386875"/>
    <xdr:sp macro="" textlink="">
      <xdr:nvSpPr>
        <xdr:cNvPr id="64" name="Shape 8">
          <a:extLst>
            <a:ext uri="{FF2B5EF4-FFF2-40B4-BE49-F238E27FC236}">
              <a16:creationId xmlns="" xmlns:a16="http://schemas.microsoft.com/office/drawing/2014/main" id="{1CE36384-73F4-462C-A4E0-0ED106AC07A1}"/>
            </a:ext>
          </a:extLst>
        </xdr:cNvPr>
        <xdr:cNvSpPr/>
      </xdr:nvSpPr>
      <xdr:spPr>
        <a:xfrm>
          <a:off x="1562100" y="13858875"/>
          <a:ext cx="38100" cy="3868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1019175</xdr:colOff>
      <xdr:row>36</xdr:row>
      <xdr:rowOff>0</xdr:rowOff>
    </xdr:from>
    <xdr:ext cx="38100" cy="386875"/>
    <xdr:sp macro="" textlink="">
      <xdr:nvSpPr>
        <xdr:cNvPr id="65" name="Shape 8">
          <a:extLst>
            <a:ext uri="{FF2B5EF4-FFF2-40B4-BE49-F238E27FC236}">
              <a16:creationId xmlns="" xmlns:a16="http://schemas.microsoft.com/office/drawing/2014/main" id="{B85AABC5-DBB6-490E-B01D-0D62A281ABA7}"/>
            </a:ext>
          </a:extLst>
        </xdr:cNvPr>
        <xdr:cNvSpPr/>
      </xdr:nvSpPr>
      <xdr:spPr>
        <a:xfrm>
          <a:off x="1562100" y="13858875"/>
          <a:ext cx="38100" cy="3868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1019175</xdr:colOff>
      <xdr:row>36</xdr:row>
      <xdr:rowOff>0</xdr:rowOff>
    </xdr:from>
    <xdr:ext cx="38100" cy="386875"/>
    <xdr:sp macro="" textlink="">
      <xdr:nvSpPr>
        <xdr:cNvPr id="66" name="Shape 8">
          <a:extLst>
            <a:ext uri="{FF2B5EF4-FFF2-40B4-BE49-F238E27FC236}">
              <a16:creationId xmlns="" xmlns:a16="http://schemas.microsoft.com/office/drawing/2014/main" id="{825C75B5-D2A7-49F8-99FE-CDCA529BE9E6}"/>
            </a:ext>
          </a:extLst>
        </xdr:cNvPr>
        <xdr:cNvSpPr/>
      </xdr:nvSpPr>
      <xdr:spPr>
        <a:xfrm>
          <a:off x="1562100" y="13858875"/>
          <a:ext cx="38100" cy="3868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1019175</xdr:colOff>
      <xdr:row>36</xdr:row>
      <xdr:rowOff>0</xdr:rowOff>
    </xdr:from>
    <xdr:ext cx="38100" cy="386875"/>
    <xdr:sp macro="" textlink="">
      <xdr:nvSpPr>
        <xdr:cNvPr id="67" name="Shape 8">
          <a:extLst>
            <a:ext uri="{FF2B5EF4-FFF2-40B4-BE49-F238E27FC236}">
              <a16:creationId xmlns="" xmlns:a16="http://schemas.microsoft.com/office/drawing/2014/main" id="{65E1EB8C-CEE7-4111-8A84-E0C017EC1768}"/>
            </a:ext>
          </a:extLst>
        </xdr:cNvPr>
        <xdr:cNvSpPr/>
      </xdr:nvSpPr>
      <xdr:spPr>
        <a:xfrm>
          <a:off x="1562100" y="13858875"/>
          <a:ext cx="38100" cy="3868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1019175</xdr:colOff>
      <xdr:row>36</xdr:row>
      <xdr:rowOff>0</xdr:rowOff>
    </xdr:from>
    <xdr:ext cx="38100" cy="386875"/>
    <xdr:sp macro="" textlink="">
      <xdr:nvSpPr>
        <xdr:cNvPr id="68" name="Shape 8">
          <a:extLst>
            <a:ext uri="{FF2B5EF4-FFF2-40B4-BE49-F238E27FC236}">
              <a16:creationId xmlns="" xmlns:a16="http://schemas.microsoft.com/office/drawing/2014/main" id="{838694A6-DE9B-47BB-A131-28130803637E}"/>
            </a:ext>
          </a:extLst>
        </xdr:cNvPr>
        <xdr:cNvSpPr/>
      </xdr:nvSpPr>
      <xdr:spPr>
        <a:xfrm>
          <a:off x="1562100" y="13858875"/>
          <a:ext cx="38100" cy="3868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1019175</xdr:colOff>
      <xdr:row>36</xdr:row>
      <xdr:rowOff>0</xdr:rowOff>
    </xdr:from>
    <xdr:ext cx="38100" cy="386875"/>
    <xdr:sp macro="" textlink="">
      <xdr:nvSpPr>
        <xdr:cNvPr id="69" name="Shape 8">
          <a:extLst>
            <a:ext uri="{FF2B5EF4-FFF2-40B4-BE49-F238E27FC236}">
              <a16:creationId xmlns="" xmlns:a16="http://schemas.microsoft.com/office/drawing/2014/main" id="{3A2BD072-366F-470A-8341-36E7BFA14336}"/>
            </a:ext>
          </a:extLst>
        </xdr:cNvPr>
        <xdr:cNvSpPr/>
      </xdr:nvSpPr>
      <xdr:spPr>
        <a:xfrm>
          <a:off x="1562100" y="13858875"/>
          <a:ext cx="38100" cy="3868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1019175</xdr:colOff>
      <xdr:row>36</xdr:row>
      <xdr:rowOff>0</xdr:rowOff>
    </xdr:from>
    <xdr:ext cx="38100" cy="386875"/>
    <xdr:sp macro="" textlink="">
      <xdr:nvSpPr>
        <xdr:cNvPr id="70" name="Shape 8">
          <a:extLst>
            <a:ext uri="{FF2B5EF4-FFF2-40B4-BE49-F238E27FC236}">
              <a16:creationId xmlns="" xmlns:a16="http://schemas.microsoft.com/office/drawing/2014/main" id="{58CCFFEB-FC00-4C4E-B4C0-6D1F50BA2795}"/>
            </a:ext>
          </a:extLst>
        </xdr:cNvPr>
        <xdr:cNvSpPr/>
      </xdr:nvSpPr>
      <xdr:spPr>
        <a:xfrm>
          <a:off x="1562100" y="13858875"/>
          <a:ext cx="38100" cy="3868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1019175</xdr:colOff>
      <xdr:row>36</xdr:row>
      <xdr:rowOff>0</xdr:rowOff>
    </xdr:from>
    <xdr:ext cx="38100" cy="386875"/>
    <xdr:sp macro="" textlink="">
      <xdr:nvSpPr>
        <xdr:cNvPr id="71" name="Shape 8">
          <a:extLst>
            <a:ext uri="{FF2B5EF4-FFF2-40B4-BE49-F238E27FC236}">
              <a16:creationId xmlns="" xmlns:a16="http://schemas.microsoft.com/office/drawing/2014/main" id="{DE47A60C-C28C-439A-9F6A-A064828F9070}"/>
            </a:ext>
          </a:extLst>
        </xdr:cNvPr>
        <xdr:cNvSpPr/>
      </xdr:nvSpPr>
      <xdr:spPr>
        <a:xfrm>
          <a:off x="1562100" y="13858875"/>
          <a:ext cx="38100" cy="3868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1019175</xdr:colOff>
      <xdr:row>36</xdr:row>
      <xdr:rowOff>0</xdr:rowOff>
    </xdr:from>
    <xdr:ext cx="38100" cy="386875"/>
    <xdr:sp macro="" textlink="">
      <xdr:nvSpPr>
        <xdr:cNvPr id="72" name="Shape 8">
          <a:extLst>
            <a:ext uri="{FF2B5EF4-FFF2-40B4-BE49-F238E27FC236}">
              <a16:creationId xmlns="" xmlns:a16="http://schemas.microsoft.com/office/drawing/2014/main" id="{6E172258-366D-4BD3-B17C-8D31EAE89400}"/>
            </a:ext>
          </a:extLst>
        </xdr:cNvPr>
        <xdr:cNvSpPr/>
      </xdr:nvSpPr>
      <xdr:spPr>
        <a:xfrm>
          <a:off x="1562100" y="13858875"/>
          <a:ext cx="38100" cy="3868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1019175</xdr:colOff>
      <xdr:row>36</xdr:row>
      <xdr:rowOff>0</xdr:rowOff>
    </xdr:from>
    <xdr:ext cx="38100" cy="386875"/>
    <xdr:sp macro="" textlink="">
      <xdr:nvSpPr>
        <xdr:cNvPr id="73" name="Shape 8">
          <a:extLst>
            <a:ext uri="{FF2B5EF4-FFF2-40B4-BE49-F238E27FC236}">
              <a16:creationId xmlns="" xmlns:a16="http://schemas.microsoft.com/office/drawing/2014/main" id="{28B0070D-99A2-4C46-9993-A8C6489B7050}"/>
            </a:ext>
          </a:extLst>
        </xdr:cNvPr>
        <xdr:cNvSpPr/>
      </xdr:nvSpPr>
      <xdr:spPr>
        <a:xfrm>
          <a:off x="1562100" y="13858875"/>
          <a:ext cx="38100" cy="3868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1019175</xdr:colOff>
      <xdr:row>36</xdr:row>
      <xdr:rowOff>0</xdr:rowOff>
    </xdr:from>
    <xdr:ext cx="38100" cy="386875"/>
    <xdr:sp macro="" textlink="">
      <xdr:nvSpPr>
        <xdr:cNvPr id="74" name="Shape 8">
          <a:extLst>
            <a:ext uri="{FF2B5EF4-FFF2-40B4-BE49-F238E27FC236}">
              <a16:creationId xmlns="" xmlns:a16="http://schemas.microsoft.com/office/drawing/2014/main" id="{5BACE24D-3114-4D46-8863-F270F534C866}"/>
            </a:ext>
          </a:extLst>
        </xdr:cNvPr>
        <xdr:cNvSpPr/>
      </xdr:nvSpPr>
      <xdr:spPr>
        <a:xfrm>
          <a:off x="1562100" y="13858875"/>
          <a:ext cx="38100" cy="3868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1019175</xdr:colOff>
      <xdr:row>36</xdr:row>
      <xdr:rowOff>0</xdr:rowOff>
    </xdr:from>
    <xdr:ext cx="76200" cy="1071685"/>
    <xdr:sp macro="" textlink="">
      <xdr:nvSpPr>
        <xdr:cNvPr id="75" name="Shape 4">
          <a:extLst>
            <a:ext uri="{FF2B5EF4-FFF2-40B4-BE49-F238E27FC236}">
              <a16:creationId xmlns="" xmlns:a16="http://schemas.microsoft.com/office/drawing/2014/main" id="{D76BFA80-1E41-444C-8A7E-24EE15C003F7}"/>
            </a:ext>
          </a:extLst>
        </xdr:cNvPr>
        <xdr:cNvSpPr/>
      </xdr:nvSpPr>
      <xdr:spPr>
        <a:xfrm>
          <a:off x="1562100" y="13858875"/>
          <a:ext cx="76200" cy="107168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1019175</xdr:colOff>
      <xdr:row>36</xdr:row>
      <xdr:rowOff>0</xdr:rowOff>
    </xdr:from>
    <xdr:ext cx="76200" cy="1071685"/>
    <xdr:sp macro="" textlink="">
      <xdr:nvSpPr>
        <xdr:cNvPr id="76" name="Shape 4">
          <a:extLst>
            <a:ext uri="{FF2B5EF4-FFF2-40B4-BE49-F238E27FC236}">
              <a16:creationId xmlns="" xmlns:a16="http://schemas.microsoft.com/office/drawing/2014/main" id="{6C52F7DB-B067-4699-9E57-99F765DAE792}"/>
            </a:ext>
          </a:extLst>
        </xdr:cNvPr>
        <xdr:cNvSpPr/>
      </xdr:nvSpPr>
      <xdr:spPr>
        <a:xfrm>
          <a:off x="1562100" y="13858875"/>
          <a:ext cx="76200" cy="107168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1019175</xdr:colOff>
      <xdr:row>36</xdr:row>
      <xdr:rowOff>0</xdr:rowOff>
    </xdr:from>
    <xdr:ext cx="76200" cy="1071685"/>
    <xdr:sp macro="" textlink="">
      <xdr:nvSpPr>
        <xdr:cNvPr id="77" name="Shape 4">
          <a:extLst>
            <a:ext uri="{FF2B5EF4-FFF2-40B4-BE49-F238E27FC236}">
              <a16:creationId xmlns="" xmlns:a16="http://schemas.microsoft.com/office/drawing/2014/main" id="{F0E5C9D4-0F3C-4B0F-8A82-B8D3E6DD317F}"/>
            </a:ext>
          </a:extLst>
        </xdr:cNvPr>
        <xdr:cNvSpPr/>
      </xdr:nvSpPr>
      <xdr:spPr>
        <a:xfrm>
          <a:off x="1562100" y="13858875"/>
          <a:ext cx="76200" cy="107168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1019175</xdr:colOff>
      <xdr:row>36</xdr:row>
      <xdr:rowOff>0</xdr:rowOff>
    </xdr:from>
    <xdr:ext cx="76200" cy="1071685"/>
    <xdr:sp macro="" textlink="">
      <xdr:nvSpPr>
        <xdr:cNvPr id="78" name="Shape 4">
          <a:extLst>
            <a:ext uri="{FF2B5EF4-FFF2-40B4-BE49-F238E27FC236}">
              <a16:creationId xmlns="" xmlns:a16="http://schemas.microsoft.com/office/drawing/2014/main" id="{2612A486-D7C0-4EBC-ABDD-F3C4FB8D6FC5}"/>
            </a:ext>
          </a:extLst>
        </xdr:cNvPr>
        <xdr:cNvSpPr/>
      </xdr:nvSpPr>
      <xdr:spPr>
        <a:xfrm>
          <a:off x="1562100" y="13858875"/>
          <a:ext cx="76200" cy="107168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1019175</xdr:colOff>
      <xdr:row>36</xdr:row>
      <xdr:rowOff>0</xdr:rowOff>
    </xdr:from>
    <xdr:ext cx="76200" cy="1365661"/>
    <xdr:sp macro="" textlink="">
      <xdr:nvSpPr>
        <xdr:cNvPr id="79" name="Shape 7">
          <a:extLst>
            <a:ext uri="{FF2B5EF4-FFF2-40B4-BE49-F238E27FC236}">
              <a16:creationId xmlns="" xmlns:a16="http://schemas.microsoft.com/office/drawing/2014/main" id="{E18CF875-03EE-4683-94B4-395D41092C35}"/>
            </a:ext>
          </a:extLst>
        </xdr:cNvPr>
        <xdr:cNvSpPr/>
      </xdr:nvSpPr>
      <xdr:spPr>
        <a:xfrm>
          <a:off x="1562100" y="13858875"/>
          <a:ext cx="76200" cy="1365661"/>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1019175</xdr:colOff>
      <xdr:row>36</xdr:row>
      <xdr:rowOff>0</xdr:rowOff>
    </xdr:from>
    <xdr:ext cx="76200" cy="1365661"/>
    <xdr:sp macro="" textlink="">
      <xdr:nvSpPr>
        <xdr:cNvPr id="80" name="Shape 7">
          <a:extLst>
            <a:ext uri="{FF2B5EF4-FFF2-40B4-BE49-F238E27FC236}">
              <a16:creationId xmlns="" xmlns:a16="http://schemas.microsoft.com/office/drawing/2014/main" id="{0EB3D7F9-5754-403C-8867-A3F8B452BE8C}"/>
            </a:ext>
          </a:extLst>
        </xdr:cNvPr>
        <xdr:cNvSpPr/>
      </xdr:nvSpPr>
      <xdr:spPr>
        <a:xfrm>
          <a:off x="1562100" y="13858875"/>
          <a:ext cx="76200" cy="1365661"/>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1019175</xdr:colOff>
      <xdr:row>36</xdr:row>
      <xdr:rowOff>0</xdr:rowOff>
    </xdr:from>
    <xdr:ext cx="76200" cy="1365661"/>
    <xdr:sp macro="" textlink="">
      <xdr:nvSpPr>
        <xdr:cNvPr id="81" name="Shape 7">
          <a:extLst>
            <a:ext uri="{FF2B5EF4-FFF2-40B4-BE49-F238E27FC236}">
              <a16:creationId xmlns="" xmlns:a16="http://schemas.microsoft.com/office/drawing/2014/main" id="{4D4F0EF3-AE00-41D0-9557-4A2EDC39918A}"/>
            </a:ext>
          </a:extLst>
        </xdr:cNvPr>
        <xdr:cNvSpPr/>
      </xdr:nvSpPr>
      <xdr:spPr>
        <a:xfrm>
          <a:off x="1562100" y="13858875"/>
          <a:ext cx="76200" cy="1365661"/>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1019175</xdr:colOff>
      <xdr:row>36</xdr:row>
      <xdr:rowOff>0</xdr:rowOff>
    </xdr:from>
    <xdr:ext cx="76200" cy="1365661"/>
    <xdr:sp macro="" textlink="">
      <xdr:nvSpPr>
        <xdr:cNvPr id="82" name="Shape 7">
          <a:extLst>
            <a:ext uri="{FF2B5EF4-FFF2-40B4-BE49-F238E27FC236}">
              <a16:creationId xmlns="" xmlns:a16="http://schemas.microsoft.com/office/drawing/2014/main" id="{B1BEB083-42E7-49FD-A5C9-2B06DD97DE9E}"/>
            </a:ext>
          </a:extLst>
        </xdr:cNvPr>
        <xdr:cNvSpPr/>
      </xdr:nvSpPr>
      <xdr:spPr>
        <a:xfrm>
          <a:off x="1562100" y="13858875"/>
          <a:ext cx="76200" cy="1365661"/>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1019175</xdr:colOff>
      <xdr:row>36</xdr:row>
      <xdr:rowOff>0</xdr:rowOff>
    </xdr:from>
    <xdr:ext cx="38100" cy="386875"/>
    <xdr:sp macro="" textlink="">
      <xdr:nvSpPr>
        <xdr:cNvPr id="83" name="Shape 8">
          <a:extLst>
            <a:ext uri="{FF2B5EF4-FFF2-40B4-BE49-F238E27FC236}">
              <a16:creationId xmlns="" xmlns:a16="http://schemas.microsoft.com/office/drawing/2014/main" id="{593BBFCF-8776-4762-8164-C6143CFB7957}"/>
            </a:ext>
          </a:extLst>
        </xdr:cNvPr>
        <xdr:cNvSpPr/>
      </xdr:nvSpPr>
      <xdr:spPr>
        <a:xfrm>
          <a:off x="1562100" y="13858875"/>
          <a:ext cx="38100" cy="3868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1019175</xdr:colOff>
      <xdr:row>36</xdr:row>
      <xdr:rowOff>0</xdr:rowOff>
    </xdr:from>
    <xdr:ext cx="38100" cy="386875"/>
    <xdr:sp macro="" textlink="">
      <xdr:nvSpPr>
        <xdr:cNvPr id="84" name="Shape 8">
          <a:extLst>
            <a:ext uri="{FF2B5EF4-FFF2-40B4-BE49-F238E27FC236}">
              <a16:creationId xmlns="" xmlns:a16="http://schemas.microsoft.com/office/drawing/2014/main" id="{D30CCE1E-99C6-48AB-95CB-9CFE83FB1502}"/>
            </a:ext>
          </a:extLst>
        </xdr:cNvPr>
        <xdr:cNvSpPr/>
      </xdr:nvSpPr>
      <xdr:spPr>
        <a:xfrm>
          <a:off x="1562100" y="13858875"/>
          <a:ext cx="38100" cy="3868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1019175</xdr:colOff>
      <xdr:row>36</xdr:row>
      <xdr:rowOff>0</xdr:rowOff>
    </xdr:from>
    <xdr:ext cx="38100" cy="386875"/>
    <xdr:sp macro="" textlink="">
      <xdr:nvSpPr>
        <xdr:cNvPr id="85" name="Shape 8">
          <a:extLst>
            <a:ext uri="{FF2B5EF4-FFF2-40B4-BE49-F238E27FC236}">
              <a16:creationId xmlns="" xmlns:a16="http://schemas.microsoft.com/office/drawing/2014/main" id="{32E89543-A747-46BE-A4FA-25A112D8CB9B}"/>
            </a:ext>
          </a:extLst>
        </xdr:cNvPr>
        <xdr:cNvSpPr/>
      </xdr:nvSpPr>
      <xdr:spPr>
        <a:xfrm>
          <a:off x="1562100" y="13858875"/>
          <a:ext cx="38100" cy="3868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1019175</xdr:colOff>
      <xdr:row>36</xdr:row>
      <xdr:rowOff>0</xdr:rowOff>
    </xdr:from>
    <xdr:ext cx="38100" cy="386875"/>
    <xdr:sp macro="" textlink="">
      <xdr:nvSpPr>
        <xdr:cNvPr id="86" name="Shape 8">
          <a:extLst>
            <a:ext uri="{FF2B5EF4-FFF2-40B4-BE49-F238E27FC236}">
              <a16:creationId xmlns="" xmlns:a16="http://schemas.microsoft.com/office/drawing/2014/main" id="{714D3016-13DE-4A4F-9D23-C53E9DE9C918}"/>
            </a:ext>
          </a:extLst>
        </xdr:cNvPr>
        <xdr:cNvSpPr/>
      </xdr:nvSpPr>
      <xdr:spPr>
        <a:xfrm>
          <a:off x="1562100" y="13858875"/>
          <a:ext cx="38100" cy="3868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1019175</xdr:colOff>
      <xdr:row>36</xdr:row>
      <xdr:rowOff>0</xdr:rowOff>
    </xdr:from>
    <xdr:ext cx="38100" cy="386875"/>
    <xdr:sp macro="" textlink="">
      <xdr:nvSpPr>
        <xdr:cNvPr id="87" name="Shape 8">
          <a:extLst>
            <a:ext uri="{FF2B5EF4-FFF2-40B4-BE49-F238E27FC236}">
              <a16:creationId xmlns="" xmlns:a16="http://schemas.microsoft.com/office/drawing/2014/main" id="{E6184B70-2412-4F9F-A793-57F0E627056B}"/>
            </a:ext>
          </a:extLst>
        </xdr:cNvPr>
        <xdr:cNvSpPr/>
      </xdr:nvSpPr>
      <xdr:spPr>
        <a:xfrm>
          <a:off x="1562100" y="13858875"/>
          <a:ext cx="38100" cy="3868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1019175</xdr:colOff>
      <xdr:row>36</xdr:row>
      <xdr:rowOff>0</xdr:rowOff>
    </xdr:from>
    <xdr:ext cx="38100" cy="386875"/>
    <xdr:sp macro="" textlink="">
      <xdr:nvSpPr>
        <xdr:cNvPr id="88" name="Shape 8">
          <a:extLst>
            <a:ext uri="{FF2B5EF4-FFF2-40B4-BE49-F238E27FC236}">
              <a16:creationId xmlns="" xmlns:a16="http://schemas.microsoft.com/office/drawing/2014/main" id="{9258AA1E-507D-49AB-A1F6-B9079F1E4FD9}"/>
            </a:ext>
          </a:extLst>
        </xdr:cNvPr>
        <xdr:cNvSpPr/>
      </xdr:nvSpPr>
      <xdr:spPr>
        <a:xfrm>
          <a:off x="1562100" y="13858875"/>
          <a:ext cx="38100" cy="3868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1019175</xdr:colOff>
      <xdr:row>36</xdr:row>
      <xdr:rowOff>0</xdr:rowOff>
    </xdr:from>
    <xdr:ext cx="38100" cy="386875"/>
    <xdr:sp macro="" textlink="">
      <xdr:nvSpPr>
        <xdr:cNvPr id="89" name="Shape 8">
          <a:extLst>
            <a:ext uri="{FF2B5EF4-FFF2-40B4-BE49-F238E27FC236}">
              <a16:creationId xmlns="" xmlns:a16="http://schemas.microsoft.com/office/drawing/2014/main" id="{18148D5D-A381-44CB-BC56-7B19F5A82E36}"/>
            </a:ext>
          </a:extLst>
        </xdr:cNvPr>
        <xdr:cNvSpPr/>
      </xdr:nvSpPr>
      <xdr:spPr>
        <a:xfrm>
          <a:off x="1562100" y="13858875"/>
          <a:ext cx="38100" cy="3868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1019175</xdr:colOff>
      <xdr:row>36</xdr:row>
      <xdr:rowOff>0</xdr:rowOff>
    </xdr:from>
    <xdr:ext cx="76200" cy="390525"/>
    <xdr:sp macro="" textlink="">
      <xdr:nvSpPr>
        <xdr:cNvPr id="90" name="Shape 4">
          <a:extLst>
            <a:ext uri="{FF2B5EF4-FFF2-40B4-BE49-F238E27FC236}">
              <a16:creationId xmlns="" xmlns:a16="http://schemas.microsoft.com/office/drawing/2014/main" id="{A331315E-79B9-4507-B2F1-0F1C3D934ECF}"/>
            </a:ext>
          </a:extLst>
        </xdr:cNvPr>
        <xdr:cNvSpPr/>
      </xdr:nvSpPr>
      <xdr:spPr>
        <a:xfrm>
          <a:off x="1562100" y="13858875"/>
          <a:ext cx="76200" cy="3905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1019175</xdr:colOff>
      <xdr:row>36</xdr:row>
      <xdr:rowOff>0</xdr:rowOff>
    </xdr:from>
    <xdr:ext cx="76200" cy="390525"/>
    <xdr:sp macro="" textlink="">
      <xdr:nvSpPr>
        <xdr:cNvPr id="91" name="Shape 4">
          <a:extLst>
            <a:ext uri="{FF2B5EF4-FFF2-40B4-BE49-F238E27FC236}">
              <a16:creationId xmlns="" xmlns:a16="http://schemas.microsoft.com/office/drawing/2014/main" id="{FAAD7805-DA0C-4A11-A0D3-8F26487D8502}"/>
            </a:ext>
          </a:extLst>
        </xdr:cNvPr>
        <xdr:cNvSpPr/>
      </xdr:nvSpPr>
      <xdr:spPr>
        <a:xfrm>
          <a:off x="1562100" y="13858875"/>
          <a:ext cx="76200" cy="3905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1019175</xdr:colOff>
      <xdr:row>36</xdr:row>
      <xdr:rowOff>0</xdr:rowOff>
    </xdr:from>
    <xdr:ext cx="76200" cy="390525"/>
    <xdr:sp macro="" textlink="">
      <xdr:nvSpPr>
        <xdr:cNvPr id="92" name="Shape 4">
          <a:extLst>
            <a:ext uri="{FF2B5EF4-FFF2-40B4-BE49-F238E27FC236}">
              <a16:creationId xmlns="" xmlns:a16="http://schemas.microsoft.com/office/drawing/2014/main" id="{1692CE87-1250-40A5-9B58-7ADE49D17BA9}"/>
            </a:ext>
          </a:extLst>
        </xdr:cNvPr>
        <xdr:cNvSpPr/>
      </xdr:nvSpPr>
      <xdr:spPr>
        <a:xfrm>
          <a:off x="1562100" y="13858875"/>
          <a:ext cx="76200" cy="3905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1019175</xdr:colOff>
      <xdr:row>36</xdr:row>
      <xdr:rowOff>0</xdr:rowOff>
    </xdr:from>
    <xdr:ext cx="76200" cy="390525"/>
    <xdr:sp macro="" textlink="">
      <xdr:nvSpPr>
        <xdr:cNvPr id="93" name="Shape 4">
          <a:extLst>
            <a:ext uri="{FF2B5EF4-FFF2-40B4-BE49-F238E27FC236}">
              <a16:creationId xmlns="" xmlns:a16="http://schemas.microsoft.com/office/drawing/2014/main" id="{9FB58469-181F-4320-B0BE-B06711AE840A}"/>
            </a:ext>
          </a:extLst>
        </xdr:cNvPr>
        <xdr:cNvSpPr/>
      </xdr:nvSpPr>
      <xdr:spPr>
        <a:xfrm>
          <a:off x="1562100" y="13858875"/>
          <a:ext cx="76200" cy="3905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1019175</xdr:colOff>
      <xdr:row>36</xdr:row>
      <xdr:rowOff>0</xdr:rowOff>
    </xdr:from>
    <xdr:ext cx="38100" cy="161925"/>
    <xdr:sp macro="" textlink="">
      <xdr:nvSpPr>
        <xdr:cNvPr id="94" name="Shape 5">
          <a:extLst>
            <a:ext uri="{FF2B5EF4-FFF2-40B4-BE49-F238E27FC236}">
              <a16:creationId xmlns="" xmlns:a16="http://schemas.microsoft.com/office/drawing/2014/main" id="{70C2E62C-F482-490E-B071-02B6DE7172FA}"/>
            </a:ext>
          </a:extLst>
        </xdr:cNvPr>
        <xdr:cNvSpPr/>
      </xdr:nvSpPr>
      <xdr:spPr>
        <a:xfrm>
          <a:off x="1562100" y="13858875"/>
          <a:ext cx="38100" cy="1619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1019175</xdr:colOff>
      <xdr:row>36</xdr:row>
      <xdr:rowOff>0</xdr:rowOff>
    </xdr:from>
    <xdr:ext cx="38100" cy="161925"/>
    <xdr:sp macro="" textlink="">
      <xdr:nvSpPr>
        <xdr:cNvPr id="95" name="Shape 5">
          <a:extLst>
            <a:ext uri="{FF2B5EF4-FFF2-40B4-BE49-F238E27FC236}">
              <a16:creationId xmlns="" xmlns:a16="http://schemas.microsoft.com/office/drawing/2014/main" id="{CD0A5B60-BCC4-4190-9194-A955CD5C6CA9}"/>
            </a:ext>
          </a:extLst>
        </xdr:cNvPr>
        <xdr:cNvSpPr/>
      </xdr:nvSpPr>
      <xdr:spPr>
        <a:xfrm>
          <a:off x="1562100" y="13858875"/>
          <a:ext cx="38100" cy="1619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1019175</xdr:colOff>
      <xdr:row>36</xdr:row>
      <xdr:rowOff>0</xdr:rowOff>
    </xdr:from>
    <xdr:ext cx="38100" cy="161925"/>
    <xdr:sp macro="" textlink="">
      <xdr:nvSpPr>
        <xdr:cNvPr id="96" name="Shape 5">
          <a:extLst>
            <a:ext uri="{FF2B5EF4-FFF2-40B4-BE49-F238E27FC236}">
              <a16:creationId xmlns="" xmlns:a16="http://schemas.microsoft.com/office/drawing/2014/main" id="{24235A4D-CB68-423F-9485-C56150D47E9C}"/>
            </a:ext>
          </a:extLst>
        </xdr:cNvPr>
        <xdr:cNvSpPr/>
      </xdr:nvSpPr>
      <xdr:spPr>
        <a:xfrm>
          <a:off x="1562100" y="13858875"/>
          <a:ext cx="38100" cy="1619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1019175</xdr:colOff>
      <xdr:row>36</xdr:row>
      <xdr:rowOff>0</xdr:rowOff>
    </xdr:from>
    <xdr:ext cx="38100" cy="161925"/>
    <xdr:sp macro="" textlink="">
      <xdr:nvSpPr>
        <xdr:cNvPr id="97" name="Shape 5">
          <a:extLst>
            <a:ext uri="{FF2B5EF4-FFF2-40B4-BE49-F238E27FC236}">
              <a16:creationId xmlns="" xmlns:a16="http://schemas.microsoft.com/office/drawing/2014/main" id="{5BD48475-5533-406E-A7BC-A656CE348E29}"/>
            </a:ext>
          </a:extLst>
        </xdr:cNvPr>
        <xdr:cNvSpPr/>
      </xdr:nvSpPr>
      <xdr:spPr>
        <a:xfrm>
          <a:off x="1562100" y="13858875"/>
          <a:ext cx="38100" cy="1619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1019175</xdr:colOff>
      <xdr:row>36</xdr:row>
      <xdr:rowOff>0</xdr:rowOff>
    </xdr:from>
    <xdr:ext cx="38100" cy="161925"/>
    <xdr:sp macro="" textlink="">
      <xdr:nvSpPr>
        <xdr:cNvPr id="98" name="Shape 5">
          <a:extLst>
            <a:ext uri="{FF2B5EF4-FFF2-40B4-BE49-F238E27FC236}">
              <a16:creationId xmlns="" xmlns:a16="http://schemas.microsoft.com/office/drawing/2014/main" id="{0D404D29-CA65-463D-BA94-515971A6A655}"/>
            </a:ext>
          </a:extLst>
        </xdr:cNvPr>
        <xdr:cNvSpPr/>
      </xdr:nvSpPr>
      <xdr:spPr>
        <a:xfrm>
          <a:off x="1562100" y="13858875"/>
          <a:ext cx="38100" cy="1619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1019175</xdr:colOff>
      <xdr:row>36</xdr:row>
      <xdr:rowOff>0</xdr:rowOff>
    </xdr:from>
    <xdr:ext cx="38100" cy="161925"/>
    <xdr:sp macro="" textlink="">
      <xdr:nvSpPr>
        <xdr:cNvPr id="99" name="Shape 5">
          <a:extLst>
            <a:ext uri="{FF2B5EF4-FFF2-40B4-BE49-F238E27FC236}">
              <a16:creationId xmlns="" xmlns:a16="http://schemas.microsoft.com/office/drawing/2014/main" id="{154D8209-A0F5-4F23-A86A-AF44B52C322F}"/>
            </a:ext>
          </a:extLst>
        </xdr:cNvPr>
        <xdr:cNvSpPr/>
      </xdr:nvSpPr>
      <xdr:spPr>
        <a:xfrm>
          <a:off x="1562100" y="13858875"/>
          <a:ext cx="38100" cy="1619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1019175</xdr:colOff>
      <xdr:row>36</xdr:row>
      <xdr:rowOff>0</xdr:rowOff>
    </xdr:from>
    <xdr:ext cx="38100" cy="161925"/>
    <xdr:sp macro="" textlink="">
      <xdr:nvSpPr>
        <xdr:cNvPr id="100" name="Shape 5">
          <a:extLst>
            <a:ext uri="{FF2B5EF4-FFF2-40B4-BE49-F238E27FC236}">
              <a16:creationId xmlns="" xmlns:a16="http://schemas.microsoft.com/office/drawing/2014/main" id="{23D4CED0-8C93-4120-8174-863A1D430FD9}"/>
            </a:ext>
          </a:extLst>
        </xdr:cNvPr>
        <xdr:cNvSpPr/>
      </xdr:nvSpPr>
      <xdr:spPr>
        <a:xfrm>
          <a:off x="1562100" y="13858875"/>
          <a:ext cx="38100" cy="1619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1019175</xdr:colOff>
      <xdr:row>36</xdr:row>
      <xdr:rowOff>0</xdr:rowOff>
    </xdr:from>
    <xdr:ext cx="38100" cy="161925"/>
    <xdr:sp macro="" textlink="">
      <xdr:nvSpPr>
        <xdr:cNvPr id="101" name="Shape 5">
          <a:extLst>
            <a:ext uri="{FF2B5EF4-FFF2-40B4-BE49-F238E27FC236}">
              <a16:creationId xmlns="" xmlns:a16="http://schemas.microsoft.com/office/drawing/2014/main" id="{2CF63479-12F0-4C57-8DE4-C64091282085}"/>
            </a:ext>
          </a:extLst>
        </xdr:cNvPr>
        <xdr:cNvSpPr/>
      </xdr:nvSpPr>
      <xdr:spPr>
        <a:xfrm>
          <a:off x="1562100" y="13858875"/>
          <a:ext cx="38100" cy="1619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1019175</xdr:colOff>
      <xdr:row>36</xdr:row>
      <xdr:rowOff>0</xdr:rowOff>
    </xdr:from>
    <xdr:ext cx="76200" cy="466725"/>
    <xdr:sp macro="" textlink="">
      <xdr:nvSpPr>
        <xdr:cNvPr id="102" name="Shape 7">
          <a:extLst>
            <a:ext uri="{FF2B5EF4-FFF2-40B4-BE49-F238E27FC236}">
              <a16:creationId xmlns="" xmlns:a16="http://schemas.microsoft.com/office/drawing/2014/main" id="{5FE81BB8-7142-4760-AA71-9C7101812576}"/>
            </a:ext>
          </a:extLst>
        </xdr:cNvPr>
        <xdr:cNvSpPr/>
      </xdr:nvSpPr>
      <xdr:spPr>
        <a:xfrm>
          <a:off x="1562100" y="13858875"/>
          <a:ext cx="76200" cy="4667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1019175</xdr:colOff>
      <xdr:row>36</xdr:row>
      <xdr:rowOff>0</xdr:rowOff>
    </xdr:from>
    <xdr:ext cx="76200" cy="466725"/>
    <xdr:sp macro="" textlink="">
      <xdr:nvSpPr>
        <xdr:cNvPr id="103" name="Shape 7">
          <a:extLst>
            <a:ext uri="{FF2B5EF4-FFF2-40B4-BE49-F238E27FC236}">
              <a16:creationId xmlns="" xmlns:a16="http://schemas.microsoft.com/office/drawing/2014/main" id="{6B4AB349-ACD9-4523-93FF-05B021C5345D}"/>
            </a:ext>
          </a:extLst>
        </xdr:cNvPr>
        <xdr:cNvSpPr/>
      </xdr:nvSpPr>
      <xdr:spPr>
        <a:xfrm>
          <a:off x="1562100" y="13858875"/>
          <a:ext cx="76200" cy="4667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1019175</xdr:colOff>
      <xdr:row>36</xdr:row>
      <xdr:rowOff>0</xdr:rowOff>
    </xdr:from>
    <xdr:ext cx="76200" cy="466725"/>
    <xdr:sp macro="" textlink="">
      <xdr:nvSpPr>
        <xdr:cNvPr id="104" name="Shape 7">
          <a:extLst>
            <a:ext uri="{FF2B5EF4-FFF2-40B4-BE49-F238E27FC236}">
              <a16:creationId xmlns="" xmlns:a16="http://schemas.microsoft.com/office/drawing/2014/main" id="{5BB2200C-A9FE-4153-84B7-FF38166CD22F}"/>
            </a:ext>
          </a:extLst>
        </xdr:cNvPr>
        <xdr:cNvSpPr/>
      </xdr:nvSpPr>
      <xdr:spPr>
        <a:xfrm>
          <a:off x="1562100" y="13858875"/>
          <a:ext cx="76200" cy="4667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1019175</xdr:colOff>
      <xdr:row>36</xdr:row>
      <xdr:rowOff>0</xdr:rowOff>
    </xdr:from>
    <xdr:ext cx="76200" cy="466725"/>
    <xdr:sp macro="" textlink="">
      <xdr:nvSpPr>
        <xdr:cNvPr id="105" name="Shape 7">
          <a:extLst>
            <a:ext uri="{FF2B5EF4-FFF2-40B4-BE49-F238E27FC236}">
              <a16:creationId xmlns="" xmlns:a16="http://schemas.microsoft.com/office/drawing/2014/main" id="{E7955461-B737-4C57-BB85-A3983A2B3A32}"/>
            </a:ext>
          </a:extLst>
        </xdr:cNvPr>
        <xdr:cNvSpPr/>
      </xdr:nvSpPr>
      <xdr:spPr>
        <a:xfrm>
          <a:off x="1562100" y="13858875"/>
          <a:ext cx="76200" cy="4667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1019175</xdr:colOff>
      <xdr:row>36</xdr:row>
      <xdr:rowOff>0</xdr:rowOff>
    </xdr:from>
    <xdr:ext cx="38100" cy="219075"/>
    <xdr:sp macro="" textlink="">
      <xdr:nvSpPr>
        <xdr:cNvPr id="106" name="Shape 8">
          <a:extLst>
            <a:ext uri="{FF2B5EF4-FFF2-40B4-BE49-F238E27FC236}">
              <a16:creationId xmlns="" xmlns:a16="http://schemas.microsoft.com/office/drawing/2014/main" id="{3B98D979-C374-4370-B0D9-87B9359CF9E2}"/>
            </a:ext>
          </a:extLst>
        </xdr:cNvPr>
        <xdr:cNvSpPr/>
      </xdr:nvSpPr>
      <xdr:spPr>
        <a:xfrm>
          <a:off x="1562100" y="13858875"/>
          <a:ext cx="38100" cy="2190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1019175</xdr:colOff>
      <xdr:row>36</xdr:row>
      <xdr:rowOff>0</xdr:rowOff>
    </xdr:from>
    <xdr:ext cx="38100" cy="219075"/>
    <xdr:sp macro="" textlink="">
      <xdr:nvSpPr>
        <xdr:cNvPr id="107" name="Shape 8">
          <a:extLst>
            <a:ext uri="{FF2B5EF4-FFF2-40B4-BE49-F238E27FC236}">
              <a16:creationId xmlns="" xmlns:a16="http://schemas.microsoft.com/office/drawing/2014/main" id="{0C28B7B5-48AB-49BC-92DF-5A156ABA4307}"/>
            </a:ext>
          </a:extLst>
        </xdr:cNvPr>
        <xdr:cNvSpPr/>
      </xdr:nvSpPr>
      <xdr:spPr>
        <a:xfrm>
          <a:off x="1562100" y="13858875"/>
          <a:ext cx="38100" cy="2190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1019175</xdr:colOff>
      <xdr:row>36</xdr:row>
      <xdr:rowOff>0</xdr:rowOff>
    </xdr:from>
    <xdr:ext cx="38100" cy="219075"/>
    <xdr:sp macro="" textlink="">
      <xdr:nvSpPr>
        <xdr:cNvPr id="108" name="Shape 8">
          <a:extLst>
            <a:ext uri="{FF2B5EF4-FFF2-40B4-BE49-F238E27FC236}">
              <a16:creationId xmlns="" xmlns:a16="http://schemas.microsoft.com/office/drawing/2014/main" id="{C9CC8E15-9F22-4A43-B0D1-A785C498AB71}"/>
            </a:ext>
          </a:extLst>
        </xdr:cNvPr>
        <xdr:cNvSpPr/>
      </xdr:nvSpPr>
      <xdr:spPr>
        <a:xfrm>
          <a:off x="1562100" y="13858875"/>
          <a:ext cx="38100" cy="2190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1019175</xdr:colOff>
      <xdr:row>36</xdr:row>
      <xdr:rowOff>0</xdr:rowOff>
    </xdr:from>
    <xdr:ext cx="38100" cy="219075"/>
    <xdr:sp macro="" textlink="">
      <xdr:nvSpPr>
        <xdr:cNvPr id="109" name="Shape 8">
          <a:extLst>
            <a:ext uri="{FF2B5EF4-FFF2-40B4-BE49-F238E27FC236}">
              <a16:creationId xmlns="" xmlns:a16="http://schemas.microsoft.com/office/drawing/2014/main" id="{8CBC8C3F-5DBE-4F96-AE33-F66CBEC39B49}"/>
            </a:ext>
          </a:extLst>
        </xdr:cNvPr>
        <xdr:cNvSpPr/>
      </xdr:nvSpPr>
      <xdr:spPr>
        <a:xfrm>
          <a:off x="1562100" y="13858875"/>
          <a:ext cx="38100" cy="2190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1019175</xdr:colOff>
      <xdr:row>36</xdr:row>
      <xdr:rowOff>0</xdr:rowOff>
    </xdr:from>
    <xdr:ext cx="38100" cy="219075"/>
    <xdr:sp macro="" textlink="">
      <xdr:nvSpPr>
        <xdr:cNvPr id="110" name="Shape 8">
          <a:extLst>
            <a:ext uri="{FF2B5EF4-FFF2-40B4-BE49-F238E27FC236}">
              <a16:creationId xmlns="" xmlns:a16="http://schemas.microsoft.com/office/drawing/2014/main" id="{65F1A6DC-5F19-4DE2-B701-FE30E038DE3F}"/>
            </a:ext>
          </a:extLst>
        </xdr:cNvPr>
        <xdr:cNvSpPr/>
      </xdr:nvSpPr>
      <xdr:spPr>
        <a:xfrm>
          <a:off x="1562100" y="13858875"/>
          <a:ext cx="38100" cy="2190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1019175</xdr:colOff>
      <xdr:row>36</xdr:row>
      <xdr:rowOff>0</xdr:rowOff>
    </xdr:from>
    <xdr:ext cx="38100" cy="219075"/>
    <xdr:sp macro="" textlink="">
      <xdr:nvSpPr>
        <xdr:cNvPr id="111" name="Shape 8">
          <a:extLst>
            <a:ext uri="{FF2B5EF4-FFF2-40B4-BE49-F238E27FC236}">
              <a16:creationId xmlns="" xmlns:a16="http://schemas.microsoft.com/office/drawing/2014/main" id="{DFBB7430-ABE9-4EED-A047-F13C03A823F5}"/>
            </a:ext>
          </a:extLst>
        </xdr:cNvPr>
        <xdr:cNvSpPr/>
      </xdr:nvSpPr>
      <xdr:spPr>
        <a:xfrm>
          <a:off x="1562100" y="13858875"/>
          <a:ext cx="38100" cy="2190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1019175</xdr:colOff>
      <xdr:row>36</xdr:row>
      <xdr:rowOff>0</xdr:rowOff>
    </xdr:from>
    <xdr:ext cx="38100" cy="219075"/>
    <xdr:sp macro="" textlink="">
      <xdr:nvSpPr>
        <xdr:cNvPr id="112" name="Shape 8">
          <a:extLst>
            <a:ext uri="{FF2B5EF4-FFF2-40B4-BE49-F238E27FC236}">
              <a16:creationId xmlns="" xmlns:a16="http://schemas.microsoft.com/office/drawing/2014/main" id="{2635D587-4952-4748-AA4C-85854D09B974}"/>
            </a:ext>
          </a:extLst>
        </xdr:cNvPr>
        <xdr:cNvSpPr/>
      </xdr:nvSpPr>
      <xdr:spPr>
        <a:xfrm>
          <a:off x="1562100" y="13858875"/>
          <a:ext cx="38100" cy="2190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1019175</xdr:colOff>
      <xdr:row>36</xdr:row>
      <xdr:rowOff>0</xdr:rowOff>
    </xdr:from>
    <xdr:ext cx="38100" cy="219075"/>
    <xdr:sp macro="" textlink="">
      <xdr:nvSpPr>
        <xdr:cNvPr id="113" name="Shape 8">
          <a:extLst>
            <a:ext uri="{FF2B5EF4-FFF2-40B4-BE49-F238E27FC236}">
              <a16:creationId xmlns="" xmlns:a16="http://schemas.microsoft.com/office/drawing/2014/main" id="{AD2CDEFD-213E-4D25-832E-B6DAE217808C}"/>
            </a:ext>
          </a:extLst>
        </xdr:cNvPr>
        <xdr:cNvSpPr/>
      </xdr:nvSpPr>
      <xdr:spPr>
        <a:xfrm>
          <a:off x="1562100" y="13858875"/>
          <a:ext cx="38100" cy="2190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1009650</xdr:colOff>
      <xdr:row>36</xdr:row>
      <xdr:rowOff>0</xdr:rowOff>
    </xdr:from>
    <xdr:ext cx="38100" cy="342900"/>
    <xdr:sp macro="" textlink="">
      <xdr:nvSpPr>
        <xdr:cNvPr id="114" name="Shape 9">
          <a:extLst>
            <a:ext uri="{FF2B5EF4-FFF2-40B4-BE49-F238E27FC236}">
              <a16:creationId xmlns="" xmlns:a16="http://schemas.microsoft.com/office/drawing/2014/main" id="{57508103-A73E-43FF-91D8-AAF76679C386}"/>
            </a:ext>
          </a:extLst>
        </xdr:cNvPr>
        <xdr:cNvSpPr/>
      </xdr:nvSpPr>
      <xdr:spPr>
        <a:xfrm>
          <a:off x="1552575" y="13858875"/>
          <a:ext cx="38100" cy="3429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1009650</xdr:colOff>
      <xdr:row>36</xdr:row>
      <xdr:rowOff>0</xdr:rowOff>
    </xdr:from>
    <xdr:ext cx="38100" cy="342900"/>
    <xdr:sp macro="" textlink="">
      <xdr:nvSpPr>
        <xdr:cNvPr id="115" name="Shape 9">
          <a:extLst>
            <a:ext uri="{FF2B5EF4-FFF2-40B4-BE49-F238E27FC236}">
              <a16:creationId xmlns="" xmlns:a16="http://schemas.microsoft.com/office/drawing/2014/main" id="{7ABAD680-2B5F-4218-94E4-43A484E44246}"/>
            </a:ext>
          </a:extLst>
        </xdr:cNvPr>
        <xdr:cNvSpPr/>
      </xdr:nvSpPr>
      <xdr:spPr>
        <a:xfrm>
          <a:off x="1552575" y="13858875"/>
          <a:ext cx="38100" cy="3429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1009650</xdr:colOff>
      <xdr:row>36</xdr:row>
      <xdr:rowOff>0</xdr:rowOff>
    </xdr:from>
    <xdr:ext cx="38100" cy="342900"/>
    <xdr:sp macro="" textlink="">
      <xdr:nvSpPr>
        <xdr:cNvPr id="116" name="Shape 9">
          <a:extLst>
            <a:ext uri="{FF2B5EF4-FFF2-40B4-BE49-F238E27FC236}">
              <a16:creationId xmlns="" xmlns:a16="http://schemas.microsoft.com/office/drawing/2014/main" id="{E6037426-01B8-44DE-8B95-8A4CD1EADE62}"/>
            </a:ext>
          </a:extLst>
        </xdr:cNvPr>
        <xdr:cNvSpPr/>
      </xdr:nvSpPr>
      <xdr:spPr>
        <a:xfrm>
          <a:off x="1552575" y="13858875"/>
          <a:ext cx="38100" cy="3429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1009650</xdr:colOff>
      <xdr:row>36</xdr:row>
      <xdr:rowOff>0</xdr:rowOff>
    </xdr:from>
    <xdr:ext cx="38100" cy="342900"/>
    <xdr:sp macro="" textlink="">
      <xdr:nvSpPr>
        <xdr:cNvPr id="117" name="Shape 9">
          <a:extLst>
            <a:ext uri="{FF2B5EF4-FFF2-40B4-BE49-F238E27FC236}">
              <a16:creationId xmlns="" xmlns:a16="http://schemas.microsoft.com/office/drawing/2014/main" id="{662F5005-AE68-4C74-BC26-4B638BE95002}"/>
            </a:ext>
          </a:extLst>
        </xdr:cNvPr>
        <xdr:cNvSpPr/>
      </xdr:nvSpPr>
      <xdr:spPr>
        <a:xfrm>
          <a:off x="1552575" y="13858875"/>
          <a:ext cx="38100" cy="3429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1009650</xdr:colOff>
      <xdr:row>36</xdr:row>
      <xdr:rowOff>0</xdr:rowOff>
    </xdr:from>
    <xdr:ext cx="38100" cy="342900"/>
    <xdr:sp macro="" textlink="">
      <xdr:nvSpPr>
        <xdr:cNvPr id="118" name="Shape 9">
          <a:extLst>
            <a:ext uri="{FF2B5EF4-FFF2-40B4-BE49-F238E27FC236}">
              <a16:creationId xmlns="" xmlns:a16="http://schemas.microsoft.com/office/drawing/2014/main" id="{1AE3FB8A-0C6A-400B-B228-9028ED1CC3C0}"/>
            </a:ext>
          </a:extLst>
        </xdr:cNvPr>
        <xdr:cNvSpPr/>
      </xdr:nvSpPr>
      <xdr:spPr>
        <a:xfrm>
          <a:off x="1552575" y="13858875"/>
          <a:ext cx="38100" cy="3429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1009650</xdr:colOff>
      <xdr:row>36</xdr:row>
      <xdr:rowOff>0</xdr:rowOff>
    </xdr:from>
    <xdr:ext cx="38100" cy="342900"/>
    <xdr:sp macro="" textlink="">
      <xdr:nvSpPr>
        <xdr:cNvPr id="119" name="Shape 9">
          <a:extLst>
            <a:ext uri="{FF2B5EF4-FFF2-40B4-BE49-F238E27FC236}">
              <a16:creationId xmlns="" xmlns:a16="http://schemas.microsoft.com/office/drawing/2014/main" id="{4B6BFE4F-E34A-44B4-918F-70D96058DD9F}"/>
            </a:ext>
          </a:extLst>
        </xdr:cNvPr>
        <xdr:cNvSpPr/>
      </xdr:nvSpPr>
      <xdr:spPr>
        <a:xfrm>
          <a:off x="1552575" y="13858875"/>
          <a:ext cx="38100" cy="3429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1009650</xdr:colOff>
      <xdr:row>36</xdr:row>
      <xdr:rowOff>0</xdr:rowOff>
    </xdr:from>
    <xdr:ext cx="38100" cy="342900"/>
    <xdr:sp macro="" textlink="">
      <xdr:nvSpPr>
        <xdr:cNvPr id="120" name="Shape 9">
          <a:extLst>
            <a:ext uri="{FF2B5EF4-FFF2-40B4-BE49-F238E27FC236}">
              <a16:creationId xmlns="" xmlns:a16="http://schemas.microsoft.com/office/drawing/2014/main" id="{8AE85653-CA9D-4D6E-ACB9-759B63A879B0}"/>
            </a:ext>
          </a:extLst>
        </xdr:cNvPr>
        <xdr:cNvSpPr/>
      </xdr:nvSpPr>
      <xdr:spPr>
        <a:xfrm>
          <a:off x="1552575" y="13858875"/>
          <a:ext cx="38100" cy="3429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1009650</xdr:colOff>
      <xdr:row>36</xdr:row>
      <xdr:rowOff>0</xdr:rowOff>
    </xdr:from>
    <xdr:ext cx="38100" cy="342900"/>
    <xdr:sp macro="" textlink="">
      <xdr:nvSpPr>
        <xdr:cNvPr id="121" name="Shape 9">
          <a:extLst>
            <a:ext uri="{FF2B5EF4-FFF2-40B4-BE49-F238E27FC236}">
              <a16:creationId xmlns="" xmlns:a16="http://schemas.microsoft.com/office/drawing/2014/main" id="{AA41B4D1-6299-47EB-8BDF-67E1344E7A86}"/>
            </a:ext>
          </a:extLst>
        </xdr:cNvPr>
        <xdr:cNvSpPr/>
      </xdr:nvSpPr>
      <xdr:spPr>
        <a:xfrm>
          <a:off x="1552575" y="13858875"/>
          <a:ext cx="38100" cy="3429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1009650</xdr:colOff>
      <xdr:row>36</xdr:row>
      <xdr:rowOff>0</xdr:rowOff>
    </xdr:from>
    <xdr:ext cx="38100" cy="161925"/>
    <xdr:sp macro="" textlink="">
      <xdr:nvSpPr>
        <xdr:cNvPr id="122" name="Shape 10">
          <a:extLst>
            <a:ext uri="{FF2B5EF4-FFF2-40B4-BE49-F238E27FC236}">
              <a16:creationId xmlns="" xmlns:a16="http://schemas.microsoft.com/office/drawing/2014/main" id="{91AB146E-FB99-40FE-8103-1B2DEDE9987D}"/>
            </a:ext>
          </a:extLst>
        </xdr:cNvPr>
        <xdr:cNvSpPr/>
      </xdr:nvSpPr>
      <xdr:spPr>
        <a:xfrm>
          <a:off x="1552575" y="13858875"/>
          <a:ext cx="38100" cy="1619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1009650</xdr:colOff>
      <xdr:row>36</xdr:row>
      <xdr:rowOff>0</xdr:rowOff>
    </xdr:from>
    <xdr:ext cx="38100" cy="161925"/>
    <xdr:sp macro="" textlink="">
      <xdr:nvSpPr>
        <xdr:cNvPr id="123" name="Shape 10">
          <a:extLst>
            <a:ext uri="{FF2B5EF4-FFF2-40B4-BE49-F238E27FC236}">
              <a16:creationId xmlns="" xmlns:a16="http://schemas.microsoft.com/office/drawing/2014/main" id="{EF2592AA-6CBF-41D5-93B4-DB3E374CC7CB}"/>
            </a:ext>
          </a:extLst>
        </xdr:cNvPr>
        <xdr:cNvSpPr/>
      </xdr:nvSpPr>
      <xdr:spPr>
        <a:xfrm>
          <a:off x="1552575" y="13858875"/>
          <a:ext cx="38100" cy="1619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1009650</xdr:colOff>
      <xdr:row>36</xdr:row>
      <xdr:rowOff>0</xdr:rowOff>
    </xdr:from>
    <xdr:ext cx="38100" cy="161925"/>
    <xdr:sp macro="" textlink="">
      <xdr:nvSpPr>
        <xdr:cNvPr id="124" name="Shape 10">
          <a:extLst>
            <a:ext uri="{FF2B5EF4-FFF2-40B4-BE49-F238E27FC236}">
              <a16:creationId xmlns="" xmlns:a16="http://schemas.microsoft.com/office/drawing/2014/main" id="{83FEF038-B10D-4C3A-AB22-A620206830B6}"/>
            </a:ext>
          </a:extLst>
        </xdr:cNvPr>
        <xdr:cNvSpPr/>
      </xdr:nvSpPr>
      <xdr:spPr>
        <a:xfrm>
          <a:off x="1552575" y="13858875"/>
          <a:ext cx="38100" cy="1619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1009650</xdr:colOff>
      <xdr:row>36</xdr:row>
      <xdr:rowOff>0</xdr:rowOff>
    </xdr:from>
    <xdr:ext cx="38100" cy="161925"/>
    <xdr:sp macro="" textlink="">
      <xdr:nvSpPr>
        <xdr:cNvPr id="125" name="Shape 10">
          <a:extLst>
            <a:ext uri="{FF2B5EF4-FFF2-40B4-BE49-F238E27FC236}">
              <a16:creationId xmlns="" xmlns:a16="http://schemas.microsoft.com/office/drawing/2014/main" id="{3D6CFDB8-69EA-481C-889B-C81A13109A5E}"/>
            </a:ext>
          </a:extLst>
        </xdr:cNvPr>
        <xdr:cNvSpPr/>
      </xdr:nvSpPr>
      <xdr:spPr>
        <a:xfrm>
          <a:off x="1552575" y="13858875"/>
          <a:ext cx="38100" cy="1619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1009650</xdr:colOff>
      <xdr:row>36</xdr:row>
      <xdr:rowOff>0</xdr:rowOff>
    </xdr:from>
    <xdr:ext cx="38100" cy="161925"/>
    <xdr:sp macro="" textlink="">
      <xdr:nvSpPr>
        <xdr:cNvPr id="126" name="Shape 10">
          <a:extLst>
            <a:ext uri="{FF2B5EF4-FFF2-40B4-BE49-F238E27FC236}">
              <a16:creationId xmlns="" xmlns:a16="http://schemas.microsoft.com/office/drawing/2014/main" id="{1CF14FE4-B08C-48AC-AFE2-3FF56246A01C}"/>
            </a:ext>
          </a:extLst>
        </xdr:cNvPr>
        <xdr:cNvSpPr/>
      </xdr:nvSpPr>
      <xdr:spPr>
        <a:xfrm>
          <a:off x="1552575" y="13858875"/>
          <a:ext cx="38100" cy="1619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1009650</xdr:colOff>
      <xdr:row>36</xdr:row>
      <xdr:rowOff>0</xdr:rowOff>
    </xdr:from>
    <xdr:ext cx="38100" cy="161925"/>
    <xdr:sp macro="" textlink="">
      <xdr:nvSpPr>
        <xdr:cNvPr id="127" name="Shape 10">
          <a:extLst>
            <a:ext uri="{FF2B5EF4-FFF2-40B4-BE49-F238E27FC236}">
              <a16:creationId xmlns="" xmlns:a16="http://schemas.microsoft.com/office/drawing/2014/main" id="{26182563-974A-40BB-A1A2-68DC274B4DD3}"/>
            </a:ext>
          </a:extLst>
        </xdr:cNvPr>
        <xdr:cNvSpPr/>
      </xdr:nvSpPr>
      <xdr:spPr>
        <a:xfrm>
          <a:off x="1552575" y="13858875"/>
          <a:ext cx="38100" cy="1619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1009650</xdr:colOff>
      <xdr:row>36</xdr:row>
      <xdr:rowOff>0</xdr:rowOff>
    </xdr:from>
    <xdr:ext cx="38100" cy="161925"/>
    <xdr:sp macro="" textlink="">
      <xdr:nvSpPr>
        <xdr:cNvPr id="128" name="Shape 10">
          <a:extLst>
            <a:ext uri="{FF2B5EF4-FFF2-40B4-BE49-F238E27FC236}">
              <a16:creationId xmlns="" xmlns:a16="http://schemas.microsoft.com/office/drawing/2014/main" id="{BD8D1DC9-58AF-439D-96CF-6A2C4528EA49}"/>
            </a:ext>
          </a:extLst>
        </xdr:cNvPr>
        <xdr:cNvSpPr/>
      </xdr:nvSpPr>
      <xdr:spPr>
        <a:xfrm>
          <a:off x="1552575" y="13858875"/>
          <a:ext cx="38100" cy="1619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1009650</xdr:colOff>
      <xdr:row>36</xdr:row>
      <xdr:rowOff>0</xdr:rowOff>
    </xdr:from>
    <xdr:ext cx="38100" cy="161925"/>
    <xdr:sp macro="" textlink="">
      <xdr:nvSpPr>
        <xdr:cNvPr id="129" name="Shape 10">
          <a:extLst>
            <a:ext uri="{FF2B5EF4-FFF2-40B4-BE49-F238E27FC236}">
              <a16:creationId xmlns="" xmlns:a16="http://schemas.microsoft.com/office/drawing/2014/main" id="{2F880413-DB30-40DE-B0CB-5A337BF78FFB}"/>
            </a:ext>
          </a:extLst>
        </xdr:cNvPr>
        <xdr:cNvSpPr/>
      </xdr:nvSpPr>
      <xdr:spPr>
        <a:xfrm>
          <a:off x="1552575" y="13858875"/>
          <a:ext cx="38100" cy="1619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1019175</xdr:colOff>
      <xdr:row>36</xdr:row>
      <xdr:rowOff>0</xdr:rowOff>
    </xdr:from>
    <xdr:ext cx="38100" cy="219075"/>
    <xdr:sp macro="" textlink="">
      <xdr:nvSpPr>
        <xdr:cNvPr id="130" name="Shape 8">
          <a:extLst>
            <a:ext uri="{FF2B5EF4-FFF2-40B4-BE49-F238E27FC236}">
              <a16:creationId xmlns="" xmlns:a16="http://schemas.microsoft.com/office/drawing/2014/main" id="{0078F79C-526D-4E65-AA09-973AB8A3AC2F}"/>
            </a:ext>
          </a:extLst>
        </xdr:cNvPr>
        <xdr:cNvSpPr/>
      </xdr:nvSpPr>
      <xdr:spPr>
        <a:xfrm>
          <a:off x="1562100" y="13858875"/>
          <a:ext cx="38100" cy="2190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1019175</xdr:colOff>
      <xdr:row>36</xdr:row>
      <xdr:rowOff>0</xdr:rowOff>
    </xdr:from>
    <xdr:ext cx="38100" cy="219075"/>
    <xdr:sp macro="" textlink="">
      <xdr:nvSpPr>
        <xdr:cNvPr id="131" name="Shape 8">
          <a:extLst>
            <a:ext uri="{FF2B5EF4-FFF2-40B4-BE49-F238E27FC236}">
              <a16:creationId xmlns="" xmlns:a16="http://schemas.microsoft.com/office/drawing/2014/main" id="{E84987E5-FD96-4596-9216-8BC27E9C5264}"/>
            </a:ext>
          </a:extLst>
        </xdr:cNvPr>
        <xdr:cNvSpPr/>
      </xdr:nvSpPr>
      <xdr:spPr>
        <a:xfrm>
          <a:off x="1562100" y="13858875"/>
          <a:ext cx="38100" cy="2190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1019175</xdr:colOff>
      <xdr:row>36</xdr:row>
      <xdr:rowOff>0</xdr:rowOff>
    </xdr:from>
    <xdr:ext cx="38100" cy="219075"/>
    <xdr:sp macro="" textlink="">
      <xdr:nvSpPr>
        <xdr:cNvPr id="132" name="Shape 8">
          <a:extLst>
            <a:ext uri="{FF2B5EF4-FFF2-40B4-BE49-F238E27FC236}">
              <a16:creationId xmlns="" xmlns:a16="http://schemas.microsoft.com/office/drawing/2014/main" id="{7EA72A49-D35B-43F9-B0E5-A939F0DD78FA}"/>
            </a:ext>
          </a:extLst>
        </xdr:cNvPr>
        <xdr:cNvSpPr/>
      </xdr:nvSpPr>
      <xdr:spPr>
        <a:xfrm>
          <a:off x="1562100" y="13858875"/>
          <a:ext cx="38100" cy="2190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1019175</xdr:colOff>
      <xdr:row>36</xdr:row>
      <xdr:rowOff>0</xdr:rowOff>
    </xdr:from>
    <xdr:ext cx="38100" cy="219075"/>
    <xdr:sp macro="" textlink="">
      <xdr:nvSpPr>
        <xdr:cNvPr id="133" name="Shape 8">
          <a:extLst>
            <a:ext uri="{FF2B5EF4-FFF2-40B4-BE49-F238E27FC236}">
              <a16:creationId xmlns="" xmlns:a16="http://schemas.microsoft.com/office/drawing/2014/main" id="{640CB599-E664-4428-9E34-401A74C5A03C}"/>
            </a:ext>
          </a:extLst>
        </xdr:cNvPr>
        <xdr:cNvSpPr/>
      </xdr:nvSpPr>
      <xdr:spPr>
        <a:xfrm>
          <a:off x="1562100" y="13858875"/>
          <a:ext cx="38100" cy="2190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1019175</xdr:colOff>
      <xdr:row>36</xdr:row>
      <xdr:rowOff>0</xdr:rowOff>
    </xdr:from>
    <xdr:ext cx="38100" cy="219075"/>
    <xdr:sp macro="" textlink="">
      <xdr:nvSpPr>
        <xdr:cNvPr id="134" name="Shape 8">
          <a:extLst>
            <a:ext uri="{FF2B5EF4-FFF2-40B4-BE49-F238E27FC236}">
              <a16:creationId xmlns="" xmlns:a16="http://schemas.microsoft.com/office/drawing/2014/main" id="{F48D2A6E-54A4-4726-A8FB-D2E43D2762FF}"/>
            </a:ext>
          </a:extLst>
        </xdr:cNvPr>
        <xdr:cNvSpPr/>
      </xdr:nvSpPr>
      <xdr:spPr>
        <a:xfrm>
          <a:off x="1562100" y="13858875"/>
          <a:ext cx="38100" cy="2190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1019175</xdr:colOff>
      <xdr:row>36</xdr:row>
      <xdr:rowOff>0</xdr:rowOff>
    </xdr:from>
    <xdr:ext cx="38100" cy="219075"/>
    <xdr:sp macro="" textlink="">
      <xdr:nvSpPr>
        <xdr:cNvPr id="135" name="Shape 8">
          <a:extLst>
            <a:ext uri="{FF2B5EF4-FFF2-40B4-BE49-F238E27FC236}">
              <a16:creationId xmlns="" xmlns:a16="http://schemas.microsoft.com/office/drawing/2014/main" id="{0C3487F2-62BA-4B22-8B53-83670B63EBA1}"/>
            </a:ext>
          </a:extLst>
        </xdr:cNvPr>
        <xdr:cNvSpPr/>
      </xdr:nvSpPr>
      <xdr:spPr>
        <a:xfrm>
          <a:off x="1562100" y="13858875"/>
          <a:ext cx="38100" cy="2190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1019175</xdr:colOff>
      <xdr:row>36</xdr:row>
      <xdr:rowOff>0</xdr:rowOff>
    </xdr:from>
    <xdr:ext cx="38100" cy="219075"/>
    <xdr:sp macro="" textlink="">
      <xdr:nvSpPr>
        <xdr:cNvPr id="136" name="Shape 8">
          <a:extLst>
            <a:ext uri="{FF2B5EF4-FFF2-40B4-BE49-F238E27FC236}">
              <a16:creationId xmlns="" xmlns:a16="http://schemas.microsoft.com/office/drawing/2014/main" id="{691457D5-44B7-4ADE-B905-FD6DB12958C2}"/>
            </a:ext>
          </a:extLst>
        </xdr:cNvPr>
        <xdr:cNvSpPr/>
      </xdr:nvSpPr>
      <xdr:spPr>
        <a:xfrm>
          <a:off x="1562100" y="13858875"/>
          <a:ext cx="38100" cy="2190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1019175</xdr:colOff>
      <xdr:row>36</xdr:row>
      <xdr:rowOff>0</xdr:rowOff>
    </xdr:from>
    <xdr:ext cx="38100" cy="219075"/>
    <xdr:sp macro="" textlink="">
      <xdr:nvSpPr>
        <xdr:cNvPr id="137" name="Shape 8">
          <a:extLst>
            <a:ext uri="{FF2B5EF4-FFF2-40B4-BE49-F238E27FC236}">
              <a16:creationId xmlns="" xmlns:a16="http://schemas.microsoft.com/office/drawing/2014/main" id="{A51A7754-EBAF-4DC0-A1D2-29962A513D2B}"/>
            </a:ext>
          </a:extLst>
        </xdr:cNvPr>
        <xdr:cNvSpPr/>
      </xdr:nvSpPr>
      <xdr:spPr>
        <a:xfrm>
          <a:off x="1562100" y="13858875"/>
          <a:ext cx="38100" cy="2190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1019175</xdr:colOff>
      <xdr:row>36</xdr:row>
      <xdr:rowOff>0</xdr:rowOff>
    </xdr:from>
    <xdr:ext cx="38100" cy="219075"/>
    <xdr:sp macro="" textlink="">
      <xdr:nvSpPr>
        <xdr:cNvPr id="138" name="Shape 8">
          <a:extLst>
            <a:ext uri="{FF2B5EF4-FFF2-40B4-BE49-F238E27FC236}">
              <a16:creationId xmlns="" xmlns:a16="http://schemas.microsoft.com/office/drawing/2014/main" id="{73D26D15-4513-41A6-A289-1C2ACD4FAB58}"/>
            </a:ext>
          </a:extLst>
        </xdr:cNvPr>
        <xdr:cNvSpPr/>
      </xdr:nvSpPr>
      <xdr:spPr>
        <a:xfrm>
          <a:off x="1562100" y="13858875"/>
          <a:ext cx="38100" cy="2190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1019175</xdr:colOff>
      <xdr:row>36</xdr:row>
      <xdr:rowOff>0</xdr:rowOff>
    </xdr:from>
    <xdr:ext cx="38100" cy="219075"/>
    <xdr:sp macro="" textlink="">
      <xdr:nvSpPr>
        <xdr:cNvPr id="139" name="Shape 8">
          <a:extLst>
            <a:ext uri="{FF2B5EF4-FFF2-40B4-BE49-F238E27FC236}">
              <a16:creationId xmlns="" xmlns:a16="http://schemas.microsoft.com/office/drawing/2014/main" id="{910D7F5E-8734-48D6-86BE-C83E885769CF}"/>
            </a:ext>
          </a:extLst>
        </xdr:cNvPr>
        <xdr:cNvSpPr/>
      </xdr:nvSpPr>
      <xdr:spPr>
        <a:xfrm>
          <a:off x="1562100" y="13858875"/>
          <a:ext cx="38100" cy="2190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1019175</xdr:colOff>
      <xdr:row>36</xdr:row>
      <xdr:rowOff>0</xdr:rowOff>
    </xdr:from>
    <xdr:ext cx="38100" cy="219075"/>
    <xdr:sp macro="" textlink="">
      <xdr:nvSpPr>
        <xdr:cNvPr id="140" name="Shape 8">
          <a:extLst>
            <a:ext uri="{FF2B5EF4-FFF2-40B4-BE49-F238E27FC236}">
              <a16:creationId xmlns="" xmlns:a16="http://schemas.microsoft.com/office/drawing/2014/main" id="{3FE194A2-60F4-42C1-9460-E425F4419500}"/>
            </a:ext>
          </a:extLst>
        </xdr:cNvPr>
        <xdr:cNvSpPr/>
      </xdr:nvSpPr>
      <xdr:spPr>
        <a:xfrm>
          <a:off x="1562100" y="13858875"/>
          <a:ext cx="38100" cy="2190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1019175</xdr:colOff>
      <xdr:row>36</xdr:row>
      <xdr:rowOff>0</xdr:rowOff>
    </xdr:from>
    <xdr:ext cx="38100" cy="219075"/>
    <xdr:sp macro="" textlink="">
      <xdr:nvSpPr>
        <xdr:cNvPr id="141" name="Shape 8">
          <a:extLst>
            <a:ext uri="{FF2B5EF4-FFF2-40B4-BE49-F238E27FC236}">
              <a16:creationId xmlns="" xmlns:a16="http://schemas.microsoft.com/office/drawing/2014/main" id="{3584D811-93AF-4C22-BEB9-8396918A13B5}"/>
            </a:ext>
          </a:extLst>
        </xdr:cNvPr>
        <xdr:cNvSpPr/>
      </xdr:nvSpPr>
      <xdr:spPr>
        <a:xfrm>
          <a:off x="1562100" y="13858875"/>
          <a:ext cx="38100" cy="2190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1019175</xdr:colOff>
      <xdr:row>36</xdr:row>
      <xdr:rowOff>0</xdr:rowOff>
    </xdr:from>
    <xdr:ext cx="38100" cy="219075"/>
    <xdr:sp macro="" textlink="">
      <xdr:nvSpPr>
        <xdr:cNvPr id="142" name="Shape 8">
          <a:extLst>
            <a:ext uri="{FF2B5EF4-FFF2-40B4-BE49-F238E27FC236}">
              <a16:creationId xmlns="" xmlns:a16="http://schemas.microsoft.com/office/drawing/2014/main" id="{1B86BECE-A6A8-432E-83BF-2532578A905D}"/>
            </a:ext>
          </a:extLst>
        </xdr:cNvPr>
        <xdr:cNvSpPr/>
      </xdr:nvSpPr>
      <xdr:spPr>
        <a:xfrm>
          <a:off x="1562100" y="13858875"/>
          <a:ext cx="38100" cy="2190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1019175</xdr:colOff>
      <xdr:row>36</xdr:row>
      <xdr:rowOff>0</xdr:rowOff>
    </xdr:from>
    <xdr:ext cx="38100" cy="219075"/>
    <xdr:sp macro="" textlink="">
      <xdr:nvSpPr>
        <xdr:cNvPr id="143" name="Shape 8">
          <a:extLst>
            <a:ext uri="{FF2B5EF4-FFF2-40B4-BE49-F238E27FC236}">
              <a16:creationId xmlns="" xmlns:a16="http://schemas.microsoft.com/office/drawing/2014/main" id="{5D0D4F59-93B9-4B84-80B6-778174F36A9D}"/>
            </a:ext>
          </a:extLst>
        </xdr:cNvPr>
        <xdr:cNvSpPr/>
      </xdr:nvSpPr>
      <xdr:spPr>
        <a:xfrm>
          <a:off x="1562100" y="13858875"/>
          <a:ext cx="38100" cy="2190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1019175</xdr:colOff>
      <xdr:row>36</xdr:row>
      <xdr:rowOff>0</xdr:rowOff>
    </xdr:from>
    <xdr:ext cx="38100" cy="219075"/>
    <xdr:sp macro="" textlink="">
      <xdr:nvSpPr>
        <xdr:cNvPr id="144" name="Shape 8">
          <a:extLst>
            <a:ext uri="{FF2B5EF4-FFF2-40B4-BE49-F238E27FC236}">
              <a16:creationId xmlns="" xmlns:a16="http://schemas.microsoft.com/office/drawing/2014/main" id="{D729438B-ED64-4C22-B606-9C3F42C326EA}"/>
            </a:ext>
          </a:extLst>
        </xdr:cNvPr>
        <xdr:cNvSpPr/>
      </xdr:nvSpPr>
      <xdr:spPr>
        <a:xfrm>
          <a:off x="1562100" y="13858875"/>
          <a:ext cx="38100" cy="2190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1019175</xdr:colOff>
      <xdr:row>36</xdr:row>
      <xdr:rowOff>0</xdr:rowOff>
    </xdr:from>
    <xdr:ext cx="38100" cy="219075"/>
    <xdr:sp macro="" textlink="">
      <xdr:nvSpPr>
        <xdr:cNvPr id="145" name="Shape 8">
          <a:extLst>
            <a:ext uri="{FF2B5EF4-FFF2-40B4-BE49-F238E27FC236}">
              <a16:creationId xmlns="" xmlns:a16="http://schemas.microsoft.com/office/drawing/2014/main" id="{6251B864-F325-40DA-9FD0-A00F5F0DD722}"/>
            </a:ext>
          </a:extLst>
        </xdr:cNvPr>
        <xdr:cNvSpPr/>
      </xdr:nvSpPr>
      <xdr:spPr>
        <a:xfrm>
          <a:off x="1562100" y="13858875"/>
          <a:ext cx="38100" cy="2190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1019175</xdr:colOff>
      <xdr:row>36</xdr:row>
      <xdr:rowOff>0</xdr:rowOff>
    </xdr:from>
    <xdr:ext cx="38100" cy="219075"/>
    <xdr:sp macro="" textlink="">
      <xdr:nvSpPr>
        <xdr:cNvPr id="146" name="Shape 8">
          <a:extLst>
            <a:ext uri="{FF2B5EF4-FFF2-40B4-BE49-F238E27FC236}">
              <a16:creationId xmlns="" xmlns:a16="http://schemas.microsoft.com/office/drawing/2014/main" id="{067451A1-FA5E-4F5D-9F77-1ABA1ABF831F}"/>
            </a:ext>
          </a:extLst>
        </xdr:cNvPr>
        <xdr:cNvSpPr/>
      </xdr:nvSpPr>
      <xdr:spPr>
        <a:xfrm>
          <a:off x="1562100" y="13858875"/>
          <a:ext cx="38100" cy="2190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1019175</xdr:colOff>
      <xdr:row>36</xdr:row>
      <xdr:rowOff>0</xdr:rowOff>
    </xdr:from>
    <xdr:ext cx="38100" cy="219075"/>
    <xdr:sp macro="" textlink="">
      <xdr:nvSpPr>
        <xdr:cNvPr id="147" name="Shape 8">
          <a:extLst>
            <a:ext uri="{FF2B5EF4-FFF2-40B4-BE49-F238E27FC236}">
              <a16:creationId xmlns="" xmlns:a16="http://schemas.microsoft.com/office/drawing/2014/main" id="{04EBB9BE-7F3F-4F63-BC5D-8360BCFCFA35}"/>
            </a:ext>
          </a:extLst>
        </xdr:cNvPr>
        <xdr:cNvSpPr/>
      </xdr:nvSpPr>
      <xdr:spPr>
        <a:xfrm>
          <a:off x="1562100" y="13858875"/>
          <a:ext cx="38100" cy="2190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1019175</xdr:colOff>
      <xdr:row>36</xdr:row>
      <xdr:rowOff>0</xdr:rowOff>
    </xdr:from>
    <xdr:ext cx="38100" cy="219075"/>
    <xdr:sp macro="" textlink="">
      <xdr:nvSpPr>
        <xdr:cNvPr id="148" name="Shape 8">
          <a:extLst>
            <a:ext uri="{FF2B5EF4-FFF2-40B4-BE49-F238E27FC236}">
              <a16:creationId xmlns="" xmlns:a16="http://schemas.microsoft.com/office/drawing/2014/main" id="{C8B89AD5-70E6-4C90-8C55-4E46C619DA19}"/>
            </a:ext>
          </a:extLst>
        </xdr:cNvPr>
        <xdr:cNvSpPr/>
      </xdr:nvSpPr>
      <xdr:spPr>
        <a:xfrm>
          <a:off x="1562100" y="13858875"/>
          <a:ext cx="38100" cy="2190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1019175</xdr:colOff>
      <xdr:row>36</xdr:row>
      <xdr:rowOff>0</xdr:rowOff>
    </xdr:from>
    <xdr:ext cx="38100" cy="219075"/>
    <xdr:sp macro="" textlink="">
      <xdr:nvSpPr>
        <xdr:cNvPr id="149" name="Shape 8">
          <a:extLst>
            <a:ext uri="{FF2B5EF4-FFF2-40B4-BE49-F238E27FC236}">
              <a16:creationId xmlns="" xmlns:a16="http://schemas.microsoft.com/office/drawing/2014/main" id="{5CAF6589-A5D1-4867-809C-412B6C5A2554}"/>
            </a:ext>
          </a:extLst>
        </xdr:cNvPr>
        <xdr:cNvSpPr/>
      </xdr:nvSpPr>
      <xdr:spPr>
        <a:xfrm>
          <a:off x="1562100" y="13858875"/>
          <a:ext cx="38100" cy="2190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1019175</xdr:colOff>
      <xdr:row>36</xdr:row>
      <xdr:rowOff>0</xdr:rowOff>
    </xdr:from>
    <xdr:ext cx="38100" cy="219075"/>
    <xdr:sp macro="" textlink="">
      <xdr:nvSpPr>
        <xdr:cNvPr id="150" name="Shape 8">
          <a:extLst>
            <a:ext uri="{FF2B5EF4-FFF2-40B4-BE49-F238E27FC236}">
              <a16:creationId xmlns="" xmlns:a16="http://schemas.microsoft.com/office/drawing/2014/main" id="{9F47A85F-9764-45B5-BAE1-8ADED70BB40C}"/>
            </a:ext>
          </a:extLst>
        </xdr:cNvPr>
        <xdr:cNvSpPr/>
      </xdr:nvSpPr>
      <xdr:spPr>
        <a:xfrm>
          <a:off x="1562100" y="13858875"/>
          <a:ext cx="38100" cy="2190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1019175</xdr:colOff>
      <xdr:row>36</xdr:row>
      <xdr:rowOff>0</xdr:rowOff>
    </xdr:from>
    <xdr:ext cx="38100" cy="219075"/>
    <xdr:sp macro="" textlink="">
      <xdr:nvSpPr>
        <xdr:cNvPr id="151" name="Shape 8">
          <a:extLst>
            <a:ext uri="{FF2B5EF4-FFF2-40B4-BE49-F238E27FC236}">
              <a16:creationId xmlns="" xmlns:a16="http://schemas.microsoft.com/office/drawing/2014/main" id="{A7013B43-C604-41A6-8C83-61D1CC5600BA}"/>
            </a:ext>
          </a:extLst>
        </xdr:cNvPr>
        <xdr:cNvSpPr/>
      </xdr:nvSpPr>
      <xdr:spPr>
        <a:xfrm>
          <a:off x="1562100" y="13858875"/>
          <a:ext cx="38100" cy="2190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1019175</xdr:colOff>
      <xdr:row>36</xdr:row>
      <xdr:rowOff>0</xdr:rowOff>
    </xdr:from>
    <xdr:ext cx="38100" cy="219075"/>
    <xdr:sp macro="" textlink="">
      <xdr:nvSpPr>
        <xdr:cNvPr id="152" name="Shape 8">
          <a:extLst>
            <a:ext uri="{FF2B5EF4-FFF2-40B4-BE49-F238E27FC236}">
              <a16:creationId xmlns="" xmlns:a16="http://schemas.microsoft.com/office/drawing/2014/main" id="{A27C25E8-EA0E-4283-A5FF-6B61CB4E65EE}"/>
            </a:ext>
          </a:extLst>
        </xdr:cNvPr>
        <xdr:cNvSpPr/>
      </xdr:nvSpPr>
      <xdr:spPr>
        <a:xfrm>
          <a:off x="1562100" y="13858875"/>
          <a:ext cx="38100" cy="2190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1019175</xdr:colOff>
      <xdr:row>36</xdr:row>
      <xdr:rowOff>0</xdr:rowOff>
    </xdr:from>
    <xdr:ext cx="38100" cy="219075"/>
    <xdr:sp macro="" textlink="">
      <xdr:nvSpPr>
        <xdr:cNvPr id="153" name="Shape 8">
          <a:extLst>
            <a:ext uri="{FF2B5EF4-FFF2-40B4-BE49-F238E27FC236}">
              <a16:creationId xmlns="" xmlns:a16="http://schemas.microsoft.com/office/drawing/2014/main" id="{3A67EA6F-B7CA-4B84-A57B-A5C6C38CF4FF}"/>
            </a:ext>
          </a:extLst>
        </xdr:cNvPr>
        <xdr:cNvSpPr/>
      </xdr:nvSpPr>
      <xdr:spPr>
        <a:xfrm>
          <a:off x="1562100" y="13858875"/>
          <a:ext cx="38100" cy="2190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1019175</xdr:colOff>
      <xdr:row>36</xdr:row>
      <xdr:rowOff>0</xdr:rowOff>
    </xdr:from>
    <xdr:ext cx="38100" cy="219075"/>
    <xdr:sp macro="" textlink="">
      <xdr:nvSpPr>
        <xdr:cNvPr id="154" name="Shape 8">
          <a:extLst>
            <a:ext uri="{FF2B5EF4-FFF2-40B4-BE49-F238E27FC236}">
              <a16:creationId xmlns="" xmlns:a16="http://schemas.microsoft.com/office/drawing/2014/main" id="{EB1E6C27-23E3-482B-8CA5-5F1CFFEF6987}"/>
            </a:ext>
          </a:extLst>
        </xdr:cNvPr>
        <xdr:cNvSpPr/>
      </xdr:nvSpPr>
      <xdr:spPr>
        <a:xfrm>
          <a:off x="1562100" y="13858875"/>
          <a:ext cx="38100" cy="2190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1019175</xdr:colOff>
      <xdr:row>36</xdr:row>
      <xdr:rowOff>0</xdr:rowOff>
    </xdr:from>
    <xdr:ext cx="38100" cy="219075"/>
    <xdr:sp macro="" textlink="">
      <xdr:nvSpPr>
        <xdr:cNvPr id="155" name="Shape 8">
          <a:extLst>
            <a:ext uri="{FF2B5EF4-FFF2-40B4-BE49-F238E27FC236}">
              <a16:creationId xmlns="" xmlns:a16="http://schemas.microsoft.com/office/drawing/2014/main" id="{C209DCB1-DEDA-4789-B775-A5F0EDA8F60F}"/>
            </a:ext>
          </a:extLst>
        </xdr:cNvPr>
        <xdr:cNvSpPr/>
      </xdr:nvSpPr>
      <xdr:spPr>
        <a:xfrm>
          <a:off x="1562100" y="13858875"/>
          <a:ext cx="38100" cy="2190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1019175</xdr:colOff>
      <xdr:row>36</xdr:row>
      <xdr:rowOff>0</xdr:rowOff>
    </xdr:from>
    <xdr:ext cx="38100" cy="219075"/>
    <xdr:sp macro="" textlink="">
      <xdr:nvSpPr>
        <xdr:cNvPr id="156" name="Shape 8">
          <a:extLst>
            <a:ext uri="{FF2B5EF4-FFF2-40B4-BE49-F238E27FC236}">
              <a16:creationId xmlns="" xmlns:a16="http://schemas.microsoft.com/office/drawing/2014/main" id="{9AFDDF3A-20DC-463F-A328-8104264A172E}"/>
            </a:ext>
          </a:extLst>
        </xdr:cNvPr>
        <xdr:cNvSpPr/>
      </xdr:nvSpPr>
      <xdr:spPr>
        <a:xfrm>
          <a:off x="1562100" y="13858875"/>
          <a:ext cx="38100" cy="2190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1019175</xdr:colOff>
      <xdr:row>36</xdr:row>
      <xdr:rowOff>0</xdr:rowOff>
    </xdr:from>
    <xdr:ext cx="38100" cy="219075"/>
    <xdr:sp macro="" textlink="">
      <xdr:nvSpPr>
        <xdr:cNvPr id="157" name="Shape 8">
          <a:extLst>
            <a:ext uri="{FF2B5EF4-FFF2-40B4-BE49-F238E27FC236}">
              <a16:creationId xmlns="" xmlns:a16="http://schemas.microsoft.com/office/drawing/2014/main" id="{4D6C6F07-6185-4070-A0ED-E393A790A21F}"/>
            </a:ext>
          </a:extLst>
        </xdr:cNvPr>
        <xdr:cNvSpPr/>
      </xdr:nvSpPr>
      <xdr:spPr>
        <a:xfrm>
          <a:off x="1562100" y="13858875"/>
          <a:ext cx="38100" cy="2190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1019175</xdr:colOff>
      <xdr:row>36</xdr:row>
      <xdr:rowOff>0</xdr:rowOff>
    </xdr:from>
    <xdr:ext cx="38100" cy="219075"/>
    <xdr:sp macro="" textlink="">
      <xdr:nvSpPr>
        <xdr:cNvPr id="158" name="Shape 8">
          <a:extLst>
            <a:ext uri="{FF2B5EF4-FFF2-40B4-BE49-F238E27FC236}">
              <a16:creationId xmlns="" xmlns:a16="http://schemas.microsoft.com/office/drawing/2014/main" id="{9515324F-27BE-4619-9E17-50C340319CA8}"/>
            </a:ext>
          </a:extLst>
        </xdr:cNvPr>
        <xdr:cNvSpPr/>
      </xdr:nvSpPr>
      <xdr:spPr>
        <a:xfrm>
          <a:off x="1562100" y="13858875"/>
          <a:ext cx="38100" cy="2190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1019175</xdr:colOff>
      <xdr:row>36</xdr:row>
      <xdr:rowOff>0</xdr:rowOff>
    </xdr:from>
    <xdr:ext cx="38100" cy="219075"/>
    <xdr:sp macro="" textlink="">
      <xdr:nvSpPr>
        <xdr:cNvPr id="159" name="Shape 8">
          <a:extLst>
            <a:ext uri="{FF2B5EF4-FFF2-40B4-BE49-F238E27FC236}">
              <a16:creationId xmlns="" xmlns:a16="http://schemas.microsoft.com/office/drawing/2014/main" id="{8A806C3D-6A6E-4485-9806-F474C8EB0E5D}"/>
            </a:ext>
          </a:extLst>
        </xdr:cNvPr>
        <xdr:cNvSpPr/>
      </xdr:nvSpPr>
      <xdr:spPr>
        <a:xfrm>
          <a:off x="1562100" y="13858875"/>
          <a:ext cx="38100" cy="2190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1019175</xdr:colOff>
      <xdr:row>36</xdr:row>
      <xdr:rowOff>0</xdr:rowOff>
    </xdr:from>
    <xdr:ext cx="38100" cy="219075"/>
    <xdr:sp macro="" textlink="">
      <xdr:nvSpPr>
        <xdr:cNvPr id="160" name="Shape 8">
          <a:extLst>
            <a:ext uri="{FF2B5EF4-FFF2-40B4-BE49-F238E27FC236}">
              <a16:creationId xmlns="" xmlns:a16="http://schemas.microsoft.com/office/drawing/2014/main" id="{2387B7B7-D3F5-41A0-A904-1993F901EED0}"/>
            </a:ext>
          </a:extLst>
        </xdr:cNvPr>
        <xdr:cNvSpPr/>
      </xdr:nvSpPr>
      <xdr:spPr>
        <a:xfrm>
          <a:off x="1562100" y="13858875"/>
          <a:ext cx="38100" cy="2190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1019175</xdr:colOff>
      <xdr:row>36</xdr:row>
      <xdr:rowOff>0</xdr:rowOff>
    </xdr:from>
    <xdr:ext cx="38100" cy="219075"/>
    <xdr:sp macro="" textlink="">
      <xdr:nvSpPr>
        <xdr:cNvPr id="161" name="Shape 8">
          <a:extLst>
            <a:ext uri="{FF2B5EF4-FFF2-40B4-BE49-F238E27FC236}">
              <a16:creationId xmlns="" xmlns:a16="http://schemas.microsoft.com/office/drawing/2014/main" id="{AC4B3E43-8874-4D5B-B771-D8A8C70EDA6A}"/>
            </a:ext>
          </a:extLst>
        </xdr:cNvPr>
        <xdr:cNvSpPr/>
      </xdr:nvSpPr>
      <xdr:spPr>
        <a:xfrm>
          <a:off x="1562100" y="13858875"/>
          <a:ext cx="38100" cy="2190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1019175</xdr:colOff>
      <xdr:row>36</xdr:row>
      <xdr:rowOff>0</xdr:rowOff>
    </xdr:from>
    <xdr:ext cx="38100" cy="219075"/>
    <xdr:sp macro="" textlink="">
      <xdr:nvSpPr>
        <xdr:cNvPr id="162" name="Shape 8">
          <a:extLst>
            <a:ext uri="{FF2B5EF4-FFF2-40B4-BE49-F238E27FC236}">
              <a16:creationId xmlns="" xmlns:a16="http://schemas.microsoft.com/office/drawing/2014/main" id="{93FF4337-69C3-4B53-AECF-FE81630E1A81}"/>
            </a:ext>
          </a:extLst>
        </xdr:cNvPr>
        <xdr:cNvSpPr/>
      </xdr:nvSpPr>
      <xdr:spPr>
        <a:xfrm>
          <a:off x="1562100" y="13858875"/>
          <a:ext cx="38100" cy="2190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1019175</xdr:colOff>
      <xdr:row>36</xdr:row>
      <xdr:rowOff>0</xdr:rowOff>
    </xdr:from>
    <xdr:ext cx="76200" cy="390525"/>
    <xdr:sp macro="" textlink="">
      <xdr:nvSpPr>
        <xdr:cNvPr id="163" name="Shape 4">
          <a:extLst>
            <a:ext uri="{FF2B5EF4-FFF2-40B4-BE49-F238E27FC236}">
              <a16:creationId xmlns="" xmlns:a16="http://schemas.microsoft.com/office/drawing/2014/main" id="{96CD597B-FC21-4684-9CA5-FEDC1E52D29C}"/>
            </a:ext>
          </a:extLst>
        </xdr:cNvPr>
        <xdr:cNvSpPr/>
      </xdr:nvSpPr>
      <xdr:spPr>
        <a:xfrm>
          <a:off x="1562100" y="13858875"/>
          <a:ext cx="76200" cy="3905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1019175</xdr:colOff>
      <xdr:row>36</xdr:row>
      <xdr:rowOff>0</xdr:rowOff>
    </xdr:from>
    <xdr:ext cx="76200" cy="390525"/>
    <xdr:sp macro="" textlink="">
      <xdr:nvSpPr>
        <xdr:cNvPr id="164" name="Shape 4">
          <a:extLst>
            <a:ext uri="{FF2B5EF4-FFF2-40B4-BE49-F238E27FC236}">
              <a16:creationId xmlns="" xmlns:a16="http://schemas.microsoft.com/office/drawing/2014/main" id="{2ED398AE-4389-4FBD-B683-F3C92952EB32}"/>
            </a:ext>
          </a:extLst>
        </xdr:cNvPr>
        <xdr:cNvSpPr/>
      </xdr:nvSpPr>
      <xdr:spPr>
        <a:xfrm>
          <a:off x="1562100" y="13858875"/>
          <a:ext cx="76200" cy="3905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1019175</xdr:colOff>
      <xdr:row>36</xdr:row>
      <xdr:rowOff>0</xdr:rowOff>
    </xdr:from>
    <xdr:ext cx="76200" cy="390525"/>
    <xdr:sp macro="" textlink="">
      <xdr:nvSpPr>
        <xdr:cNvPr id="165" name="Shape 4">
          <a:extLst>
            <a:ext uri="{FF2B5EF4-FFF2-40B4-BE49-F238E27FC236}">
              <a16:creationId xmlns="" xmlns:a16="http://schemas.microsoft.com/office/drawing/2014/main" id="{0B199F47-7E25-4980-82BD-4158386D3F23}"/>
            </a:ext>
          </a:extLst>
        </xdr:cNvPr>
        <xdr:cNvSpPr/>
      </xdr:nvSpPr>
      <xdr:spPr>
        <a:xfrm>
          <a:off x="1562100" y="13858875"/>
          <a:ext cx="76200" cy="3905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1019175</xdr:colOff>
      <xdr:row>36</xdr:row>
      <xdr:rowOff>0</xdr:rowOff>
    </xdr:from>
    <xdr:ext cx="76200" cy="390525"/>
    <xdr:sp macro="" textlink="">
      <xdr:nvSpPr>
        <xdr:cNvPr id="166" name="Shape 4">
          <a:extLst>
            <a:ext uri="{FF2B5EF4-FFF2-40B4-BE49-F238E27FC236}">
              <a16:creationId xmlns="" xmlns:a16="http://schemas.microsoft.com/office/drawing/2014/main" id="{3C38F709-7F33-4377-BF37-7E6FB295892E}"/>
            </a:ext>
          </a:extLst>
        </xdr:cNvPr>
        <xdr:cNvSpPr/>
      </xdr:nvSpPr>
      <xdr:spPr>
        <a:xfrm>
          <a:off x="1562100" y="13858875"/>
          <a:ext cx="76200" cy="3905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1019175</xdr:colOff>
      <xdr:row>36</xdr:row>
      <xdr:rowOff>0</xdr:rowOff>
    </xdr:from>
    <xdr:ext cx="76200" cy="466725"/>
    <xdr:sp macro="" textlink="">
      <xdr:nvSpPr>
        <xdr:cNvPr id="167" name="Shape 7">
          <a:extLst>
            <a:ext uri="{FF2B5EF4-FFF2-40B4-BE49-F238E27FC236}">
              <a16:creationId xmlns="" xmlns:a16="http://schemas.microsoft.com/office/drawing/2014/main" id="{BE950C81-F087-410F-9FE4-67FB6926FEF2}"/>
            </a:ext>
          </a:extLst>
        </xdr:cNvPr>
        <xdr:cNvSpPr/>
      </xdr:nvSpPr>
      <xdr:spPr>
        <a:xfrm>
          <a:off x="1562100" y="13858875"/>
          <a:ext cx="76200" cy="4667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1019175</xdr:colOff>
      <xdr:row>36</xdr:row>
      <xdr:rowOff>0</xdr:rowOff>
    </xdr:from>
    <xdr:ext cx="76200" cy="466725"/>
    <xdr:sp macro="" textlink="">
      <xdr:nvSpPr>
        <xdr:cNvPr id="168" name="Shape 7">
          <a:extLst>
            <a:ext uri="{FF2B5EF4-FFF2-40B4-BE49-F238E27FC236}">
              <a16:creationId xmlns="" xmlns:a16="http://schemas.microsoft.com/office/drawing/2014/main" id="{2AA32E0D-1760-4B0E-96DE-63D0C346B535}"/>
            </a:ext>
          </a:extLst>
        </xdr:cNvPr>
        <xdr:cNvSpPr/>
      </xdr:nvSpPr>
      <xdr:spPr>
        <a:xfrm>
          <a:off x="1562100" y="13858875"/>
          <a:ext cx="76200" cy="4667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1019175</xdr:colOff>
      <xdr:row>36</xdr:row>
      <xdr:rowOff>0</xdr:rowOff>
    </xdr:from>
    <xdr:ext cx="76200" cy="466725"/>
    <xdr:sp macro="" textlink="">
      <xdr:nvSpPr>
        <xdr:cNvPr id="169" name="Shape 7">
          <a:extLst>
            <a:ext uri="{FF2B5EF4-FFF2-40B4-BE49-F238E27FC236}">
              <a16:creationId xmlns="" xmlns:a16="http://schemas.microsoft.com/office/drawing/2014/main" id="{FEAF9143-AE9F-4553-89FE-B6E3632B1B10}"/>
            </a:ext>
          </a:extLst>
        </xdr:cNvPr>
        <xdr:cNvSpPr/>
      </xdr:nvSpPr>
      <xdr:spPr>
        <a:xfrm>
          <a:off x="1562100" y="13858875"/>
          <a:ext cx="76200" cy="4667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1019175</xdr:colOff>
      <xdr:row>36</xdr:row>
      <xdr:rowOff>0</xdr:rowOff>
    </xdr:from>
    <xdr:ext cx="76200" cy="466725"/>
    <xdr:sp macro="" textlink="">
      <xdr:nvSpPr>
        <xdr:cNvPr id="170" name="Shape 7">
          <a:extLst>
            <a:ext uri="{FF2B5EF4-FFF2-40B4-BE49-F238E27FC236}">
              <a16:creationId xmlns="" xmlns:a16="http://schemas.microsoft.com/office/drawing/2014/main" id="{16571249-AADC-4A00-9743-841906E614CC}"/>
            </a:ext>
          </a:extLst>
        </xdr:cNvPr>
        <xdr:cNvSpPr/>
      </xdr:nvSpPr>
      <xdr:spPr>
        <a:xfrm>
          <a:off x="1562100" y="13858875"/>
          <a:ext cx="76200" cy="4667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1019175</xdr:colOff>
      <xdr:row>36</xdr:row>
      <xdr:rowOff>0</xdr:rowOff>
    </xdr:from>
    <xdr:ext cx="38100" cy="219075"/>
    <xdr:sp macro="" textlink="">
      <xdr:nvSpPr>
        <xdr:cNvPr id="171" name="Shape 8">
          <a:extLst>
            <a:ext uri="{FF2B5EF4-FFF2-40B4-BE49-F238E27FC236}">
              <a16:creationId xmlns="" xmlns:a16="http://schemas.microsoft.com/office/drawing/2014/main" id="{2738897E-3EAF-4554-A93B-201C3CD1C7E7}"/>
            </a:ext>
          </a:extLst>
        </xdr:cNvPr>
        <xdr:cNvSpPr/>
      </xdr:nvSpPr>
      <xdr:spPr>
        <a:xfrm>
          <a:off x="1562100" y="13858875"/>
          <a:ext cx="38100" cy="2190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1019175</xdr:colOff>
      <xdr:row>36</xdr:row>
      <xdr:rowOff>0</xdr:rowOff>
    </xdr:from>
    <xdr:ext cx="38100" cy="219075"/>
    <xdr:sp macro="" textlink="">
      <xdr:nvSpPr>
        <xdr:cNvPr id="172" name="Shape 8">
          <a:extLst>
            <a:ext uri="{FF2B5EF4-FFF2-40B4-BE49-F238E27FC236}">
              <a16:creationId xmlns="" xmlns:a16="http://schemas.microsoft.com/office/drawing/2014/main" id="{FF34BA61-38AE-43BA-95B5-599233B6D6B7}"/>
            </a:ext>
          </a:extLst>
        </xdr:cNvPr>
        <xdr:cNvSpPr/>
      </xdr:nvSpPr>
      <xdr:spPr>
        <a:xfrm>
          <a:off x="1562100" y="13858875"/>
          <a:ext cx="38100" cy="2190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1019175</xdr:colOff>
      <xdr:row>36</xdr:row>
      <xdr:rowOff>0</xdr:rowOff>
    </xdr:from>
    <xdr:ext cx="38100" cy="219075"/>
    <xdr:sp macro="" textlink="">
      <xdr:nvSpPr>
        <xdr:cNvPr id="173" name="Shape 8">
          <a:extLst>
            <a:ext uri="{FF2B5EF4-FFF2-40B4-BE49-F238E27FC236}">
              <a16:creationId xmlns="" xmlns:a16="http://schemas.microsoft.com/office/drawing/2014/main" id="{1E146DE1-60B3-42D3-9C29-E311E0D47207}"/>
            </a:ext>
          </a:extLst>
        </xdr:cNvPr>
        <xdr:cNvSpPr/>
      </xdr:nvSpPr>
      <xdr:spPr>
        <a:xfrm>
          <a:off x="1562100" y="13858875"/>
          <a:ext cx="38100" cy="2190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1019175</xdr:colOff>
      <xdr:row>36</xdr:row>
      <xdr:rowOff>0</xdr:rowOff>
    </xdr:from>
    <xdr:ext cx="38100" cy="219075"/>
    <xdr:sp macro="" textlink="">
      <xdr:nvSpPr>
        <xdr:cNvPr id="174" name="Shape 8">
          <a:extLst>
            <a:ext uri="{FF2B5EF4-FFF2-40B4-BE49-F238E27FC236}">
              <a16:creationId xmlns="" xmlns:a16="http://schemas.microsoft.com/office/drawing/2014/main" id="{FEBF6992-F13C-408C-842A-CC009717DFCD}"/>
            </a:ext>
          </a:extLst>
        </xdr:cNvPr>
        <xdr:cNvSpPr/>
      </xdr:nvSpPr>
      <xdr:spPr>
        <a:xfrm>
          <a:off x="1562100" y="13858875"/>
          <a:ext cx="38100" cy="2190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1019175</xdr:colOff>
      <xdr:row>36</xdr:row>
      <xdr:rowOff>0</xdr:rowOff>
    </xdr:from>
    <xdr:ext cx="38100" cy="219075"/>
    <xdr:sp macro="" textlink="">
      <xdr:nvSpPr>
        <xdr:cNvPr id="175" name="Shape 8">
          <a:extLst>
            <a:ext uri="{FF2B5EF4-FFF2-40B4-BE49-F238E27FC236}">
              <a16:creationId xmlns="" xmlns:a16="http://schemas.microsoft.com/office/drawing/2014/main" id="{1A71C673-8A82-4911-A3C3-D98745369861}"/>
            </a:ext>
          </a:extLst>
        </xdr:cNvPr>
        <xdr:cNvSpPr/>
      </xdr:nvSpPr>
      <xdr:spPr>
        <a:xfrm>
          <a:off x="1562100" y="13858875"/>
          <a:ext cx="38100" cy="2190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1019175</xdr:colOff>
      <xdr:row>36</xdr:row>
      <xdr:rowOff>0</xdr:rowOff>
    </xdr:from>
    <xdr:ext cx="38100" cy="219075"/>
    <xdr:sp macro="" textlink="">
      <xdr:nvSpPr>
        <xdr:cNvPr id="176" name="Shape 8">
          <a:extLst>
            <a:ext uri="{FF2B5EF4-FFF2-40B4-BE49-F238E27FC236}">
              <a16:creationId xmlns="" xmlns:a16="http://schemas.microsoft.com/office/drawing/2014/main" id="{FB80E4AE-21CF-47BE-B03F-E892219AF4AA}"/>
            </a:ext>
          </a:extLst>
        </xdr:cNvPr>
        <xdr:cNvSpPr/>
      </xdr:nvSpPr>
      <xdr:spPr>
        <a:xfrm>
          <a:off x="1562100" y="13858875"/>
          <a:ext cx="38100" cy="2190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wsDr>
</file>

<file path=xl/drawings/drawing2.xml><?xml version="1.0" encoding="utf-8"?>
<xdr:wsDr xmlns:xdr="http://schemas.openxmlformats.org/drawingml/2006/spreadsheetDrawing" xmlns:a="http://schemas.openxmlformats.org/drawingml/2006/main">
  <xdr:oneCellAnchor>
    <xdr:from>
      <xdr:col>1</xdr:col>
      <xdr:colOff>1019175</xdr:colOff>
      <xdr:row>30</xdr:row>
      <xdr:rowOff>0</xdr:rowOff>
    </xdr:from>
    <xdr:ext cx="76200" cy="1071685"/>
    <xdr:sp macro="" textlink="">
      <xdr:nvSpPr>
        <xdr:cNvPr id="2" name="Shape 4">
          <a:extLst>
            <a:ext uri="{FF2B5EF4-FFF2-40B4-BE49-F238E27FC236}">
              <a16:creationId xmlns="" xmlns:a16="http://schemas.microsoft.com/office/drawing/2014/main" id="{0834CA15-8438-41F9-A1D5-4F34AD18DFC6}"/>
            </a:ext>
          </a:extLst>
        </xdr:cNvPr>
        <xdr:cNvSpPr/>
      </xdr:nvSpPr>
      <xdr:spPr>
        <a:xfrm>
          <a:off x="1295400" y="22107525"/>
          <a:ext cx="76200" cy="107168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1019175</xdr:colOff>
      <xdr:row>30</xdr:row>
      <xdr:rowOff>0</xdr:rowOff>
    </xdr:from>
    <xdr:ext cx="76200" cy="1071685"/>
    <xdr:sp macro="" textlink="">
      <xdr:nvSpPr>
        <xdr:cNvPr id="3" name="Shape 4">
          <a:extLst>
            <a:ext uri="{FF2B5EF4-FFF2-40B4-BE49-F238E27FC236}">
              <a16:creationId xmlns="" xmlns:a16="http://schemas.microsoft.com/office/drawing/2014/main" id="{B3734646-2208-4A2B-94ED-D878E3566D22}"/>
            </a:ext>
          </a:extLst>
        </xdr:cNvPr>
        <xdr:cNvSpPr/>
      </xdr:nvSpPr>
      <xdr:spPr>
        <a:xfrm>
          <a:off x="1295400" y="22107525"/>
          <a:ext cx="76200" cy="107168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1019175</xdr:colOff>
      <xdr:row>30</xdr:row>
      <xdr:rowOff>0</xdr:rowOff>
    </xdr:from>
    <xdr:ext cx="76200" cy="1071685"/>
    <xdr:sp macro="" textlink="">
      <xdr:nvSpPr>
        <xdr:cNvPr id="4" name="Shape 4">
          <a:extLst>
            <a:ext uri="{FF2B5EF4-FFF2-40B4-BE49-F238E27FC236}">
              <a16:creationId xmlns="" xmlns:a16="http://schemas.microsoft.com/office/drawing/2014/main" id="{D006B6F5-496D-4342-9BCB-4F7F82C04ABF}"/>
            </a:ext>
          </a:extLst>
        </xdr:cNvPr>
        <xdr:cNvSpPr/>
      </xdr:nvSpPr>
      <xdr:spPr>
        <a:xfrm>
          <a:off x="1295400" y="22107525"/>
          <a:ext cx="76200" cy="107168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1019175</xdr:colOff>
      <xdr:row>30</xdr:row>
      <xdr:rowOff>0</xdr:rowOff>
    </xdr:from>
    <xdr:ext cx="76200" cy="1071685"/>
    <xdr:sp macro="" textlink="">
      <xdr:nvSpPr>
        <xdr:cNvPr id="5" name="Shape 4">
          <a:extLst>
            <a:ext uri="{FF2B5EF4-FFF2-40B4-BE49-F238E27FC236}">
              <a16:creationId xmlns="" xmlns:a16="http://schemas.microsoft.com/office/drawing/2014/main" id="{43FB92B0-B5B9-4DB2-9B55-DDA71DB7977B}"/>
            </a:ext>
          </a:extLst>
        </xdr:cNvPr>
        <xdr:cNvSpPr/>
      </xdr:nvSpPr>
      <xdr:spPr>
        <a:xfrm>
          <a:off x="1295400" y="22107525"/>
          <a:ext cx="76200" cy="107168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1019175</xdr:colOff>
      <xdr:row>30</xdr:row>
      <xdr:rowOff>0</xdr:rowOff>
    </xdr:from>
    <xdr:ext cx="38100" cy="161925"/>
    <xdr:sp macro="" textlink="">
      <xdr:nvSpPr>
        <xdr:cNvPr id="6" name="Shape 5">
          <a:extLst>
            <a:ext uri="{FF2B5EF4-FFF2-40B4-BE49-F238E27FC236}">
              <a16:creationId xmlns="" xmlns:a16="http://schemas.microsoft.com/office/drawing/2014/main" id="{303D5592-6CBE-4B6A-8430-C0C4009AE4DB}"/>
            </a:ext>
          </a:extLst>
        </xdr:cNvPr>
        <xdr:cNvSpPr/>
      </xdr:nvSpPr>
      <xdr:spPr>
        <a:xfrm>
          <a:off x="1295400" y="22107525"/>
          <a:ext cx="38100" cy="1619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1019175</xdr:colOff>
      <xdr:row>30</xdr:row>
      <xdr:rowOff>0</xdr:rowOff>
    </xdr:from>
    <xdr:ext cx="38100" cy="161925"/>
    <xdr:sp macro="" textlink="">
      <xdr:nvSpPr>
        <xdr:cNvPr id="7" name="Shape 5">
          <a:extLst>
            <a:ext uri="{FF2B5EF4-FFF2-40B4-BE49-F238E27FC236}">
              <a16:creationId xmlns="" xmlns:a16="http://schemas.microsoft.com/office/drawing/2014/main" id="{9A52D8F4-1A9E-4BB2-B59A-1A7CFD55E930}"/>
            </a:ext>
          </a:extLst>
        </xdr:cNvPr>
        <xdr:cNvSpPr/>
      </xdr:nvSpPr>
      <xdr:spPr>
        <a:xfrm>
          <a:off x="1295400" y="22107525"/>
          <a:ext cx="38100" cy="1619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1019175</xdr:colOff>
      <xdr:row>30</xdr:row>
      <xdr:rowOff>0</xdr:rowOff>
    </xdr:from>
    <xdr:ext cx="38100" cy="161925"/>
    <xdr:sp macro="" textlink="">
      <xdr:nvSpPr>
        <xdr:cNvPr id="8" name="Shape 5">
          <a:extLst>
            <a:ext uri="{FF2B5EF4-FFF2-40B4-BE49-F238E27FC236}">
              <a16:creationId xmlns="" xmlns:a16="http://schemas.microsoft.com/office/drawing/2014/main" id="{6858EC95-0FD1-4CF2-B18C-D7A7776D3CD2}"/>
            </a:ext>
          </a:extLst>
        </xdr:cNvPr>
        <xdr:cNvSpPr/>
      </xdr:nvSpPr>
      <xdr:spPr>
        <a:xfrm>
          <a:off x="1295400" y="22107525"/>
          <a:ext cx="38100" cy="1619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1019175</xdr:colOff>
      <xdr:row>30</xdr:row>
      <xdr:rowOff>0</xdr:rowOff>
    </xdr:from>
    <xdr:ext cx="38100" cy="161925"/>
    <xdr:sp macro="" textlink="">
      <xdr:nvSpPr>
        <xdr:cNvPr id="9" name="Shape 5">
          <a:extLst>
            <a:ext uri="{FF2B5EF4-FFF2-40B4-BE49-F238E27FC236}">
              <a16:creationId xmlns="" xmlns:a16="http://schemas.microsoft.com/office/drawing/2014/main" id="{46209D23-F45F-43CD-85A4-7E63E4DBA45C}"/>
            </a:ext>
          </a:extLst>
        </xdr:cNvPr>
        <xdr:cNvSpPr/>
      </xdr:nvSpPr>
      <xdr:spPr>
        <a:xfrm>
          <a:off x="1295400" y="22107525"/>
          <a:ext cx="38100" cy="1619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1019175</xdr:colOff>
      <xdr:row>30</xdr:row>
      <xdr:rowOff>0</xdr:rowOff>
    </xdr:from>
    <xdr:ext cx="38100" cy="161925"/>
    <xdr:sp macro="" textlink="">
      <xdr:nvSpPr>
        <xdr:cNvPr id="10" name="Shape 5">
          <a:extLst>
            <a:ext uri="{FF2B5EF4-FFF2-40B4-BE49-F238E27FC236}">
              <a16:creationId xmlns="" xmlns:a16="http://schemas.microsoft.com/office/drawing/2014/main" id="{40E87035-775E-4BCC-A189-164FE27C1FBD}"/>
            </a:ext>
          </a:extLst>
        </xdr:cNvPr>
        <xdr:cNvSpPr/>
      </xdr:nvSpPr>
      <xdr:spPr>
        <a:xfrm>
          <a:off x="1295400" y="22107525"/>
          <a:ext cx="38100" cy="1619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1019175</xdr:colOff>
      <xdr:row>30</xdr:row>
      <xdr:rowOff>0</xdr:rowOff>
    </xdr:from>
    <xdr:ext cx="38100" cy="161925"/>
    <xdr:sp macro="" textlink="">
      <xdr:nvSpPr>
        <xdr:cNvPr id="11" name="Shape 5">
          <a:extLst>
            <a:ext uri="{FF2B5EF4-FFF2-40B4-BE49-F238E27FC236}">
              <a16:creationId xmlns="" xmlns:a16="http://schemas.microsoft.com/office/drawing/2014/main" id="{E84E3C78-9B66-43FE-9916-C152FC41148A}"/>
            </a:ext>
          </a:extLst>
        </xdr:cNvPr>
        <xdr:cNvSpPr/>
      </xdr:nvSpPr>
      <xdr:spPr>
        <a:xfrm>
          <a:off x="1295400" y="22107525"/>
          <a:ext cx="38100" cy="1619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1019175</xdr:colOff>
      <xdr:row>30</xdr:row>
      <xdr:rowOff>0</xdr:rowOff>
    </xdr:from>
    <xdr:ext cx="38100" cy="161925"/>
    <xdr:sp macro="" textlink="">
      <xdr:nvSpPr>
        <xdr:cNvPr id="12" name="Shape 5">
          <a:extLst>
            <a:ext uri="{FF2B5EF4-FFF2-40B4-BE49-F238E27FC236}">
              <a16:creationId xmlns="" xmlns:a16="http://schemas.microsoft.com/office/drawing/2014/main" id="{21D5CBA2-D2DA-4E75-AA01-27C7EA819C79}"/>
            </a:ext>
          </a:extLst>
        </xdr:cNvPr>
        <xdr:cNvSpPr/>
      </xdr:nvSpPr>
      <xdr:spPr>
        <a:xfrm>
          <a:off x="1295400" y="22107525"/>
          <a:ext cx="38100" cy="1619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1019175</xdr:colOff>
      <xdr:row>30</xdr:row>
      <xdr:rowOff>0</xdr:rowOff>
    </xdr:from>
    <xdr:ext cx="38100" cy="161925"/>
    <xdr:sp macro="" textlink="">
      <xdr:nvSpPr>
        <xdr:cNvPr id="13" name="Shape 5">
          <a:extLst>
            <a:ext uri="{FF2B5EF4-FFF2-40B4-BE49-F238E27FC236}">
              <a16:creationId xmlns="" xmlns:a16="http://schemas.microsoft.com/office/drawing/2014/main" id="{E252BA79-A205-4243-9D29-2D121A8CF584}"/>
            </a:ext>
          </a:extLst>
        </xdr:cNvPr>
        <xdr:cNvSpPr/>
      </xdr:nvSpPr>
      <xdr:spPr>
        <a:xfrm>
          <a:off x="1295400" y="22107525"/>
          <a:ext cx="38100" cy="1619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1019175</xdr:colOff>
      <xdr:row>30</xdr:row>
      <xdr:rowOff>0</xdr:rowOff>
    </xdr:from>
    <xdr:ext cx="76200" cy="1365661"/>
    <xdr:sp macro="" textlink="">
      <xdr:nvSpPr>
        <xdr:cNvPr id="14" name="Shape 7">
          <a:extLst>
            <a:ext uri="{FF2B5EF4-FFF2-40B4-BE49-F238E27FC236}">
              <a16:creationId xmlns="" xmlns:a16="http://schemas.microsoft.com/office/drawing/2014/main" id="{7142658D-C511-4B1A-B491-16A1D5ADEC63}"/>
            </a:ext>
          </a:extLst>
        </xdr:cNvPr>
        <xdr:cNvSpPr/>
      </xdr:nvSpPr>
      <xdr:spPr>
        <a:xfrm>
          <a:off x="1295400" y="22107525"/>
          <a:ext cx="76200" cy="1365661"/>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1019175</xdr:colOff>
      <xdr:row>30</xdr:row>
      <xdr:rowOff>0</xdr:rowOff>
    </xdr:from>
    <xdr:ext cx="76200" cy="1365661"/>
    <xdr:sp macro="" textlink="">
      <xdr:nvSpPr>
        <xdr:cNvPr id="15" name="Shape 7">
          <a:extLst>
            <a:ext uri="{FF2B5EF4-FFF2-40B4-BE49-F238E27FC236}">
              <a16:creationId xmlns="" xmlns:a16="http://schemas.microsoft.com/office/drawing/2014/main" id="{7F2F2CF6-9FD4-4463-8C38-30BDEB528FB3}"/>
            </a:ext>
          </a:extLst>
        </xdr:cNvPr>
        <xdr:cNvSpPr/>
      </xdr:nvSpPr>
      <xdr:spPr>
        <a:xfrm>
          <a:off x="1295400" y="22107525"/>
          <a:ext cx="76200" cy="1365661"/>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1019175</xdr:colOff>
      <xdr:row>30</xdr:row>
      <xdr:rowOff>0</xdr:rowOff>
    </xdr:from>
    <xdr:ext cx="76200" cy="1365661"/>
    <xdr:sp macro="" textlink="">
      <xdr:nvSpPr>
        <xdr:cNvPr id="16" name="Shape 7">
          <a:extLst>
            <a:ext uri="{FF2B5EF4-FFF2-40B4-BE49-F238E27FC236}">
              <a16:creationId xmlns="" xmlns:a16="http://schemas.microsoft.com/office/drawing/2014/main" id="{A6681299-4AB3-4E6D-8DE4-DBA44F5A1F02}"/>
            </a:ext>
          </a:extLst>
        </xdr:cNvPr>
        <xdr:cNvSpPr/>
      </xdr:nvSpPr>
      <xdr:spPr>
        <a:xfrm>
          <a:off x="1295400" y="22107525"/>
          <a:ext cx="76200" cy="1365661"/>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1019175</xdr:colOff>
      <xdr:row>30</xdr:row>
      <xdr:rowOff>0</xdr:rowOff>
    </xdr:from>
    <xdr:ext cx="76200" cy="1365661"/>
    <xdr:sp macro="" textlink="">
      <xdr:nvSpPr>
        <xdr:cNvPr id="17" name="Shape 7">
          <a:extLst>
            <a:ext uri="{FF2B5EF4-FFF2-40B4-BE49-F238E27FC236}">
              <a16:creationId xmlns="" xmlns:a16="http://schemas.microsoft.com/office/drawing/2014/main" id="{9407FD24-284E-4733-9741-41001CAC26D5}"/>
            </a:ext>
          </a:extLst>
        </xdr:cNvPr>
        <xdr:cNvSpPr/>
      </xdr:nvSpPr>
      <xdr:spPr>
        <a:xfrm>
          <a:off x="1295400" y="22107525"/>
          <a:ext cx="76200" cy="1365661"/>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1019175</xdr:colOff>
      <xdr:row>30</xdr:row>
      <xdr:rowOff>0</xdr:rowOff>
    </xdr:from>
    <xdr:ext cx="38100" cy="386875"/>
    <xdr:sp macro="" textlink="">
      <xdr:nvSpPr>
        <xdr:cNvPr id="18" name="Shape 8">
          <a:extLst>
            <a:ext uri="{FF2B5EF4-FFF2-40B4-BE49-F238E27FC236}">
              <a16:creationId xmlns="" xmlns:a16="http://schemas.microsoft.com/office/drawing/2014/main" id="{E1C57DDD-1407-4F90-884E-B1CCD929E5FB}"/>
            </a:ext>
          </a:extLst>
        </xdr:cNvPr>
        <xdr:cNvSpPr/>
      </xdr:nvSpPr>
      <xdr:spPr>
        <a:xfrm>
          <a:off x="1295400" y="22107525"/>
          <a:ext cx="38100" cy="3868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1019175</xdr:colOff>
      <xdr:row>30</xdr:row>
      <xdr:rowOff>0</xdr:rowOff>
    </xdr:from>
    <xdr:ext cx="38100" cy="386875"/>
    <xdr:sp macro="" textlink="">
      <xdr:nvSpPr>
        <xdr:cNvPr id="19" name="Shape 8">
          <a:extLst>
            <a:ext uri="{FF2B5EF4-FFF2-40B4-BE49-F238E27FC236}">
              <a16:creationId xmlns="" xmlns:a16="http://schemas.microsoft.com/office/drawing/2014/main" id="{E39E6E6F-2A02-48E3-9F68-9EDEC2BD4B02}"/>
            </a:ext>
          </a:extLst>
        </xdr:cNvPr>
        <xdr:cNvSpPr/>
      </xdr:nvSpPr>
      <xdr:spPr>
        <a:xfrm>
          <a:off x="1295400" y="22107525"/>
          <a:ext cx="38100" cy="3868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1019175</xdr:colOff>
      <xdr:row>30</xdr:row>
      <xdr:rowOff>0</xdr:rowOff>
    </xdr:from>
    <xdr:ext cx="38100" cy="386875"/>
    <xdr:sp macro="" textlink="">
      <xdr:nvSpPr>
        <xdr:cNvPr id="20" name="Shape 8">
          <a:extLst>
            <a:ext uri="{FF2B5EF4-FFF2-40B4-BE49-F238E27FC236}">
              <a16:creationId xmlns="" xmlns:a16="http://schemas.microsoft.com/office/drawing/2014/main" id="{692552B2-B7F4-4B03-B0F8-9020CEEC0885}"/>
            </a:ext>
          </a:extLst>
        </xdr:cNvPr>
        <xdr:cNvSpPr/>
      </xdr:nvSpPr>
      <xdr:spPr>
        <a:xfrm>
          <a:off x="1295400" y="22107525"/>
          <a:ext cx="38100" cy="3868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1019175</xdr:colOff>
      <xdr:row>30</xdr:row>
      <xdr:rowOff>0</xdr:rowOff>
    </xdr:from>
    <xdr:ext cx="38100" cy="386875"/>
    <xdr:sp macro="" textlink="">
      <xdr:nvSpPr>
        <xdr:cNvPr id="21" name="Shape 8">
          <a:extLst>
            <a:ext uri="{FF2B5EF4-FFF2-40B4-BE49-F238E27FC236}">
              <a16:creationId xmlns="" xmlns:a16="http://schemas.microsoft.com/office/drawing/2014/main" id="{94FA83B6-8B78-42AF-811C-26D5366F6812}"/>
            </a:ext>
          </a:extLst>
        </xdr:cNvPr>
        <xdr:cNvSpPr/>
      </xdr:nvSpPr>
      <xdr:spPr>
        <a:xfrm>
          <a:off x="1295400" y="22107525"/>
          <a:ext cx="38100" cy="3868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1019175</xdr:colOff>
      <xdr:row>30</xdr:row>
      <xdr:rowOff>0</xdr:rowOff>
    </xdr:from>
    <xdr:ext cx="38100" cy="386875"/>
    <xdr:sp macro="" textlink="">
      <xdr:nvSpPr>
        <xdr:cNvPr id="22" name="Shape 8">
          <a:extLst>
            <a:ext uri="{FF2B5EF4-FFF2-40B4-BE49-F238E27FC236}">
              <a16:creationId xmlns="" xmlns:a16="http://schemas.microsoft.com/office/drawing/2014/main" id="{E89BECE9-3A9D-4A25-A85B-D5B123280213}"/>
            </a:ext>
          </a:extLst>
        </xdr:cNvPr>
        <xdr:cNvSpPr/>
      </xdr:nvSpPr>
      <xdr:spPr>
        <a:xfrm>
          <a:off x="1295400" y="22107525"/>
          <a:ext cx="38100" cy="3868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1019175</xdr:colOff>
      <xdr:row>30</xdr:row>
      <xdr:rowOff>0</xdr:rowOff>
    </xdr:from>
    <xdr:ext cx="38100" cy="386875"/>
    <xdr:sp macro="" textlink="">
      <xdr:nvSpPr>
        <xdr:cNvPr id="23" name="Shape 8">
          <a:extLst>
            <a:ext uri="{FF2B5EF4-FFF2-40B4-BE49-F238E27FC236}">
              <a16:creationId xmlns="" xmlns:a16="http://schemas.microsoft.com/office/drawing/2014/main" id="{C7CB99FF-3264-4058-9326-DD8E429263DC}"/>
            </a:ext>
          </a:extLst>
        </xdr:cNvPr>
        <xdr:cNvSpPr/>
      </xdr:nvSpPr>
      <xdr:spPr>
        <a:xfrm>
          <a:off x="1295400" y="22107525"/>
          <a:ext cx="38100" cy="3868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1019175</xdr:colOff>
      <xdr:row>30</xdr:row>
      <xdr:rowOff>0</xdr:rowOff>
    </xdr:from>
    <xdr:ext cx="38100" cy="386875"/>
    <xdr:sp macro="" textlink="">
      <xdr:nvSpPr>
        <xdr:cNvPr id="24" name="Shape 8">
          <a:extLst>
            <a:ext uri="{FF2B5EF4-FFF2-40B4-BE49-F238E27FC236}">
              <a16:creationId xmlns="" xmlns:a16="http://schemas.microsoft.com/office/drawing/2014/main" id="{18956F56-342E-40AA-AB19-3157C9E0E54C}"/>
            </a:ext>
          </a:extLst>
        </xdr:cNvPr>
        <xdr:cNvSpPr/>
      </xdr:nvSpPr>
      <xdr:spPr>
        <a:xfrm>
          <a:off x="1295400" y="22107525"/>
          <a:ext cx="38100" cy="3868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1019175</xdr:colOff>
      <xdr:row>30</xdr:row>
      <xdr:rowOff>0</xdr:rowOff>
    </xdr:from>
    <xdr:ext cx="38100" cy="386875"/>
    <xdr:sp macro="" textlink="">
      <xdr:nvSpPr>
        <xdr:cNvPr id="25" name="Shape 8">
          <a:extLst>
            <a:ext uri="{FF2B5EF4-FFF2-40B4-BE49-F238E27FC236}">
              <a16:creationId xmlns="" xmlns:a16="http://schemas.microsoft.com/office/drawing/2014/main" id="{D9173CE2-3A05-4412-9C75-8FBD639C6470}"/>
            </a:ext>
          </a:extLst>
        </xdr:cNvPr>
        <xdr:cNvSpPr/>
      </xdr:nvSpPr>
      <xdr:spPr>
        <a:xfrm>
          <a:off x="1295400" y="22107525"/>
          <a:ext cx="38100" cy="3868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1009650</xdr:colOff>
      <xdr:row>30</xdr:row>
      <xdr:rowOff>0</xdr:rowOff>
    </xdr:from>
    <xdr:ext cx="38100" cy="980630"/>
    <xdr:sp macro="" textlink="">
      <xdr:nvSpPr>
        <xdr:cNvPr id="26" name="Shape 9">
          <a:extLst>
            <a:ext uri="{FF2B5EF4-FFF2-40B4-BE49-F238E27FC236}">
              <a16:creationId xmlns="" xmlns:a16="http://schemas.microsoft.com/office/drawing/2014/main" id="{A436C138-3E4D-44B0-8066-FED6E0A123E8}"/>
            </a:ext>
          </a:extLst>
        </xdr:cNvPr>
        <xdr:cNvSpPr/>
      </xdr:nvSpPr>
      <xdr:spPr>
        <a:xfrm>
          <a:off x="1285875" y="22107525"/>
          <a:ext cx="38100" cy="98063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1009650</xdr:colOff>
      <xdr:row>30</xdr:row>
      <xdr:rowOff>0</xdr:rowOff>
    </xdr:from>
    <xdr:ext cx="38100" cy="980630"/>
    <xdr:sp macro="" textlink="">
      <xdr:nvSpPr>
        <xdr:cNvPr id="27" name="Shape 9">
          <a:extLst>
            <a:ext uri="{FF2B5EF4-FFF2-40B4-BE49-F238E27FC236}">
              <a16:creationId xmlns="" xmlns:a16="http://schemas.microsoft.com/office/drawing/2014/main" id="{1F94F7A5-6B7C-48AA-B48B-F2164751826F}"/>
            </a:ext>
          </a:extLst>
        </xdr:cNvPr>
        <xdr:cNvSpPr/>
      </xdr:nvSpPr>
      <xdr:spPr>
        <a:xfrm>
          <a:off x="1285875" y="22107525"/>
          <a:ext cx="38100" cy="98063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1009650</xdr:colOff>
      <xdr:row>30</xdr:row>
      <xdr:rowOff>0</xdr:rowOff>
    </xdr:from>
    <xdr:ext cx="38100" cy="980630"/>
    <xdr:sp macro="" textlink="">
      <xdr:nvSpPr>
        <xdr:cNvPr id="28" name="Shape 9">
          <a:extLst>
            <a:ext uri="{FF2B5EF4-FFF2-40B4-BE49-F238E27FC236}">
              <a16:creationId xmlns="" xmlns:a16="http://schemas.microsoft.com/office/drawing/2014/main" id="{316991C6-FD54-44E4-B5B7-EC905283BB48}"/>
            </a:ext>
          </a:extLst>
        </xdr:cNvPr>
        <xdr:cNvSpPr/>
      </xdr:nvSpPr>
      <xdr:spPr>
        <a:xfrm>
          <a:off x="1285875" y="22107525"/>
          <a:ext cx="38100" cy="98063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1009650</xdr:colOff>
      <xdr:row>30</xdr:row>
      <xdr:rowOff>0</xdr:rowOff>
    </xdr:from>
    <xdr:ext cx="38100" cy="980630"/>
    <xdr:sp macro="" textlink="">
      <xdr:nvSpPr>
        <xdr:cNvPr id="29" name="Shape 9">
          <a:extLst>
            <a:ext uri="{FF2B5EF4-FFF2-40B4-BE49-F238E27FC236}">
              <a16:creationId xmlns="" xmlns:a16="http://schemas.microsoft.com/office/drawing/2014/main" id="{10832FD6-5FF0-46FB-961C-38160422AD98}"/>
            </a:ext>
          </a:extLst>
        </xdr:cNvPr>
        <xdr:cNvSpPr/>
      </xdr:nvSpPr>
      <xdr:spPr>
        <a:xfrm>
          <a:off x="1285875" y="22107525"/>
          <a:ext cx="38100" cy="98063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1009650</xdr:colOff>
      <xdr:row>30</xdr:row>
      <xdr:rowOff>0</xdr:rowOff>
    </xdr:from>
    <xdr:ext cx="38100" cy="980630"/>
    <xdr:sp macro="" textlink="">
      <xdr:nvSpPr>
        <xdr:cNvPr id="30" name="Shape 9">
          <a:extLst>
            <a:ext uri="{FF2B5EF4-FFF2-40B4-BE49-F238E27FC236}">
              <a16:creationId xmlns="" xmlns:a16="http://schemas.microsoft.com/office/drawing/2014/main" id="{B210440D-BE15-4CC8-A05D-DD770CC7F313}"/>
            </a:ext>
          </a:extLst>
        </xdr:cNvPr>
        <xdr:cNvSpPr/>
      </xdr:nvSpPr>
      <xdr:spPr>
        <a:xfrm>
          <a:off x="1285875" y="22107525"/>
          <a:ext cx="38100" cy="98063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1009650</xdr:colOff>
      <xdr:row>30</xdr:row>
      <xdr:rowOff>0</xdr:rowOff>
    </xdr:from>
    <xdr:ext cx="38100" cy="980630"/>
    <xdr:sp macro="" textlink="">
      <xdr:nvSpPr>
        <xdr:cNvPr id="31" name="Shape 9">
          <a:extLst>
            <a:ext uri="{FF2B5EF4-FFF2-40B4-BE49-F238E27FC236}">
              <a16:creationId xmlns="" xmlns:a16="http://schemas.microsoft.com/office/drawing/2014/main" id="{9BF88A49-3A72-4259-96F3-3E118BFDFC6E}"/>
            </a:ext>
          </a:extLst>
        </xdr:cNvPr>
        <xdr:cNvSpPr/>
      </xdr:nvSpPr>
      <xdr:spPr>
        <a:xfrm>
          <a:off x="1285875" y="22107525"/>
          <a:ext cx="38100" cy="98063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1009650</xdr:colOff>
      <xdr:row>30</xdr:row>
      <xdr:rowOff>0</xdr:rowOff>
    </xdr:from>
    <xdr:ext cx="38100" cy="980630"/>
    <xdr:sp macro="" textlink="">
      <xdr:nvSpPr>
        <xdr:cNvPr id="32" name="Shape 9">
          <a:extLst>
            <a:ext uri="{FF2B5EF4-FFF2-40B4-BE49-F238E27FC236}">
              <a16:creationId xmlns="" xmlns:a16="http://schemas.microsoft.com/office/drawing/2014/main" id="{F223AFCF-EDC0-4A16-B052-BD1A2C8F85EC}"/>
            </a:ext>
          </a:extLst>
        </xdr:cNvPr>
        <xdr:cNvSpPr/>
      </xdr:nvSpPr>
      <xdr:spPr>
        <a:xfrm>
          <a:off x="1285875" y="22107525"/>
          <a:ext cx="38100" cy="98063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1009650</xdr:colOff>
      <xdr:row>30</xdr:row>
      <xdr:rowOff>0</xdr:rowOff>
    </xdr:from>
    <xdr:ext cx="38100" cy="980630"/>
    <xdr:sp macro="" textlink="">
      <xdr:nvSpPr>
        <xdr:cNvPr id="33" name="Shape 9">
          <a:extLst>
            <a:ext uri="{FF2B5EF4-FFF2-40B4-BE49-F238E27FC236}">
              <a16:creationId xmlns="" xmlns:a16="http://schemas.microsoft.com/office/drawing/2014/main" id="{C39CCA57-4E4D-4492-9AA2-59C9CCC4A6B3}"/>
            </a:ext>
          </a:extLst>
        </xdr:cNvPr>
        <xdr:cNvSpPr/>
      </xdr:nvSpPr>
      <xdr:spPr>
        <a:xfrm>
          <a:off x="1285875" y="22107525"/>
          <a:ext cx="38100" cy="98063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1009650</xdr:colOff>
      <xdr:row>30</xdr:row>
      <xdr:rowOff>0</xdr:rowOff>
    </xdr:from>
    <xdr:ext cx="38100" cy="161925"/>
    <xdr:sp macro="" textlink="">
      <xdr:nvSpPr>
        <xdr:cNvPr id="34" name="Shape 10">
          <a:extLst>
            <a:ext uri="{FF2B5EF4-FFF2-40B4-BE49-F238E27FC236}">
              <a16:creationId xmlns="" xmlns:a16="http://schemas.microsoft.com/office/drawing/2014/main" id="{A6E4FD81-2938-4BD0-A289-2A10C84A7DE1}"/>
            </a:ext>
          </a:extLst>
        </xdr:cNvPr>
        <xdr:cNvSpPr/>
      </xdr:nvSpPr>
      <xdr:spPr>
        <a:xfrm>
          <a:off x="1285875" y="22107525"/>
          <a:ext cx="38100" cy="1619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1009650</xdr:colOff>
      <xdr:row>30</xdr:row>
      <xdr:rowOff>0</xdr:rowOff>
    </xdr:from>
    <xdr:ext cx="38100" cy="161925"/>
    <xdr:sp macro="" textlink="">
      <xdr:nvSpPr>
        <xdr:cNvPr id="35" name="Shape 10">
          <a:extLst>
            <a:ext uri="{FF2B5EF4-FFF2-40B4-BE49-F238E27FC236}">
              <a16:creationId xmlns="" xmlns:a16="http://schemas.microsoft.com/office/drawing/2014/main" id="{2028E8FD-167A-4BDF-B498-BF1D04DB1A62}"/>
            </a:ext>
          </a:extLst>
        </xdr:cNvPr>
        <xdr:cNvSpPr/>
      </xdr:nvSpPr>
      <xdr:spPr>
        <a:xfrm>
          <a:off x="1285875" y="22107525"/>
          <a:ext cx="38100" cy="1619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1009650</xdr:colOff>
      <xdr:row>30</xdr:row>
      <xdr:rowOff>0</xdr:rowOff>
    </xdr:from>
    <xdr:ext cx="38100" cy="161925"/>
    <xdr:sp macro="" textlink="">
      <xdr:nvSpPr>
        <xdr:cNvPr id="36" name="Shape 10">
          <a:extLst>
            <a:ext uri="{FF2B5EF4-FFF2-40B4-BE49-F238E27FC236}">
              <a16:creationId xmlns="" xmlns:a16="http://schemas.microsoft.com/office/drawing/2014/main" id="{1DDCAC3D-A84A-4F5A-9081-E1AB7015AC27}"/>
            </a:ext>
          </a:extLst>
        </xdr:cNvPr>
        <xdr:cNvSpPr/>
      </xdr:nvSpPr>
      <xdr:spPr>
        <a:xfrm>
          <a:off x="1285875" y="22107525"/>
          <a:ext cx="38100" cy="1619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1009650</xdr:colOff>
      <xdr:row>30</xdr:row>
      <xdr:rowOff>0</xdr:rowOff>
    </xdr:from>
    <xdr:ext cx="38100" cy="161925"/>
    <xdr:sp macro="" textlink="">
      <xdr:nvSpPr>
        <xdr:cNvPr id="37" name="Shape 10">
          <a:extLst>
            <a:ext uri="{FF2B5EF4-FFF2-40B4-BE49-F238E27FC236}">
              <a16:creationId xmlns="" xmlns:a16="http://schemas.microsoft.com/office/drawing/2014/main" id="{06F66EA1-45A6-426B-A095-DC67249FC8E7}"/>
            </a:ext>
          </a:extLst>
        </xdr:cNvPr>
        <xdr:cNvSpPr/>
      </xdr:nvSpPr>
      <xdr:spPr>
        <a:xfrm>
          <a:off x="1285875" y="22107525"/>
          <a:ext cx="38100" cy="1619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1009650</xdr:colOff>
      <xdr:row>30</xdr:row>
      <xdr:rowOff>0</xdr:rowOff>
    </xdr:from>
    <xdr:ext cx="38100" cy="161925"/>
    <xdr:sp macro="" textlink="">
      <xdr:nvSpPr>
        <xdr:cNvPr id="38" name="Shape 10">
          <a:extLst>
            <a:ext uri="{FF2B5EF4-FFF2-40B4-BE49-F238E27FC236}">
              <a16:creationId xmlns="" xmlns:a16="http://schemas.microsoft.com/office/drawing/2014/main" id="{20CF45DB-1A7E-46B6-A922-EFC62C47E351}"/>
            </a:ext>
          </a:extLst>
        </xdr:cNvPr>
        <xdr:cNvSpPr/>
      </xdr:nvSpPr>
      <xdr:spPr>
        <a:xfrm>
          <a:off x="1285875" y="22107525"/>
          <a:ext cx="38100" cy="1619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1009650</xdr:colOff>
      <xdr:row>30</xdr:row>
      <xdr:rowOff>0</xdr:rowOff>
    </xdr:from>
    <xdr:ext cx="38100" cy="161925"/>
    <xdr:sp macro="" textlink="">
      <xdr:nvSpPr>
        <xdr:cNvPr id="39" name="Shape 10">
          <a:extLst>
            <a:ext uri="{FF2B5EF4-FFF2-40B4-BE49-F238E27FC236}">
              <a16:creationId xmlns="" xmlns:a16="http://schemas.microsoft.com/office/drawing/2014/main" id="{BA88F8FB-EFDC-4DFB-BA45-C292B3BFAFDC}"/>
            </a:ext>
          </a:extLst>
        </xdr:cNvPr>
        <xdr:cNvSpPr/>
      </xdr:nvSpPr>
      <xdr:spPr>
        <a:xfrm>
          <a:off x="1285875" y="22107525"/>
          <a:ext cx="38100" cy="1619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1009650</xdr:colOff>
      <xdr:row>30</xdr:row>
      <xdr:rowOff>0</xdr:rowOff>
    </xdr:from>
    <xdr:ext cx="38100" cy="161925"/>
    <xdr:sp macro="" textlink="">
      <xdr:nvSpPr>
        <xdr:cNvPr id="40" name="Shape 10">
          <a:extLst>
            <a:ext uri="{FF2B5EF4-FFF2-40B4-BE49-F238E27FC236}">
              <a16:creationId xmlns="" xmlns:a16="http://schemas.microsoft.com/office/drawing/2014/main" id="{F5D1C3E6-207A-4D6F-9D2F-489DE1B9C1DA}"/>
            </a:ext>
          </a:extLst>
        </xdr:cNvPr>
        <xdr:cNvSpPr/>
      </xdr:nvSpPr>
      <xdr:spPr>
        <a:xfrm>
          <a:off x="1285875" y="22107525"/>
          <a:ext cx="38100" cy="1619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1009650</xdr:colOff>
      <xdr:row>30</xdr:row>
      <xdr:rowOff>0</xdr:rowOff>
    </xdr:from>
    <xdr:ext cx="38100" cy="161925"/>
    <xdr:sp macro="" textlink="">
      <xdr:nvSpPr>
        <xdr:cNvPr id="41" name="Shape 10">
          <a:extLst>
            <a:ext uri="{FF2B5EF4-FFF2-40B4-BE49-F238E27FC236}">
              <a16:creationId xmlns="" xmlns:a16="http://schemas.microsoft.com/office/drawing/2014/main" id="{2D8B654F-F152-4324-89EC-A28C717F044A}"/>
            </a:ext>
          </a:extLst>
        </xdr:cNvPr>
        <xdr:cNvSpPr/>
      </xdr:nvSpPr>
      <xdr:spPr>
        <a:xfrm>
          <a:off x="1285875" y="22107525"/>
          <a:ext cx="38100" cy="1619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1019175</xdr:colOff>
      <xdr:row>30</xdr:row>
      <xdr:rowOff>0</xdr:rowOff>
    </xdr:from>
    <xdr:ext cx="38100" cy="386875"/>
    <xdr:sp macro="" textlink="">
      <xdr:nvSpPr>
        <xdr:cNvPr id="42" name="Shape 8">
          <a:extLst>
            <a:ext uri="{FF2B5EF4-FFF2-40B4-BE49-F238E27FC236}">
              <a16:creationId xmlns="" xmlns:a16="http://schemas.microsoft.com/office/drawing/2014/main" id="{BE61A1CD-6A29-450B-9120-F8526406A171}"/>
            </a:ext>
          </a:extLst>
        </xdr:cNvPr>
        <xdr:cNvSpPr/>
      </xdr:nvSpPr>
      <xdr:spPr>
        <a:xfrm>
          <a:off x="1295400" y="22107525"/>
          <a:ext cx="38100" cy="3868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1019175</xdr:colOff>
      <xdr:row>30</xdr:row>
      <xdr:rowOff>0</xdr:rowOff>
    </xdr:from>
    <xdr:ext cx="38100" cy="386875"/>
    <xdr:sp macro="" textlink="">
      <xdr:nvSpPr>
        <xdr:cNvPr id="43" name="Shape 8">
          <a:extLst>
            <a:ext uri="{FF2B5EF4-FFF2-40B4-BE49-F238E27FC236}">
              <a16:creationId xmlns="" xmlns:a16="http://schemas.microsoft.com/office/drawing/2014/main" id="{97B61447-8ED8-4E3B-AAA7-29869853383A}"/>
            </a:ext>
          </a:extLst>
        </xdr:cNvPr>
        <xdr:cNvSpPr/>
      </xdr:nvSpPr>
      <xdr:spPr>
        <a:xfrm>
          <a:off x="1295400" y="22107525"/>
          <a:ext cx="38100" cy="3868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1019175</xdr:colOff>
      <xdr:row>30</xdr:row>
      <xdr:rowOff>0</xdr:rowOff>
    </xdr:from>
    <xdr:ext cx="38100" cy="386875"/>
    <xdr:sp macro="" textlink="">
      <xdr:nvSpPr>
        <xdr:cNvPr id="44" name="Shape 8">
          <a:extLst>
            <a:ext uri="{FF2B5EF4-FFF2-40B4-BE49-F238E27FC236}">
              <a16:creationId xmlns="" xmlns:a16="http://schemas.microsoft.com/office/drawing/2014/main" id="{BB8938C3-3E64-4C5B-AC73-698784F5BBE4}"/>
            </a:ext>
          </a:extLst>
        </xdr:cNvPr>
        <xdr:cNvSpPr/>
      </xdr:nvSpPr>
      <xdr:spPr>
        <a:xfrm>
          <a:off x="1295400" y="22107525"/>
          <a:ext cx="38100" cy="3868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1019175</xdr:colOff>
      <xdr:row>30</xdr:row>
      <xdr:rowOff>0</xdr:rowOff>
    </xdr:from>
    <xdr:ext cx="38100" cy="386875"/>
    <xdr:sp macro="" textlink="">
      <xdr:nvSpPr>
        <xdr:cNvPr id="45" name="Shape 8">
          <a:extLst>
            <a:ext uri="{FF2B5EF4-FFF2-40B4-BE49-F238E27FC236}">
              <a16:creationId xmlns="" xmlns:a16="http://schemas.microsoft.com/office/drawing/2014/main" id="{928D9D65-7F3D-4778-96C3-687B33D26C61}"/>
            </a:ext>
          </a:extLst>
        </xdr:cNvPr>
        <xdr:cNvSpPr/>
      </xdr:nvSpPr>
      <xdr:spPr>
        <a:xfrm>
          <a:off x="1295400" y="22107525"/>
          <a:ext cx="38100" cy="3868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1019175</xdr:colOff>
      <xdr:row>30</xdr:row>
      <xdr:rowOff>0</xdr:rowOff>
    </xdr:from>
    <xdr:ext cx="38100" cy="386875"/>
    <xdr:sp macro="" textlink="">
      <xdr:nvSpPr>
        <xdr:cNvPr id="46" name="Shape 8">
          <a:extLst>
            <a:ext uri="{FF2B5EF4-FFF2-40B4-BE49-F238E27FC236}">
              <a16:creationId xmlns="" xmlns:a16="http://schemas.microsoft.com/office/drawing/2014/main" id="{32AAF245-AB53-40E3-9452-034FAAF6547A}"/>
            </a:ext>
          </a:extLst>
        </xdr:cNvPr>
        <xdr:cNvSpPr/>
      </xdr:nvSpPr>
      <xdr:spPr>
        <a:xfrm>
          <a:off x="1295400" y="22107525"/>
          <a:ext cx="38100" cy="3868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1019175</xdr:colOff>
      <xdr:row>30</xdr:row>
      <xdr:rowOff>0</xdr:rowOff>
    </xdr:from>
    <xdr:ext cx="38100" cy="386875"/>
    <xdr:sp macro="" textlink="">
      <xdr:nvSpPr>
        <xdr:cNvPr id="47" name="Shape 8">
          <a:extLst>
            <a:ext uri="{FF2B5EF4-FFF2-40B4-BE49-F238E27FC236}">
              <a16:creationId xmlns="" xmlns:a16="http://schemas.microsoft.com/office/drawing/2014/main" id="{01EB9C34-ED99-4E96-B563-929D3B80E3B6}"/>
            </a:ext>
          </a:extLst>
        </xdr:cNvPr>
        <xdr:cNvSpPr/>
      </xdr:nvSpPr>
      <xdr:spPr>
        <a:xfrm>
          <a:off x="1295400" y="22107525"/>
          <a:ext cx="38100" cy="3868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1019175</xdr:colOff>
      <xdr:row>30</xdr:row>
      <xdr:rowOff>0</xdr:rowOff>
    </xdr:from>
    <xdr:ext cx="38100" cy="386875"/>
    <xdr:sp macro="" textlink="">
      <xdr:nvSpPr>
        <xdr:cNvPr id="48" name="Shape 8">
          <a:extLst>
            <a:ext uri="{FF2B5EF4-FFF2-40B4-BE49-F238E27FC236}">
              <a16:creationId xmlns="" xmlns:a16="http://schemas.microsoft.com/office/drawing/2014/main" id="{4487A415-1EF5-4D47-B1EF-D3A35EA75497}"/>
            </a:ext>
          </a:extLst>
        </xdr:cNvPr>
        <xdr:cNvSpPr/>
      </xdr:nvSpPr>
      <xdr:spPr>
        <a:xfrm>
          <a:off x="1295400" y="22107525"/>
          <a:ext cx="38100" cy="3868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1019175</xdr:colOff>
      <xdr:row>30</xdr:row>
      <xdr:rowOff>0</xdr:rowOff>
    </xdr:from>
    <xdr:ext cx="38100" cy="386875"/>
    <xdr:sp macro="" textlink="">
      <xdr:nvSpPr>
        <xdr:cNvPr id="49" name="Shape 8">
          <a:extLst>
            <a:ext uri="{FF2B5EF4-FFF2-40B4-BE49-F238E27FC236}">
              <a16:creationId xmlns="" xmlns:a16="http://schemas.microsoft.com/office/drawing/2014/main" id="{E0C8F2C5-5916-4338-8FD9-2C09B84F00D6}"/>
            </a:ext>
          </a:extLst>
        </xdr:cNvPr>
        <xdr:cNvSpPr/>
      </xdr:nvSpPr>
      <xdr:spPr>
        <a:xfrm>
          <a:off x="1295400" y="22107525"/>
          <a:ext cx="38100" cy="3868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1019175</xdr:colOff>
      <xdr:row>30</xdr:row>
      <xdr:rowOff>0</xdr:rowOff>
    </xdr:from>
    <xdr:ext cx="38100" cy="386875"/>
    <xdr:sp macro="" textlink="">
      <xdr:nvSpPr>
        <xdr:cNvPr id="50" name="Shape 8">
          <a:extLst>
            <a:ext uri="{FF2B5EF4-FFF2-40B4-BE49-F238E27FC236}">
              <a16:creationId xmlns="" xmlns:a16="http://schemas.microsoft.com/office/drawing/2014/main" id="{EEB4E875-D63F-4D22-A476-3791FE326222}"/>
            </a:ext>
          </a:extLst>
        </xdr:cNvPr>
        <xdr:cNvSpPr/>
      </xdr:nvSpPr>
      <xdr:spPr>
        <a:xfrm>
          <a:off x="1295400" y="22107525"/>
          <a:ext cx="38100" cy="3868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1019175</xdr:colOff>
      <xdr:row>30</xdr:row>
      <xdr:rowOff>0</xdr:rowOff>
    </xdr:from>
    <xdr:ext cx="38100" cy="386875"/>
    <xdr:sp macro="" textlink="">
      <xdr:nvSpPr>
        <xdr:cNvPr id="51" name="Shape 8">
          <a:extLst>
            <a:ext uri="{FF2B5EF4-FFF2-40B4-BE49-F238E27FC236}">
              <a16:creationId xmlns="" xmlns:a16="http://schemas.microsoft.com/office/drawing/2014/main" id="{1472F24A-8627-4E30-AB1E-E8378FE03455}"/>
            </a:ext>
          </a:extLst>
        </xdr:cNvPr>
        <xdr:cNvSpPr/>
      </xdr:nvSpPr>
      <xdr:spPr>
        <a:xfrm>
          <a:off x="1295400" y="22107525"/>
          <a:ext cx="38100" cy="3868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1019175</xdr:colOff>
      <xdr:row>30</xdr:row>
      <xdr:rowOff>0</xdr:rowOff>
    </xdr:from>
    <xdr:ext cx="38100" cy="386875"/>
    <xdr:sp macro="" textlink="">
      <xdr:nvSpPr>
        <xdr:cNvPr id="52" name="Shape 8">
          <a:extLst>
            <a:ext uri="{FF2B5EF4-FFF2-40B4-BE49-F238E27FC236}">
              <a16:creationId xmlns="" xmlns:a16="http://schemas.microsoft.com/office/drawing/2014/main" id="{63C75C62-B930-48B9-8696-E1A7E718597E}"/>
            </a:ext>
          </a:extLst>
        </xdr:cNvPr>
        <xdr:cNvSpPr/>
      </xdr:nvSpPr>
      <xdr:spPr>
        <a:xfrm>
          <a:off x="1295400" y="22107525"/>
          <a:ext cx="38100" cy="3868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1019175</xdr:colOff>
      <xdr:row>30</xdr:row>
      <xdr:rowOff>0</xdr:rowOff>
    </xdr:from>
    <xdr:ext cx="38100" cy="386875"/>
    <xdr:sp macro="" textlink="">
      <xdr:nvSpPr>
        <xdr:cNvPr id="53" name="Shape 8">
          <a:extLst>
            <a:ext uri="{FF2B5EF4-FFF2-40B4-BE49-F238E27FC236}">
              <a16:creationId xmlns="" xmlns:a16="http://schemas.microsoft.com/office/drawing/2014/main" id="{FEDBA7D1-63D8-47DF-877F-31C13861387B}"/>
            </a:ext>
          </a:extLst>
        </xdr:cNvPr>
        <xdr:cNvSpPr/>
      </xdr:nvSpPr>
      <xdr:spPr>
        <a:xfrm>
          <a:off x="1295400" y="22107525"/>
          <a:ext cx="38100" cy="3868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1019175</xdr:colOff>
      <xdr:row>30</xdr:row>
      <xdr:rowOff>0</xdr:rowOff>
    </xdr:from>
    <xdr:ext cx="38100" cy="386875"/>
    <xdr:sp macro="" textlink="">
      <xdr:nvSpPr>
        <xdr:cNvPr id="54" name="Shape 8">
          <a:extLst>
            <a:ext uri="{FF2B5EF4-FFF2-40B4-BE49-F238E27FC236}">
              <a16:creationId xmlns="" xmlns:a16="http://schemas.microsoft.com/office/drawing/2014/main" id="{E185D4C8-A2FA-4975-B7AF-3868CCC084D5}"/>
            </a:ext>
          </a:extLst>
        </xdr:cNvPr>
        <xdr:cNvSpPr/>
      </xdr:nvSpPr>
      <xdr:spPr>
        <a:xfrm>
          <a:off x="1295400" y="22107525"/>
          <a:ext cx="38100" cy="3868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1019175</xdr:colOff>
      <xdr:row>30</xdr:row>
      <xdr:rowOff>0</xdr:rowOff>
    </xdr:from>
    <xdr:ext cx="38100" cy="386875"/>
    <xdr:sp macro="" textlink="">
      <xdr:nvSpPr>
        <xdr:cNvPr id="55" name="Shape 8">
          <a:extLst>
            <a:ext uri="{FF2B5EF4-FFF2-40B4-BE49-F238E27FC236}">
              <a16:creationId xmlns="" xmlns:a16="http://schemas.microsoft.com/office/drawing/2014/main" id="{6731AED8-6B5B-49C6-9AB6-0AF5E364EBB7}"/>
            </a:ext>
          </a:extLst>
        </xdr:cNvPr>
        <xdr:cNvSpPr/>
      </xdr:nvSpPr>
      <xdr:spPr>
        <a:xfrm>
          <a:off x="1295400" y="22107525"/>
          <a:ext cx="38100" cy="3868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1019175</xdr:colOff>
      <xdr:row>30</xdr:row>
      <xdr:rowOff>0</xdr:rowOff>
    </xdr:from>
    <xdr:ext cx="38100" cy="386875"/>
    <xdr:sp macro="" textlink="">
      <xdr:nvSpPr>
        <xdr:cNvPr id="56" name="Shape 8">
          <a:extLst>
            <a:ext uri="{FF2B5EF4-FFF2-40B4-BE49-F238E27FC236}">
              <a16:creationId xmlns="" xmlns:a16="http://schemas.microsoft.com/office/drawing/2014/main" id="{8DDD473F-D3E2-4C69-8437-3CC050B1DB8C}"/>
            </a:ext>
          </a:extLst>
        </xdr:cNvPr>
        <xdr:cNvSpPr/>
      </xdr:nvSpPr>
      <xdr:spPr>
        <a:xfrm>
          <a:off x="1295400" y="22107525"/>
          <a:ext cx="38100" cy="3868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1019175</xdr:colOff>
      <xdr:row>30</xdr:row>
      <xdr:rowOff>0</xdr:rowOff>
    </xdr:from>
    <xdr:ext cx="38100" cy="386875"/>
    <xdr:sp macro="" textlink="">
      <xdr:nvSpPr>
        <xdr:cNvPr id="57" name="Shape 8">
          <a:extLst>
            <a:ext uri="{FF2B5EF4-FFF2-40B4-BE49-F238E27FC236}">
              <a16:creationId xmlns="" xmlns:a16="http://schemas.microsoft.com/office/drawing/2014/main" id="{680761F7-E08E-4886-B618-FED8F2DD1529}"/>
            </a:ext>
          </a:extLst>
        </xdr:cNvPr>
        <xdr:cNvSpPr/>
      </xdr:nvSpPr>
      <xdr:spPr>
        <a:xfrm>
          <a:off x="1295400" y="22107525"/>
          <a:ext cx="38100" cy="3868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1019175</xdr:colOff>
      <xdr:row>30</xdr:row>
      <xdr:rowOff>0</xdr:rowOff>
    </xdr:from>
    <xdr:ext cx="38100" cy="386875"/>
    <xdr:sp macro="" textlink="">
      <xdr:nvSpPr>
        <xdr:cNvPr id="58" name="Shape 8">
          <a:extLst>
            <a:ext uri="{FF2B5EF4-FFF2-40B4-BE49-F238E27FC236}">
              <a16:creationId xmlns="" xmlns:a16="http://schemas.microsoft.com/office/drawing/2014/main" id="{0802F3BF-3C8F-4F8C-9669-F05E05695FDF}"/>
            </a:ext>
          </a:extLst>
        </xdr:cNvPr>
        <xdr:cNvSpPr/>
      </xdr:nvSpPr>
      <xdr:spPr>
        <a:xfrm>
          <a:off x="1295400" y="22107525"/>
          <a:ext cx="38100" cy="3868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1019175</xdr:colOff>
      <xdr:row>30</xdr:row>
      <xdr:rowOff>0</xdr:rowOff>
    </xdr:from>
    <xdr:ext cx="38100" cy="386875"/>
    <xdr:sp macro="" textlink="">
      <xdr:nvSpPr>
        <xdr:cNvPr id="59" name="Shape 8">
          <a:extLst>
            <a:ext uri="{FF2B5EF4-FFF2-40B4-BE49-F238E27FC236}">
              <a16:creationId xmlns="" xmlns:a16="http://schemas.microsoft.com/office/drawing/2014/main" id="{BB5DD3B1-6B27-4781-83C6-381192477FC7}"/>
            </a:ext>
          </a:extLst>
        </xdr:cNvPr>
        <xdr:cNvSpPr/>
      </xdr:nvSpPr>
      <xdr:spPr>
        <a:xfrm>
          <a:off x="1295400" y="22107525"/>
          <a:ext cx="38100" cy="3868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1019175</xdr:colOff>
      <xdr:row>30</xdr:row>
      <xdr:rowOff>0</xdr:rowOff>
    </xdr:from>
    <xdr:ext cx="38100" cy="386875"/>
    <xdr:sp macro="" textlink="">
      <xdr:nvSpPr>
        <xdr:cNvPr id="60" name="Shape 8">
          <a:extLst>
            <a:ext uri="{FF2B5EF4-FFF2-40B4-BE49-F238E27FC236}">
              <a16:creationId xmlns="" xmlns:a16="http://schemas.microsoft.com/office/drawing/2014/main" id="{3613C12C-93C1-4F37-B4FB-5CD045A60FFE}"/>
            </a:ext>
          </a:extLst>
        </xdr:cNvPr>
        <xdr:cNvSpPr/>
      </xdr:nvSpPr>
      <xdr:spPr>
        <a:xfrm>
          <a:off x="1295400" y="22107525"/>
          <a:ext cx="38100" cy="3868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1019175</xdr:colOff>
      <xdr:row>30</xdr:row>
      <xdr:rowOff>0</xdr:rowOff>
    </xdr:from>
    <xdr:ext cx="38100" cy="386875"/>
    <xdr:sp macro="" textlink="">
      <xdr:nvSpPr>
        <xdr:cNvPr id="61" name="Shape 8">
          <a:extLst>
            <a:ext uri="{FF2B5EF4-FFF2-40B4-BE49-F238E27FC236}">
              <a16:creationId xmlns="" xmlns:a16="http://schemas.microsoft.com/office/drawing/2014/main" id="{454DD460-F8F0-4994-A4AF-BB323DF81E84}"/>
            </a:ext>
          </a:extLst>
        </xdr:cNvPr>
        <xdr:cNvSpPr/>
      </xdr:nvSpPr>
      <xdr:spPr>
        <a:xfrm>
          <a:off x="1295400" y="22107525"/>
          <a:ext cx="38100" cy="3868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1019175</xdr:colOff>
      <xdr:row>30</xdr:row>
      <xdr:rowOff>0</xdr:rowOff>
    </xdr:from>
    <xdr:ext cx="38100" cy="386875"/>
    <xdr:sp macro="" textlink="">
      <xdr:nvSpPr>
        <xdr:cNvPr id="62" name="Shape 8">
          <a:extLst>
            <a:ext uri="{FF2B5EF4-FFF2-40B4-BE49-F238E27FC236}">
              <a16:creationId xmlns="" xmlns:a16="http://schemas.microsoft.com/office/drawing/2014/main" id="{ED5D13E5-2E33-4691-8A71-93CF235F5EDE}"/>
            </a:ext>
          </a:extLst>
        </xdr:cNvPr>
        <xdr:cNvSpPr/>
      </xdr:nvSpPr>
      <xdr:spPr>
        <a:xfrm>
          <a:off x="1295400" y="22107525"/>
          <a:ext cx="38100" cy="3868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1019175</xdr:colOff>
      <xdr:row>30</xdr:row>
      <xdr:rowOff>0</xdr:rowOff>
    </xdr:from>
    <xdr:ext cx="38100" cy="386875"/>
    <xdr:sp macro="" textlink="">
      <xdr:nvSpPr>
        <xdr:cNvPr id="63" name="Shape 8">
          <a:extLst>
            <a:ext uri="{FF2B5EF4-FFF2-40B4-BE49-F238E27FC236}">
              <a16:creationId xmlns="" xmlns:a16="http://schemas.microsoft.com/office/drawing/2014/main" id="{9334FA19-C17B-48A9-AA90-FDCA72FE06A5}"/>
            </a:ext>
          </a:extLst>
        </xdr:cNvPr>
        <xdr:cNvSpPr/>
      </xdr:nvSpPr>
      <xdr:spPr>
        <a:xfrm>
          <a:off x="1295400" y="22107525"/>
          <a:ext cx="38100" cy="3868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1019175</xdr:colOff>
      <xdr:row>30</xdr:row>
      <xdr:rowOff>0</xdr:rowOff>
    </xdr:from>
    <xdr:ext cx="38100" cy="386875"/>
    <xdr:sp macro="" textlink="">
      <xdr:nvSpPr>
        <xdr:cNvPr id="64" name="Shape 8">
          <a:extLst>
            <a:ext uri="{FF2B5EF4-FFF2-40B4-BE49-F238E27FC236}">
              <a16:creationId xmlns="" xmlns:a16="http://schemas.microsoft.com/office/drawing/2014/main" id="{1CE36384-73F4-462C-A4E0-0ED106AC07A1}"/>
            </a:ext>
          </a:extLst>
        </xdr:cNvPr>
        <xdr:cNvSpPr/>
      </xdr:nvSpPr>
      <xdr:spPr>
        <a:xfrm>
          <a:off x="1295400" y="22107525"/>
          <a:ext cx="38100" cy="3868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1019175</xdr:colOff>
      <xdr:row>30</xdr:row>
      <xdr:rowOff>0</xdr:rowOff>
    </xdr:from>
    <xdr:ext cx="38100" cy="386875"/>
    <xdr:sp macro="" textlink="">
      <xdr:nvSpPr>
        <xdr:cNvPr id="65" name="Shape 8">
          <a:extLst>
            <a:ext uri="{FF2B5EF4-FFF2-40B4-BE49-F238E27FC236}">
              <a16:creationId xmlns="" xmlns:a16="http://schemas.microsoft.com/office/drawing/2014/main" id="{B85AABC5-DBB6-490E-B01D-0D62A281ABA7}"/>
            </a:ext>
          </a:extLst>
        </xdr:cNvPr>
        <xdr:cNvSpPr/>
      </xdr:nvSpPr>
      <xdr:spPr>
        <a:xfrm>
          <a:off x="1295400" y="22107525"/>
          <a:ext cx="38100" cy="3868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1019175</xdr:colOff>
      <xdr:row>30</xdr:row>
      <xdr:rowOff>0</xdr:rowOff>
    </xdr:from>
    <xdr:ext cx="38100" cy="386875"/>
    <xdr:sp macro="" textlink="">
      <xdr:nvSpPr>
        <xdr:cNvPr id="66" name="Shape 8">
          <a:extLst>
            <a:ext uri="{FF2B5EF4-FFF2-40B4-BE49-F238E27FC236}">
              <a16:creationId xmlns="" xmlns:a16="http://schemas.microsoft.com/office/drawing/2014/main" id="{825C75B5-D2A7-49F8-99FE-CDCA529BE9E6}"/>
            </a:ext>
          </a:extLst>
        </xdr:cNvPr>
        <xdr:cNvSpPr/>
      </xdr:nvSpPr>
      <xdr:spPr>
        <a:xfrm>
          <a:off x="1295400" y="22107525"/>
          <a:ext cx="38100" cy="3868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1019175</xdr:colOff>
      <xdr:row>30</xdr:row>
      <xdr:rowOff>0</xdr:rowOff>
    </xdr:from>
    <xdr:ext cx="38100" cy="386875"/>
    <xdr:sp macro="" textlink="">
      <xdr:nvSpPr>
        <xdr:cNvPr id="67" name="Shape 8">
          <a:extLst>
            <a:ext uri="{FF2B5EF4-FFF2-40B4-BE49-F238E27FC236}">
              <a16:creationId xmlns="" xmlns:a16="http://schemas.microsoft.com/office/drawing/2014/main" id="{65E1EB8C-CEE7-4111-8A84-E0C017EC1768}"/>
            </a:ext>
          </a:extLst>
        </xdr:cNvPr>
        <xdr:cNvSpPr/>
      </xdr:nvSpPr>
      <xdr:spPr>
        <a:xfrm>
          <a:off x="1295400" y="22107525"/>
          <a:ext cx="38100" cy="3868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1019175</xdr:colOff>
      <xdr:row>30</xdr:row>
      <xdr:rowOff>0</xdr:rowOff>
    </xdr:from>
    <xdr:ext cx="38100" cy="386875"/>
    <xdr:sp macro="" textlink="">
      <xdr:nvSpPr>
        <xdr:cNvPr id="68" name="Shape 8">
          <a:extLst>
            <a:ext uri="{FF2B5EF4-FFF2-40B4-BE49-F238E27FC236}">
              <a16:creationId xmlns="" xmlns:a16="http://schemas.microsoft.com/office/drawing/2014/main" id="{838694A6-DE9B-47BB-A131-28130803637E}"/>
            </a:ext>
          </a:extLst>
        </xdr:cNvPr>
        <xdr:cNvSpPr/>
      </xdr:nvSpPr>
      <xdr:spPr>
        <a:xfrm>
          <a:off x="1295400" y="22107525"/>
          <a:ext cx="38100" cy="3868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1019175</xdr:colOff>
      <xdr:row>30</xdr:row>
      <xdr:rowOff>0</xdr:rowOff>
    </xdr:from>
    <xdr:ext cx="38100" cy="386875"/>
    <xdr:sp macro="" textlink="">
      <xdr:nvSpPr>
        <xdr:cNvPr id="69" name="Shape 8">
          <a:extLst>
            <a:ext uri="{FF2B5EF4-FFF2-40B4-BE49-F238E27FC236}">
              <a16:creationId xmlns="" xmlns:a16="http://schemas.microsoft.com/office/drawing/2014/main" id="{3A2BD072-366F-470A-8341-36E7BFA14336}"/>
            </a:ext>
          </a:extLst>
        </xdr:cNvPr>
        <xdr:cNvSpPr/>
      </xdr:nvSpPr>
      <xdr:spPr>
        <a:xfrm>
          <a:off x="1295400" y="22107525"/>
          <a:ext cx="38100" cy="3868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1019175</xdr:colOff>
      <xdr:row>30</xdr:row>
      <xdr:rowOff>0</xdr:rowOff>
    </xdr:from>
    <xdr:ext cx="38100" cy="386875"/>
    <xdr:sp macro="" textlink="">
      <xdr:nvSpPr>
        <xdr:cNvPr id="70" name="Shape 8">
          <a:extLst>
            <a:ext uri="{FF2B5EF4-FFF2-40B4-BE49-F238E27FC236}">
              <a16:creationId xmlns="" xmlns:a16="http://schemas.microsoft.com/office/drawing/2014/main" id="{58CCFFEB-FC00-4C4E-B4C0-6D1F50BA2795}"/>
            </a:ext>
          </a:extLst>
        </xdr:cNvPr>
        <xdr:cNvSpPr/>
      </xdr:nvSpPr>
      <xdr:spPr>
        <a:xfrm>
          <a:off x="1295400" y="22107525"/>
          <a:ext cx="38100" cy="3868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1019175</xdr:colOff>
      <xdr:row>30</xdr:row>
      <xdr:rowOff>0</xdr:rowOff>
    </xdr:from>
    <xdr:ext cx="38100" cy="386875"/>
    <xdr:sp macro="" textlink="">
      <xdr:nvSpPr>
        <xdr:cNvPr id="71" name="Shape 8">
          <a:extLst>
            <a:ext uri="{FF2B5EF4-FFF2-40B4-BE49-F238E27FC236}">
              <a16:creationId xmlns="" xmlns:a16="http://schemas.microsoft.com/office/drawing/2014/main" id="{DE47A60C-C28C-439A-9F6A-A064828F9070}"/>
            </a:ext>
          </a:extLst>
        </xdr:cNvPr>
        <xdr:cNvSpPr/>
      </xdr:nvSpPr>
      <xdr:spPr>
        <a:xfrm>
          <a:off x="1295400" y="22107525"/>
          <a:ext cx="38100" cy="3868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1019175</xdr:colOff>
      <xdr:row>30</xdr:row>
      <xdr:rowOff>0</xdr:rowOff>
    </xdr:from>
    <xdr:ext cx="38100" cy="386875"/>
    <xdr:sp macro="" textlink="">
      <xdr:nvSpPr>
        <xdr:cNvPr id="72" name="Shape 8">
          <a:extLst>
            <a:ext uri="{FF2B5EF4-FFF2-40B4-BE49-F238E27FC236}">
              <a16:creationId xmlns="" xmlns:a16="http://schemas.microsoft.com/office/drawing/2014/main" id="{6E172258-366D-4BD3-B17C-8D31EAE89400}"/>
            </a:ext>
          </a:extLst>
        </xdr:cNvPr>
        <xdr:cNvSpPr/>
      </xdr:nvSpPr>
      <xdr:spPr>
        <a:xfrm>
          <a:off x="1295400" y="22107525"/>
          <a:ext cx="38100" cy="3868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1019175</xdr:colOff>
      <xdr:row>30</xdr:row>
      <xdr:rowOff>0</xdr:rowOff>
    </xdr:from>
    <xdr:ext cx="38100" cy="386875"/>
    <xdr:sp macro="" textlink="">
      <xdr:nvSpPr>
        <xdr:cNvPr id="73" name="Shape 8">
          <a:extLst>
            <a:ext uri="{FF2B5EF4-FFF2-40B4-BE49-F238E27FC236}">
              <a16:creationId xmlns="" xmlns:a16="http://schemas.microsoft.com/office/drawing/2014/main" id="{28B0070D-99A2-4C46-9993-A8C6489B7050}"/>
            </a:ext>
          </a:extLst>
        </xdr:cNvPr>
        <xdr:cNvSpPr/>
      </xdr:nvSpPr>
      <xdr:spPr>
        <a:xfrm>
          <a:off x="1295400" y="22107525"/>
          <a:ext cx="38100" cy="3868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1019175</xdr:colOff>
      <xdr:row>30</xdr:row>
      <xdr:rowOff>0</xdr:rowOff>
    </xdr:from>
    <xdr:ext cx="38100" cy="386875"/>
    <xdr:sp macro="" textlink="">
      <xdr:nvSpPr>
        <xdr:cNvPr id="74" name="Shape 8">
          <a:extLst>
            <a:ext uri="{FF2B5EF4-FFF2-40B4-BE49-F238E27FC236}">
              <a16:creationId xmlns="" xmlns:a16="http://schemas.microsoft.com/office/drawing/2014/main" id="{5BACE24D-3114-4D46-8863-F270F534C866}"/>
            </a:ext>
          </a:extLst>
        </xdr:cNvPr>
        <xdr:cNvSpPr/>
      </xdr:nvSpPr>
      <xdr:spPr>
        <a:xfrm>
          <a:off x="1295400" y="22107525"/>
          <a:ext cx="38100" cy="3868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1019175</xdr:colOff>
      <xdr:row>30</xdr:row>
      <xdr:rowOff>0</xdr:rowOff>
    </xdr:from>
    <xdr:ext cx="76200" cy="1071685"/>
    <xdr:sp macro="" textlink="">
      <xdr:nvSpPr>
        <xdr:cNvPr id="75" name="Shape 4">
          <a:extLst>
            <a:ext uri="{FF2B5EF4-FFF2-40B4-BE49-F238E27FC236}">
              <a16:creationId xmlns="" xmlns:a16="http://schemas.microsoft.com/office/drawing/2014/main" id="{D76BFA80-1E41-444C-8A7E-24EE15C003F7}"/>
            </a:ext>
          </a:extLst>
        </xdr:cNvPr>
        <xdr:cNvSpPr/>
      </xdr:nvSpPr>
      <xdr:spPr>
        <a:xfrm>
          <a:off x="1295400" y="22107525"/>
          <a:ext cx="76200" cy="107168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1019175</xdr:colOff>
      <xdr:row>30</xdr:row>
      <xdr:rowOff>0</xdr:rowOff>
    </xdr:from>
    <xdr:ext cx="76200" cy="1071685"/>
    <xdr:sp macro="" textlink="">
      <xdr:nvSpPr>
        <xdr:cNvPr id="76" name="Shape 4">
          <a:extLst>
            <a:ext uri="{FF2B5EF4-FFF2-40B4-BE49-F238E27FC236}">
              <a16:creationId xmlns="" xmlns:a16="http://schemas.microsoft.com/office/drawing/2014/main" id="{6C52F7DB-B067-4699-9E57-99F765DAE792}"/>
            </a:ext>
          </a:extLst>
        </xdr:cNvPr>
        <xdr:cNvSpPr/>
      </xdr:nvSpPr>
      <xdr:spPr>
        <a:xfrm>
          <a:off x="1295400" y="22107525"/>
          <a:ext cx="76200" cy="107168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1019175</xdr:colOff>
      <xdr:row>30</xdr:row>
      <xdr:rowOff>0</xdr:rowOff>
    </xdr:from>
    <xdr:ext cx="76200" cy="1071685"/>
    <xdr:sp macro="" textlink="">
      <xdr:nvSpPr>
        <xdr:cNvPr id="77" name="Shape 4">
          <a:extLst>
            <a:ext uri="{FF2B5EF4-FFF2-40B4-BE49-F238E27FC236}">
              <a16:creationId xmlns="" xmlns:a16="http://schemas.microsoft.com/office/drawing/2014/main" id="{F0E5C9D4-0F3C-4B0F-8A82-B8D3E6DD317F}"/>
            </a:ext>
          </a:extLst>
        </xdr:cNvPr>
        <xdr:cNvSpPr/>
      </xdr:nvSpPr>
      <xdr:spPr>
        <a:xfrm>
          <a:off x="1295400" y="22107525"/>
          <a:ext cx="76200" cy="107168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1019175</xdr:colOff>
      <xdr:row>30</xdr:row>
      <xdr:rowOff>0</xdr:rowOff>
    </xdr:from>
    <xdr:ext cx="76200" cy="1071685"/>
    <xdr:sp macro="" textlink="">
      <xdr:nvSpPr>
        <xdr:cNvPr id="78" name="Shape 4">
          <a:extLst>
            <a:ext uri="{FF2B5EF4-FFF2-40B4-BE49-F238E27FC236}">
              <a16:creationId xmlns="" xmlns:a16="http://schemas.microsoft.com/office/drawing/2014/main" id="{2612A486-D7C0-4EBC-ABDD-F3C4FB8D6FC5}"/>
            </a:ext>
          </a:extLst>
        </xdr:cNvPr>
        <xdr:cNvSpPr/>
      </xdr:nvSpPr>
      <xdr:spPr>
        <a:xfrm>
          <a:off x="1295400" y="22107525"/>
          <a:ext cx="76200" cy="107168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1019175</xdr:colOff>
      <xdr:row>30</xdr:row>
      <xdr:rowOff>0</xdr:rowOff>
    </xdr:from>
    <xdr:ext cx="76200" cy="1365661"/>
    <xdr:sp macro="" textlink="">
      <xdr:nvSpPr>
        <xdr:cNvPr id="79" name="Shape 7">
          <a:extLst>
            <a:ext uri="{FF2B5EF4-FFF2-40B4-BE49-F238E27FC236}">
              <a16:creationId xmlns="" xmlns:a16="http://schemas.microsoft.com/office/drawing/2014/main" id="{E18CF875-03EE-4683-94B4-395D41092C35}"/>
            </a:ext>
          </a:extLst>
        </xdr:cNvPr>
        <xdr:cNvSpPr/>
      </xdr:nvSpPr>
      <xdr:spPr>
        <a:xfrm>
          <a:off x="1295400" y="22107525"/>
          <a:ext cx="76200" cy="1365661"/>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1019175</xdr:colOff>
      <xdr:row>30</xdr:row>
      <xdr:rowOff>0</xdr:rowOff>
    </xdr:from>
    <xdr:ext cx="76200" cy="1365661"/>
    <xdr:sp macro="" textlink="">
      <xdr:nvSpPr>
        <xdr:cNvPr id="80" name="Shape 7">
          <a:extLst>
            <a:ext uri="{FF2B5EF4-FFF2-40B4-BE49-F238E27FC236}">
              <a16:creationId xmlns="" xmlns:a16="http://schemas.microsoft.com/office/drawing/2014/main" id="{0EB3D7F9-5754-403C-8867-A3F8B452BE8C}"/>
            </a:ext>
          </a:extLst>
        </xdr:cNvPr>
        <xdr:cNvSpPr/>
      </xdr:nvSpPr>
      <xdr:spPr>
        <a:xfrm>
          <a:off x="1295400" y="22107525"/>
          <a:ext cx="76200" cy="1365661"/>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1019175</xdr:colOff>
      <xdr:row>30</xdr:row>
      <xdr:rowOff>0</xdr:rowOff>
    </xdr:from>
    <xdr:ext cx="76200" cy="1365661"/>
    <xdr:sp macro="" textlink="">
      <xdr:nvSpPr>
        <xdr:cNvPr id="81" name="Shape 7">
          <a:extLst>
            <a:ext uri="{FF2B5EF4-FFF2-40B4-BE49-F238E27FC236}">
              <a16:creationId xmlns="" xmlns:a16="http://schemas.microsoft.com/office/drawing/2014/main" id="{4D4F0EF3-AE00-41D0-9557-4A2EDC39918A}"/>
            </a:ext>
          </a:extLst>
        </xdr:cNvPr>
        <xdr:cNvSpPr/>
      </xdr:nvSpPr>
      <xdr:spPr>
        <a:xfrm>
          <a:off x="1295400" y="22107525"/>
          <a:ext cx="76200" cy="1365661"/>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1019175</xdr:colOff>
      <xdr:row>30</xdr:row>
      <xdr:rowOff>0</xdr:rowOff>
    </xdr:from>
    <xdr:ext cx="76200" cy="1365661"/>
    <xdr:sp macro="" textlink="">
      <xdr:nvSpPr>
        <xdr:cNvPr id="82" name="Shape 7">
          <a:extLst>
            <a:ext uri="{FF2B5EF4-FFF2-40B4-BE49-F238E27FC236}">
              <a16:creationId xmlns="" xmlns:a16="http://schemas.microsoft.com/office/drawing/2014/main" id="{B1BEB083-42E7-49FD-A5C9-2B06DD97DE9E}"/>
            </a:ext>
          </a:extLst>
        </xdr:cNvPr>
        <xdr:cNvSpPr/>
      </xdr:nvSpPr>
      <xdr:spPr>
        <a:xfrm>
          <a:off x="1295400" y="22107525"/>
          <a:ext cx="76200" cy="1365661"/>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1019175</xdr:colOff>
      <xdr:row>30</xdr:row>
      <xdr:rowOff>0</xdr:rowOff>
    </xdr:from>
    <xdr:ext cx="38100" cy="386875"/>
    <xdr:sp macro="" textlink="">
      <xdr:nvSpPr>
        <xdr:cNvPr id="83" name="Shape 8">
          <a:extLst>
            <a:ext uri="{FF2B5EF4-FFF2-40B4-BE49-F238E27FC236}">
              <a16:creationId xmlns="" xmlns:a16="http://schemas.microsoft.com/office/drawing/2014/main" id="{593BBFCF-8776-4762-8164-C6143CFB7957}"/>
            </a:ext>
          </a:extLst>
        </xdr:cNvPr>
        <xdr:cNvSpPr/>
      </xdr:nvSpPr>
      <xdr:spPr>
        <a:xfrm>
          <a:off x="1295400" y="22107525"/>
          <a:ext cx="38100" cy="3868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1019175</xdr:colOff>
      <xdr:row>30</xdr:row>
      <xdr:rowOff>0</xdr:rowOff>
    </xdr:from>
    <xdr:ext cx="38100" cy="386875"/>
    <xdr:sp macro="" textlink="">
      <xdr:nvSpPr>
        <xdr:cNvPr id="84" name="Shape 8">
          <a:extLst>
            <a:ext uri="{FF2B5EF4-FFF2-40B4-BE49-F238E27FC236}">
              <a16:creationId xmlns="" xmlns:a16="http://schemas.microsoft.com/office/drawing/2014/main" id="{D30CCE1E-99C6-48AB-95CB-9CFE83FB1502}"/>
            </a:ext>
          </a:extLst>
        </xdr:cNvPr>
        <xdr:cNvSpPr/>
      </xdr:nvSpPr>
      <xdr:spPr>
        <a:xfrm>
          <a:off x="1295400" y="22107525"/>
          <a:ext cx="38100" cy="3868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1019175</xdr:colOff>
      <xdr:row>30</xdr:row>
      <xdr:rowOff>0</xdr:rowOff>
    </xdr:from>
    <xdr:ext cx="38100" cy="386875"/>
    <xdr:sp macro="" textlink="">
      <xdr:nvSpPr>
        <xdr:cNvPr id="85" name="Shape 8">
          <a:extLst>
            <a:ext uri="{FF2B5EF4-FFF2-40B4-BE49-F238E27FC236}">
              <a16:creationId xmlns="" xmlns:a16="http://schemas.microsoft.com/office/drawing/2014/main" id="{32E89543-A747-46BE-A4FA-25A112D8CB9B}"/>
            </a:ext>
          </a:extLst>
        </xdr:cNvPr>
        <xdr:cNvSpPr/>
      </xdr:nvSpPr>
      <xdr:spPr>
        <a:xfrm>
          <a:off x="1295400" y="22107525"/>
          <a:ext cx="38100" cy="3868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1019175</xdr:colOff>
      <xdr:row>30</xdr:row>
      <xdr:rowOff>0</xdr:rowOff>
    </xdr:from>
    <xdr:ext cx="38100" cy="386875"/>
    <xdr:sp macro="" textlink="">
      <xdr:nvSpPr>
        <xdr:cNvPr id="86" name="Shape 8">
          <a:extLst>
            <a:ext uri="{FF2B5EF4-FFF2-40B4-BE49-F238E27FC236}">
              <a16:creationId xmlns="" xmlns:a16="http://schemas.microsoft.com/office/drawing/2014/main" id="{714D3016-13DE-4A4F-9D23-C53E9DE9C918}"/>
            </a:ext>
          </a:extLst>
        </xdr:cNvPr>
        <xdr:cNvSpPr/>
      </xdr:nvSpPr>
      <xdr:spPr>
        <a:xfrm>
          <a:off x="1295400" y="22107525"/>
          <a:ext cx="38100" cy="3868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1019175</xdr:colOff>
      <xdr:row>30</xdr:row>
      <xdr:rowOff>0</xdr:rowOff>
    </xdr:from>
    <xdr:ext cx="38100" cy="386875"/>
    <xdr:sp macro="" textlink="">
      <xdr:nvSpPr>
        <xdr:cNvPr id="87" name="Shape 8">
          <a:extLst>
            <a:ext uri="{FF2B5EF4-FFF2-40B4-BE49-F238E27FC236}">
              <a16:creationId xmlns="" xmlns:a16="http://schemas.microsoft.com/office/drawing/2014/main" id="{E6184B70-2412-4F9F-A793-57F0E627056B}"/>
            </a:ext>
          </a:extLst>
        </xdr:cNvPr>
        <xdr:cNvSpPr/>
      </xdr:nvSpPr>
      <xdr:spPr>
        <a:xfrm>
          <a:off x="1295400" y="22107525"/>
          <a:ext cx="38100" cy="3868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1019175</xdr:colOff>
      <xdr:row>30</xdr:row>
      <xdr:rowOff>0</xdr:rowOff>
    </xdr:from>
    <xdr:ext cx="38100" cy="386875"/>
    <xdr:sp macro="" textlink="">
      <xdr:nvSpPr>
        <xdr:cNvPr id="88" name="Shape 8">
          <a:extLst>
            <a:ext uri="{FF2B5EF4-FFF2-40B4-BE49-F238E27FC236}">
              <a16:creationId xmlns="" xmlns:a16="http://schemas.microsoft.com/office/drawing/2014/main" id="{9258AA1E-507D-49AB-A1F6-B9079F1E4FD9}"/>
            </a:ext>
          </a:extLst>
        </xdr:cNvPr>
        <xdr:cNvSpPr/>
      </xdr:nvSpPr>
      <xdr:spPr>
        <a:xfrm>
          <a:off x="1295400" y="22107525"/>
          <a:ext cx="38100" cy="3868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1019175</xdr:colOff>
      <xdr:row>30</xdr:row>
      <xdr:rowOff>0</xdr:rowOff>
    </xdr:from>
    <xdr:ext cx="38100" cy="386875"/>
    <xdr:sp macro="" textlink="">
      <xdr:nvSpPr>
        <xdr:cNvPr id="89" name="Shape 8">
          <a:extLst>
            <a:ext uri="{FF2B5EF4-FFF2-40B4-BE49-F238E27FC236}">
              <a16:creationId xmlns="" xmlns:a16="http://schemas.microsoft.com/office/drawing/2014/main" id="{18148D5D-A381-44CB-BC56-7B19F5A82E36}"/>
            </a:ext>
          </a:extLst>
        </xdr:cNvPr>
        <xdr:cNvSpPr/>
      </xdr:nvSpPr>
      <xdr:spPr>
        <a:xfrm>
          <a:off x="1295400" y="22107525"/>
          <a:ext cx="38100" cy="3868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1019175</xdr:colOff>
      <xdr:row>30</xdr:row>
      <xdr:rowOff>0</xdr:rowOff>
    </xdr:from>
    <xdr:ext cx="76200" cy="390525"/>
    <xdr:sp macro="" textlink="">
      <xdr:nvSpPr>
        <xdr:cNvPr id="90" name="Shape 4">
          <a:extLst>
            <a:ext uri="{FF2B5EF4-FFF2-40B4-BE49-F238E27FC236}">
              <a16:creationId xmlns="" xmlns:a16="http://schemas.microsoft.com/office/drawing/2014/main" id="{A331315E-79B9-4507-B2F1-0F1C3D934ECF}"/>
            </a:ext>
          </a:extLst>
        </xdr:cNvPr>
        <xdr:cNvSpPr/>
      </xdr:nvSpPr>
      <xdr:spPr>
        <a:xfrm>
          <a:off x="1295400" y="22107525"/>
          <a:ext cx="76200" cy="3905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1019175</xdr:colOff>
      <xdr:row>30</xdr:row>
      <xdr:rowOff>0</xdr:rowOff>
    </xdr:from>
    <xdr:ext cx="76200" cy="390525"/>
    <xdr:sp macro="" textlink="">
      <xdr:nvSpPr>
        <xdr:cNvPr id="91" name="Shape 4">
          <a:extLst>
            <a:ext uri="{FF2B5EF4-FFF2-40B4-BE49-F238E27FC236}">
              <a16:creationId xmlns="" xmlns:a16="http://schemas.microsoft.com/office/drawing/2014/main" id="{FAAD7805-DA0C-4A11-A0D3-8F26487D8502}"/>
            </a:ext>
          </a:extLst>
        </xdr:cNvPr>
        <xdr:cNvSpPr/>
      </xdr:nvSpPr>
      <xdr:spPr>
        <a:xfrm>
          <a:off x="1295400" y="22107525"/>
          <a:ext cx="76200" cy="3905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1019175</xdr:colOff>
      <xdr:row>30</xdr:row>
      <xdr:rowOff>0</xdr:rowOff>
    </xdr:from>
    <xdr:ext cx="76200" cy="390525"/>
    <xdr:sp macro="" textlink="">
      <xdr:nvSpPr>
        <xdr:cNvPr id="92" name="Shape 4">
          <a:extLst>
            <a:ext uri="{FF2B5EF4-FFF2-40B4-BE49-F238E27FC236}">
              <a16:creationId xmlns="" xmlns:a16="http://schemas.microsoft.com/office/drawing/2014/main" id="{1692CE87-1250-40A5-9B58-7ADE49D17BA9}"/>
            </a:ext>
          </a:extLst>
        </xdr:cNvPr>
        <xdr:cNvSpPr/>
      </xdr:nvSpPr>
      <xdr:spPr>
        <a:xfrm>
          <a:off x="1295400" y="22107525"/>
          <a:ext cx="76200" cy="3905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1019175</xdr:colOff>
      <xdr:row>30</xdr:row>
      <xdr:rowOff>0</xdr:rowOff>
    </xdr:from>
    <xdr:ext cx="76200" cy="390525"/>
    <xdr:sp macro="" textlink="">
      <xdr:nvSpPr>
        <xdr:cNvPr id="93" name="Shape 4">
          <a:extLst>
            <a:ext uri="{FF2B5EF4-FFF2-40B4-BE49-F238E27FC236}">
              <a16:creationId xmlns="" xmlns:a16="http://schemas.microsoft.com/office/drawing/2014/main" id="{9FB58469-181F-4320-B0BE-B06711AE840A}"/>
            </a:ext>
          </a:extLst>
        </xdr:cNvPr>
        <xdr:cNvSpPr/>
      </xdr:nvSpPr>
      <xdr:spPr>
        <a:xfrm>
          <a:off x="1295400" y="22107525"/>
          <a:ext cx="76200" cy="3905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1019175</xdr:colOff>
      <xdr:row>30</xdr:row>
      <xdr:rowOff>0</xdr:rowOff>
    </xdr:from>
    <xdr:ext cx="38100" cy="161925"/>
    <xdr:sp macro="" textlink="">
      <xdr:nvSpPr>
        <xdr:cNvPr id="94" name="Shape 5">
          <a:extLst>
            <a:ext uri="{FF2B5EF4-FFF2-40B4-BE49-F238E27FC236}">
              <a16:creationId xmlns="" xmlns:a16="http://schemas.microsoft.com/office/drawing/2014/main" id="{70C2E62C-F482-490E-B071-02B6DE7172FA}"/>
            </a:ext>
          </a:extLst>
        </xdr:cNvPr>
        <xdr:cNvSpPr/>
      </xdr:nvSpPr>
      <xdr:spPr>
        <a:xfrm>
          <a:off x="1295400" y="22107525"/>
          <a:ext cx="38100" cy="1619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1019175</xdr:colOff>
      <xdr:row>30</xdr:row>
      <xdr:rowOff>0</xdr:rowOff>
    </xdr:from>
    <xdr:ext cx="38100" cy="161925"/>
    <xdr:sp macro="" textlink="">
      <xdr:nvSpPr>
        <xdr:cNvPr id="95" name="Shape 5">
          <a:extLst>
            <a:ext uri="{FF2B5EF4-FFF2-40B4-BE49-F238E27FC236}">
              <a16:creationId xmlns="" xmlns:a16="http://schemas.microsoft.com/office/drawing/2014/main" id="{CD0A5B60-BCC4-4190-9194-A955CD5C6CA9}"/>
            </a:ext>
          </a:extLst>
        </xdr:cNvPr>
        <xdr:cNvSpPr/>
      </xdr:nvSpPr>
      <xdr:spPr>
        <a:xfrm>
          <a:off x="1295400" y="22107525"/>
          <a:ext cx="38100" cy="1619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1019175</xdr:colOff>
      <xdr:row>30</xdr:row>
      <xdr:rowOff>0</xdr:rowOff>
    </xdr:from>
    <xdr:ext cx="38100" cy="161925"/>
    <xdr:sp macro="" textlink="">
      <xdr:nvSpPr>
        <xdr:cNvPr id="96" name="Shape 5">
          <a:extLst>
            <a:ext uri="{FF2B5EF4-FFF2-40B4-BE49-F238E27FC236}">
              <a16:creationId xmlns="" xmlns:a16="http://schemas.microsoft.com/office/drawing/2014/main" id="{24235A4D-CB68-423F-9485-C56150D47E9C}"/>
            </a:ext>
          </a:extLst>
        </xdr:cNvPr>
        <xdr:cNvSpPr/>
      </xdr:nvSpPr>
      <xdr:spPr>
        <a:xfrm>
          <a:off x="1295400" y="22107525"/>
          <a:ext cx="38100" cy="1619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1019175</xdr:colOff>
      <xdr:row>30</xdr:row>
      <xdr:rowOff>0</xdr:rowOff>
    </xdr:from>
    <xdr:ext cx="38100" cy="161925"/>
    <xdr:sp macro="" textlink="">
      <xdr:nvSpPr>
        <xdr:cNvPr id="97" name="Shape 5">
          <a:extLst>
            <a:ext uri="{FF2B5EF4-FFF2-40B4-BE49-F238E27FC236}">
              <a16:creationId xmlns="" xmlns:a16="http://schemas.microsoft.com/office/drawing/2014/main" id="{5BD48475-5533-406E-A7BC-A656CE348E29}"/>
            </a:ext>
          </a:extLst>
        </xdr:cNvPr>
        <xdr:cNvSpPr/>
      </xdr:nvSpPr>
      <xdr:spPr>
        <a:xfrm>
          <a:off x="1295400" y="22107525"/>
          <a:ext cx="38100" cy="1619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1019175</xdr:colOff>
      <xdr:row>30</xdr:row>
      <xdr:rowOff>0</xdr:rowOff>
    </xdr:from>
    <xdr:ext cx="38100" cy="161925"/>
    <xdr:sp macro="" textlink="">
      <xdr:nvSpPr>
        <xdr:cNvPr id="98" name="Shape 5">
          <a:extLst>
            <a:ext uri="{FF2B5EF4-FFF2-40B4-BE49-F238E27FC236}">
              <a16:creationId xmlns="" xmlns:a16="http://schemas.microsoft.com/office/drawing/2014/main" id="{0D404D29-CA65-463D-BA94-515971A6A655}"/>
            </a:ext>
          </a:extLst>
        </xdr:cNvPr>
        <xdr:cNvSpPr/>
      </xdr:nvSpPr>
      <xdr:spPr>
        <a:xfrm>
          <a:off x="1295400" y="22107525"/>
          <a:ext cx="38100" cy="1619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1019175</xdr:colOff>
      <xdr:row>30</xdr:row>
      <xdr:rowOff>0</xdr:rowOff>
    </xdr:from>
    <xdr:ext cx="38100" cy="161925"/>
    <xdr:sp macro="" textlink="">
      <xdr:nvSpPr>
        <xdr:cNvPr id="99" name="Shape 5">
          <a:extLst>
            <a:ext uri="{FF2B5EF4-FFF2-40B4-BE49-F238E27FC236}">
              <a16:creationId xmlns="" xmlns:a16="http://schemas.microsoft.com/office/drawing/2014/main" id="{154D8209-A0F5-4F23-A86A-AF44B52C322F}"/>
            </a:ext>
          </a:extLst>
        </xdr:cNvPr>
        <xdr:cNvSpPr/>
      </xdr:nvSpPr>
      <xdr:spPr>
        <a:xfrm>
          <a:off x="1295400" y="22107525"/>
          <a:ext cx="38100" cy="1619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1019175</xdr:colOff>
      <xdr:row>30</xdr:row>
      <xdr:rowOff>0</xdr:rowOff>
    </xdr:from>
    <xdr:ext cx="38100" cy="161925"/>
    <xdr:sp macro="" textlink="">
      <xdr:nvSpPr>
        <xdr:cNvPr id="100" name="Shape 5">
          <a:extLst>
            <a:ext uri="{FF2B5EF4-FFF2-40B4-BE49-F238E27FC236}">
              <a16:creationId xmlns="" xmlns:a16="http://schemas.microsoft.com/office/drawing/2014/main" id="{23D4CED0-8C93-4120-8174-863A1D430FD9}"/>
            </a:ext>
          </a:extLst>
        </xdr:cNvPr>
        <xdr:cNvSpPr/>
      </xdr:nvSpPr>
      <xdr:spPr>
        <a:xfrm>
          <a:off x="1295400" y="22107525"/>
          <a:ext cx="38100" cy="1619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1019175</xdr:colOff>
      <xdr:row>30</xdr:row>
      <xdr:rowOff>0</xdr:rowOff>
    </xdr:from>
    <xdr:ext cx="38100" cy="161925"/>
    <xdr:sp macro="" textlink="">
      <xdr:nvSpPr>
        <xdr:cNvPr id="101" name="Shape 5">
          <a:extLst>
            <a:ext uri="{FF2B5EF4-FFF2-40B4-BE49-F238E27FC236}">
              <a16:creationId xmlns="" xmlns:a16="http://schemas.microsoft.com/office/drawing/2014/main" id="{2CF63479-12F0-4C57-8DE4-C64091282085}"/>
            </a:ext>
          </a:extLst>
        </xdr:cNvPr>
        <xdr:cNvSpPr/>
      </xdr:nvSpPr>
      <xdr:spPr>
        <a:xfrm>
          <a:off x="1295400" y="22107525"/>
          <a:ext cx="38100" cy="1619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1019175</xdr:colOff>
      <xdr:row>30</xdr:row>
      <xdr:rowOff>0</xdr:rowOff>
    </xdr:from>
    <xdr:ext cx="76200" cy="466725"/>
    <xdr:sp macro="" textlink="">
      <xdr:nvSpPr>
        <xdr:cNvPr id="102" name="Shape 7">
          <a:extLst>
            <a:ext uri="{FF2B5EF4-FFF2-40B4-BE49-F238E27FC236}">
              <a16:creationId xmlns="" xmlns:a16="http://schemas.microsoft.com/office/drawing/2014/main" id="{5FE81BB8-7142-4760-AA71-9C7101812576}"/>
            </a:ext>
          </a:extLst>
        </xdr:cNvPr>
        <xdr:cNvSpPr/>
      </xdr:nvSpPr>
      <xdr:spPr>
        <a:xfrm>
          <a:off x="1295400" y="22107525"/>
          <a:ext cx="76200" cy="4667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1019175</xdr:colOff>
      <xdr:row>30</xdr:row>
      <xdr:rowOff>0</xdr:rowOff>
    </xdr:from>
    <xdr:ext cx="76200" cy="466725"/>
    <xdr:sp macro="" textlink="">
      <xdr:nvSpPr>
        <xdr:cNvPr id="103" name="Shape 7">
          <a:extLst>
            <a:ext uri="{FF2B5EF4-FFF2-40B4-BE49-F238E27FC236}">
              <a16:creationId xmlns="" xmlns:a16="http://schemas.microsoft.com/office/drawing/2014/main" id="{6B4AB349-ACD9-4523-93FF-05B021C5345D}"/>
            </a:ext>
          </a:extLst>
        </xdr:cNvPr>
        <xdr:cNvSpPr/>
      </xdr:nvSpPr>
      <xdr:spPr>
        <a:xfrm>
          <a:off x="1295400" y="22107525"/>
          <a:ext cx="76200" cy="4667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1019175</xdr:colOff>
      <xdr:row>30</xdr:row>
      <xdr:rowOff>0</xdr:rowOff>
    </xdr:from>
    <xdr:ext cx="76200" cy="466725"/>
    <xdr:sp macro="" textlink="">
      <xdr:nvSpPr>
        <xdr:cNvPr id="104" name="Shape 7">
          <a:extLst>
            <a:ext uri="{FF2B5EF4-FFF2-40B4-BE49-F238E27FC236}">
              <a16:creationId xmlns="" xmlns:a16="http://schemas.microsoft.com/office/drawing/2014/main" id="{5BB2200C-A9FE-4153-84B7-FF38166CD22F}"/>
            </a:ext>
          </a:extLst>
        </xdr:cNvPr>
        <xdr:cNvSpPr/>
      </xdr:nvSpPr>
      <xdr:spPr>
        <a:xfrm>
          <a:off x="1295400" y="22107525"/>
          <a:ext cx="76200" cy="4667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1019175</xdr:colOff>
      <xdr:row>30</xdr:row>
      <xdr:rowOff>0</xdr:rowOff>
    </xdr:from>
    <xdr:ext cx="76200" cy="466725"/>
    <xdr:sp macro="" textlink="">
      <xdr:nvSpPr>
        <xdr:cNvPr id="105" name="Shape 7">
          <a:extLst>
            <a:ext uri="{FF2B5EF4-FFF2-40B4-BE49-F238E27FC236}">
              <a16:creationId xmlns="" xmlns:a16="http://schemas.microsoft.com/office/drawing/2014/main" id="{E7955461-B737-4C57-BB85-A3983A2B3A32}"/>
            </a:ext>
          </a:extLst>
        </xdr:cNvPr>
        <xdr:cNvSpPr/>
      </xdr:nvSpPr>
      <xdr:spPr>
        <a:xfrm>
          <a:off x="1295400" y="22107525"/>
          <a:ext cx="76200" cy="4667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1019175</xdr:colOff>
      <xdr:row>30</xdr:row>
      <xdr:rowOff>0</xdr:rowOff>
    </xdr:from>
    <xdr:ext cx="38100" cy="219075"/>
    <xdr:sp macro="" textlink="">
      <xdr:nvSpPr>
        <xdr:cNvPr id="106" name="Shape 8">
          <a:extLst>
            <a:ext uri="{FF2B5EF4-FFF2-40B4-BE49-F238E27FC236}">
              <a16:creationId xmlns="" xmlns:a16="http://schemas.microsoft.com/office/drawing/2014/main" id="{3B98D979-C374-4370-B0D9-87B9359CF9E2}"/>
            </a:ext>
          </a:extLst>
        </xdr:cNvPr>
        <xdr:cNvSpPr/>
      </xdr:nvSpPr>
      <xdr:spPr>
        <a:xfrm>
          <a:off x="1295400" y="22107525"/>
          <a:ext cx="38100" cy="2190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1019175</xdr:colOff>
      <xdr:row>30</xdr:row>
      <xdr:rowOff>0</xdr:rowOff>
    </xdr:from>
    <xdr:ext cx="38100" cy="219075"/>
    <xdr:sp macro="" textlink="">
      <xdr:nvSpPr>
        <xdr:cNvPr id="107" name="Shape 8">
          <a:extLst>
            <a:ext uri="{FF2B5EF4-FFF2-40B4-BE49-F238E27FC236}">
              <a16:creationId xmlns="" xmlns:a16="http://schemas.microsoft.com/office/drawing/2014/main" id="{0C28B7B5-48AB-49BC-92DF-5A156ABA4307}"/>
            </a:ext>
          </a:extLst>
        </xdr:cNvPr>
        <xdr:cNvSpPr/>
      </xdr:nvSpPr>
      <xdr:spPr>
        <a:xfrm>
          <a:off x="1295400" y="22107525"/>
          <a:ext cx="38100" cy="2190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1019175</xdr:colOff>
      <xdr:row>30</xdr:row>
      <xdr:rowOff>0</xdr:rowOff>
    </xdr:from>
    <xdr:ext cx="38100" cy="219075"/>
    <xdr:sp macro="" textlink="">
      <xdr:nvSpPr>
        <xdr:cNvPr id="108" name="Shape 8">
          <a:extLst>
            <a:ext uri="{FF2B5EF4-FFF2-40B4-BE49-F238E27FC236}">
              <a16:creationId xmlns="" xmlns:a16="http://schemas.microsoft.com/office/drawing/2014/main" id="{C9CC8E15-9F22-4A43-B0D1-A785C498AB71}"/>
            </a:ext>
          </a:extLst>
        </xdr:cNvPr>
        <xdr:cNvSpPr/>
      </xdr:nvSpPr>
      <xdr:spPr>
        <a:xfrm>
          <a:off x="1295400" y="22107525"/>
          <a:ext cx="38100" cy="2190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1019175</xdr:colOff>
      <xdr:row>30</xdr:row>
      <xdr:rowOff>0</xdr:rowOff>
    </xdr:from>
    <xdr:ext cx="38100" cy="219075"/>
    <xdr:sp macro="" textlink="">
      <xdr:nvSpPr>
        <xdr:cNvPr id="109" name="Shape 8">
          <a:extLst>
            <a:ext uri="{FF2B5EF4-FFF2-40B4-BE49-F238E27FC236}">
              <a16:creationId xmlns="" xmlns:a16="http://schemas.microsoft.com/office/drawing/2014/main" id="{8CBC8C3F-5DBE-4F96-AE33-F66CBEC39B49}"/>
            </a:ext>
          </a:extLst>
        </xdr:cNvPr>
        <xdr:cNvSpPr/>
      </xdr:nvSpPr>
      <xdr:spPr>
        <a:xfrm>
          <a:off x="1295400" y="22107525"/>
          <a:ext cx="38100" cy="2190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1019175</xdr:colOff>
      <xdr:row>30</xdr:row>
      <xdr:rowOff>0</xdr:rowOff>
    </xdr:from>
    <xdr:ext cx="38100" cy="219075"/>
    <xdr:sp macro="" textlink="">
      <xdr:nvSpPr>
        <xdr:cNvPr id="110" name="Shape 8">
          <a:extLst>
            <a:ext uri="{FF2B5EF4-FFF2-40B4-BE49-F238E27FC236}">
              <a16:creationId xmlns="" xmlns:a16="http://schemas.microsoft.com/office/drawing/2014/main" id="{65F1A6DC-5F19-4DE2-B701-FE30E038DE3F}"/>
            </a:ext>
          </a:extLst>
        </xdr:cNvPr>
        <xdr:cNvSpPr/>
      </xdr:nvSpPr>
      <xdr:spPr>
        <a:xfrm>
          <a:off x="1295400" y="22107525"/>
          <a:ext cx="38100" cy="2190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1019175</xdr:colOff>
      <xdr:row>30</xdr:row>
      <xdr:rowOff>0</xdr:rowOff>
    </xdr:from>
    <xdr:ext cx="38100" cy="219075"/>
    <xdr:sp macro="" textlink="">
      <xdr:nvSpPr>
        <xdr:cNvPr id="111" name="Shape 8">
          <a:extLst>
            <a:ext uri="{FF2B5EF4-FFF2-40B4-BE49-F238E27FC236}">
              <a16:creationId xmlns="" xmlns:a16="http://schemas.microsoft.com/office/drawing/2014/main" id="{DFBB7430-ABE9-4EED-A047-F13C03A823F5}"/>
            </a:ext>
          </a:extLst>
        </xdr:cNvPr>
        <xdr:cNvSpPr/>
      </xdr:nvSpPr>
      <xdr:spPr>
        <a:xfrm>
          <a:off x="1295400" y="22107525"/>
          <a:ext cx="38100" cy="2190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1019175</xdr:colOff>
      <xdr:row>30</xdr:row>
      <xdr:rowOff>0</xdr:rowOff>
    </xdr:from>
    <xdr:ext cx="38100" cy="219075"/>
    <xdr:sp macro="" textlink="">
      <xdr:nvSpPr>
        <xdr:cNvPr id="112" name="Shape 8">
          <a:extLst>
            <a:ext uri="{FF2B5EF4-FFF2-40B4-BE49-F238E27FC236}">
              <a16:creationId xmlns="" xmlns:a16="http://schemas.microsoft.com/office/drawing/2014/main" id="{2635D587-4952-4748-AA4C-85854D09B974}"/>
            </a:ext>
          </a:extLst>
        </xdr:cNvPr>
        <xdr:cNvSpPr/>
      </xdr:nvSpPr>
      <xdr:spPr>
        <a:xfrm>
          <a:off x="1295400" y="22107525"/>
          <a:ext cx="38100" cy="2190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1019175</xdr:colOff>
      <xdr:row>30</xdr:row>
      <xdr:rowOff>0</xdr:rowOff>
    </xdr:from>
    <xdr:ext cx="38100" cy="219075"/>
    <xdr:sp macro="" textlink="">
      <xdr:nvSpPr>
        <xdr:cNvPr id="113" name="Shape 8">
          <a:extLst>
            <a:ext uri="{FF2B5EF4-FFF2-40B4-BE49-F238E27FC236}">
              <a16:creationId xmlns="" xmlns:a16="http://schemas.microsoft.com/office/drawing/2014/main" id="{AD2CDEFD-213E-4D25-832E-B6DAE217808C}"/>
            </a:ext>
          </a:extLst>
        </xdr:cNvPr>
        <xdr:cNvSpPr/>
      </xdr:nvSpPr>
      <xdr:spPr>
        <a:xfrm>
          <a:off x="1295400" y="22107525"/>
          <a:ext cx="38100" cy="2190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1009650</xdr:colOff>
      <xdr:row>30</xdr:row>
      <xdr:rowOff>0</xdr:rowOff>
    </xdr:from>
    <xdr:ext cx="38100" cy="342900"/>
    <xdr:sp macro="" textlink="">
      <xdr:nvSpPr>
        <xdr:cNvPr id="114" name="Shape 9">
          <a:extLst>
            <a:ext uri="{FF2B5EF4-FFF2-40B4-BE49-F238E27FC236}">
              <a16:creationId xmlns="" xmlns:a16="http://schemas.microsoft.com/office/drawing/2014/main" id="{57508103-A73E-43FF-91D8-AAF76679C386}"/>
            </a:ext>
          </a:extLst>
        </xdr:cNvPr>
        <xdr:cNvSpPr/>
      </xdr:nvSpPr>
      <xdr:spPr>
        <a:xfrm>
          <a:off x="1285875" y="22107525"/>
          <a:ext cx="38100" cy="3429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1009650</xdr:colOff>
      <xdr:row>30</xdr:row>
      <xdr:rowOff>0</xdr:rowOff>
    </xdr:from>
    <xdr:ext cx="38100" cy="342900"/>
    <xdr:sp macro="" textlink="">
      <xdr:nvSpPr>
        <xdr:cNvPr id="115" name="Shape 9">
          <a:extLst>
            <a:ext uri="{FF2B5EF4-FFF2-40B4-BE49-F238E27FC236}">
              <a16:creationId xmlns="" xmlns:a16="http://schemas.microsoft.com/office/drawing/2014/main" id="{7ABAD680-2B5F-4218-94E4-43A484E44246}"/>
            </a:ext>
          </a:extLst>
        </xdr:cNvPr>
        <xdr:cNvSpPr/>
      </xdr:nvSpPr>
      <xdr:spPr>
        <a:xfrm>
          <a:off x="1285875" y="22107525"/>
          <a:ext cx="38100" cy="3429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1009650</xdr:colOff>
      <xdr:row>30</xdr:row>
      <xdr:rowOff>0</xdr:rowOff>
    </xdr:from>
    <xdr:ext cx="38100" cy="342900"/>
    <xdr:sp macro="" textlink="">
      <xdr:nvSpPr>
        <xdr:cNvPr id="116" name="Shape 9">
          <a:extLst>
            <a:ext uri="{FF2B5EF4-FFF2-40B4-BE49-F238E27FC236}">
              <a16:creationId xmlns="" xmlns:a16="http://schemas.microsoft.com/office/drawing/2014/main" id="{E6037426-01B8-44DE-8B95-8A4CD1EADE62}"/>
            </a:ext>
          </a:extLst>
        </xdr:cNvPr>
        <xdr:cNvSpPr/>
      </xdr:nvSpPr>
      <xdr:spPr>
        <a:xfrm>
          <a:off x="1285875" y="22107525"/>
          <a:ext cx="38100" cy="3429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1009650</xdr:colOff>
      <xdr:row>30</xdr:row>
      <xdr:rowOff>0</xdr:rowOff>
    </xdr:from>
    <xdr:ext cx="38100" cy="342900"/>
    <xdr:sp macro="" textlink="">
      <xdr:nvSpPr>
        <xdr:cNvPr id="117" name="Shape 9">
          <a:extLst>
            <a:ext uri="{FF2B5EF4-FFF2-40B4-BE49-F238E27FC236}">
              <a16:creationId xmlns="" xmlns:a16="http://schemas.microsoft.com/office/drawing/2014/main" id="{662F5005-AE68-4C74-BC26-4B638BE95002}"/>
            </a:ext>
          </a:extLst>
        </xdr:cNvPr>
        <xdr:cNvSpPr/>
      </xdr:nvSpPr>
      <xdr:spPr>
        <a:xfrm>
          <a:off x="1285875" y="22107525"/>
          <a:ext cx="38100" cy="3429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1009650</xdr:colOff>
      <xdr:row>30</xdr:row>
      <xdr:rowOff>0</xdr:rowOff>
    </xdr:from>
    <xdr:ext cx="38100" cy="342900"/>
    <xdr:sp macro="" textlink="">
      <xdr:nvSpPr>
        <xdr:cNvPr id="118" name="Shape 9">
          <a:extLst>
            <a:ext uri="{FF2B5EF4-FFF2-40B4-BE49-F238E27FC236}">
              <a16:creationId xmlns="" xmlns:a16="http://schemas.microsoft.com/office/drawing/2014/main" id="{1AE3FB8A-0C6A-400B-B228-9028ED1CC3C0}"/>
            </a:ext>
          </a:extLst>
        </xdr:cNvPr>
        <xdr:cNvSpPr/>
      </xdr:nvSpPr>
      <xdr:spPr>
        <a:xfrm>
          <a:off x="1285875" y="22107525"/>
          <a:ext cx="38100" cy="3429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1009650</xdr:colOff>
      <xdr:row>30</xdr:row>
      <xdr:rowOff>0</xdr:rowOff>
    </xdr:from>
    <xdr:ext cx="38100" cy="342900"/>
    <xdr:sp macro="" textlink="">
      <xdr:nvSpPr>
        <xdr:cNvPr id="119" name="Shape 9">
          <a:extLst>
            <a:ext uri="{FF2B5EF4-FFF2-40B4-BE49-F238E27FC236}">
              <a16:creationId xmlns="" xmlns:a16="http://schemas.microsoft.com/office/drawing/2014/main" id="{4B6BFE4F-E34A-44B4-918F-70D96058DD9F}"/>
            </a:ext>
          </a:extLst>
        </xdr:cNvPr>
        <xdr:cNvSpPr/>
      </xdr:nvSpPr>
      <xdr:spPr>
        <a:xfrm>
          <a:off x="1285875" y="22107525"/>
          <a:ext cx="38100" cy="3429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1009650</xdr:colOff>
      <xdr:row>30</xdr:row>
      <xdr:rowOff>0</xdr:rowOff>
    </xdr:from>
    <xdr:ext cx="38100" cy="342900"/>
    <xdr:sp macro="" textlink="">
      <xdr:nvSpPr>
        <xdr:cNvPr id="120" name="Shape 9">
          <a:extLst>
            <a:ext uri="{FF2B5EF4-FFF2-40B4-BE49-F238E27FC236}">
              <a16:creationId xmlns="" xmlns:a16="http://schemas.microsoft.com/office/drawing/2014/main" id="{8AE85653-CA9D-4D6E-ACB9-759B63A879B0}"/>
            </a:ext>
          </a:extLst>
        </xdr:cNvPr>
        <xdr:cNvSpPr/>
      </xdr:nvSpPr>
      <xdr:spPr>
        <a:xfrm>
          <a:off x="1285875" y="22107525"/>
          <a:ext cx="38100" cy="3429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1009650</xdr:colOff>
      <xdr:row>30</xdr:row>
      <xdr:rowOff>0</xdr:rowOff>
    </xdr:from>
    <xdr:ext cx="38100" cy="342900"/>
    <xdr:sp macro="" textlink="">
      <xdr:nvSpPr>
        <xdr:cNvPr id="121" name="Shape 9">
          <a:extLst>
            <a:ext uri="{FF2B5EF4-FFF2-40B4-BE49-F238E27FC236}">
              <a16:creationId xmlns="" xmlns:a16="http://schemas.microsoft.com/office/drawing/2014/main" id="{AA41B4D1-6299-47EB-8BDF-67E1344E7A86}"/>
            </a:ext>
          </a:extLst>
        </xdr:cNvPr>
        <xdr:cNvSpPr/>
      </xdr:nvSpPr>
      <xdr:spPr>
        <a:xfrm>
          <a:off x="1285875" y="22107525"/>
          <a:ext cx="38100" cy="3429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1009650</xdr:colOff>
      <xdr:row>30</xdr:row>
      <xdr:rowOff>0</xdr:rowOff>
    </xdr:from>
    <xdr:ext cx="38100" cy="161925"/>
    <xdr:sp macro="" textlink="">
      <xdr:nvSpPr>
        <xdr:cNvPr id="122" name="Shape 10">
          <a:extLst>
            <a:ext uri="{FF2B5EF4-FFF2-40B4-BE49-F238E27FC236}">
              <a16:creationId xmlns="" xmlns:a16="http://schemas.microsoft.com/office/drawing/2014/main" id="{91AB146E-FB99-40FE-8103-1B2DEDE9987D}"/>
            </a:ext>
          </a:extLst>
        </xdr:cNvPr>
        <xdr:cNvSpPr/>
      </xdr:nvSpPr>
      <xdr:spPr>
        <a:xfrm>
          <a:off x="1285875" y="22107525"/>
          <a:ext cx="38100" cy="1619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1009650</xdr:colOff>
      <xdr:row>30</xdr:row>
      <xdr:rowOff>0</xdr:rowOff>
    </xdr:from>
    <xdr:ext cx="38100" cy="161925"/>
    <xdr:sp macro="" textlink="">
      <xdr:nvSpPr>
        <xdr:cNvPr id="123" name="Shape 10">
          <a:extLst>
            <a:ext uri="{FF2B5EF4-FFF2-40B4-BE49-F238E27FC236}">
              <a16:creationId xmlns="" xmlns:a16="http://schemas.microsoft.com/office/drawing/2014/main" id="{EF2592AA-6CBF-41D5-93B4-DB3E374CC7CB}"/>
            </a:ext>
          </a:extLst>
        </xdr:cNvPr>
        <xdr:cNvSpPr/>
      </xdr:nvSpPr>
      <xdr:spPr>
        <a:xfrm>
          <a:off x="1285875" y="22107525"/>
          <a:ext cx="38100" cy="1619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1009650</xdr:colOff>
      <xdr:row>30</xdr:row>
      <xdr:rowOff>0</xdr:rowOff>
    </xdr:from>
    <xdr:ext cx="38100" cy="161925"/>
    <xdr:sp macro="" textlink="">
      <xdr:nvSpPr>
        <xdr:cNvPr id="124" name="Shape 10">
          <a:extLst>
            <a:ext uri="{FF2B5EF4-FFF2-40B4-BE49-F238E27FC236}">
              <a16:creationId xmlns="" xmlns:a16="http://schemas.microsoft.com/office/drawing/2014/main" id="{83FEF038-B10D-4C3A-AB22-A620206830B6}"/>
            </a:ext>
          </a:extLst>
        </xdr:cNvPr>
        <xdr:cNvSpPr/>
      </xdr:nvSpPr>
      <xdr:spPr>
        <a:xfrm>
          <a:off x="1285875" y="22107525"/>
          <a:ext cx="38100" cy="1619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1009650</xdr:colOff>
      <xdr:row>30</xdr:row>
      <xdr:rowOff>0</xdr:rowOff>
    </xdr:from>
    <xdr:ext cx="38100" cy="161925"/>
    <xdr:sp macro="" textlink="">
      <xdr:nvSpPr>
        <xdr:cNvPr id="125" name="Shape 10">
          <a:extLst>
            <a:ext uri="{FF2B5EF4-FFF2-40B4-BE49-F238E27FC236}">
              <a16:creationId xmlns="" xmlns:a16="http://schemas.microsoft.com/office/drawing/2014/main" id="{3D6CFDB8-69EA-481C-889B-C81A13109A5E}"/>
            </a:ext>
          </a:extLst>
        </xdr:cNvPr>
        <xdr:cNvSpPr/>
      </xdr:nvSpPr>
      <xdr:spPr>
        <a:xfrm>
          <a:off x="1285875" y="22107525"/>
          <a:ext cx="38100" cy="1619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1009650</xdr:colOff>
      <xdr:row>30</xdr:row>
      <xdr:rowOff>0</xdr:rowOff>
    </xdr:from>
    <xdr:ext cx="38100" cy="161925"/>
    <xdr:sp macro="" textlink="">
      <xdr:nvSpPr>
        <xdr:cNvPr id="126" name="Shape 10">
          <a:extLst>
            <a:ext uri="{FF2B5EF4-FFF2-40B4-BE49-F238E27FC236}">
              <a16:creationId xmlns="" xmlns:a16="http://schemas.microsoft.com/office/drawing/2014/main" id="{1CF14FE4-B08C-48AC-AFE2-3FF56246A01C}"/>
            </a:ext>
          </a:extLst>
        </xdr:cNvPr>
        <xdr:cNvSpPr/>
      </xdr:nvSpPr>
      <xdr:spPr>
        <a:xfrm>
          <a:off x="1285875" y="22107525"/>
          <a:ext cx="38100" cy="1619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1009650</xdr:colOff>
      <xdr:row>30</xdr:row>
      <xdr:rowOff>0</xdr:rowOff>
    </xdr:from>
    <xdr:ext cx="38100" cy="161925"/>
    <xdr:sp macro="" textlink="">
      <xdr:nvSpPr>
        <xdr:cNvPr id="127" name="Shape 10">
          <a:extLst>
            <a:ext uri="{FF2B5EF4-FFF2-40B4-BE49-F238E27FC236}">
              <a16:creationId xmlns="" xmlns:a16="http://schemas.microsoft.com/office/drawing/2014/main" id="{26182563-974A-40BB-A1A2-68DC274B4DD3}"/>
            </a:ext>
          </a:extLst>
        </xdr:cNvPr>
        <xdr:cNvSpPr/>
      </xdr:nvSpPr>
      <xdr:spPr>
        <a:xfrm>
          <a:off x="1285875" y="22107525"/>
          <a:ext cx="38100" cy="1619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1009650</xdr:colOff>
      <xdr:row>30</xdr:row>
      <xdr:rowOff>0</xdr:rowOff>
    </xdr:from>
    <xdr:ext cx="38100" cy="161925"/>
    <xdr:sp macro="" textlink="">
      <xdr:nvSpPr>
        <xdr:cNvPr id="128" name="Shape 10">
          <a:extLst>
            <a:ext uri="{FF2B5EF4-FFF2-40B4-BE49-F238E27FC236}">
              <a16:creationId xmlns="" xmlns:a16="http://schemas.microsoft.com/office/drawing/2014/main" id="{BD8D1DC9-58AF-439D-96CF-6A2C4528EA49}"/>
            </a:ext>
          </a:extLst>
        </xdr:cNvPr>
        <xdr:cNvSpPr/>
      </xdr:nvSpPr>
      <xdr:spPr>
        <a:xfrm>
          <a:off x="1285875" y="22107525"/>
          <a:ext cx="38100" cy="1619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1009650</xdr:colOff>
      <xdr:row>30</xdr:row>
      <xdr:rowOff>0</xdr:rowOff>
    </xdr:from>
    <xdr:ext cx="38100" cy="161925"/>
    <xdr:sp macro="" textlink="">
      <xdr:nvSpPr>
        <xdr:cNvPr id="129" name="Shape 10">
          <a:extLst>
            <a:ext uri="{FF2B5EF4-FFF2-40B4-BE49-F238E27FC236}">
              <a16:creationId xmlns="" xmlns:a16="http://schemas.microsoft.com/office/drawing/2014/main" id="{2F880413-DB30-40DE-B0CB-5A337BF78FFB}"/>
            </a:ext>
          </a:extLst>
        </xdr:cNvPr>
        <xdr:cNvSpPr/>
      </xdr:nvSpPr>
      <xdr:spPr>
        <a:xfrm>
          <a:off x="1285875" y="22107525"/>
          <a:ext cx="38100" cy="1619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1019175</xdr:colOff>
      <xdr:row>30</xdr:row>
      <xdr:rowOff>0</xdr:rowOff>
    </xdr:from>
    <xdr:ext cx="38100" cy="219075"/>
    <xdr:sp macro="" textlink="">
      <xdr:nvSpPr>
        <xdr:cNvPr id="130" name="Shape 8">
          <a:extLst>
            <a:ext uri="{FF2B5EF4-FFF2-40B4-BE49-F238E27FC236}">
              <a16:creationId xmlns="" xmlns:a16="http://schemas.microsoft.com/office/drawing/2014/main" id="{0078F79C-526D-4E65-AA09-973AB8A3AC2F}"/>
            </a:ext>
          </a:extLst>
        </xdr:cNvPr>
        <xdr:cNvSpPr/>
      </xdr:nvSpPr>
      <xdr:spPr>
        <a:xfrm>
          <a:off x="1295400" y="22107525"/>
          <a:ext cx="38100" cy="2190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1019175</xdr:colOff>
      <xdr:row>30</xdr:row>
      <xdr:rowOff>0</xdr:rowOff>
    </xdr:from>
    <xdr:ext cx="38100" cy="219075"/>
    <xdr:sp macro="" textlink="">
      <xdr:nvSpPr>
        <xdr:cNvPr id="131" name="Shape 8">
          <a:extLst>
            <a:ext uri="{FF2B5EF4-FFF2-40B4-BE49-F238E27FC236}">
              <a16:creationId xmlns="" xmlns:a16="http://schemas.microsoft.com/office/drawing/2014/main" id="{E84987E5-FD96-4596-9216-8BC27E9C5264}"/>
            </a:ext>
          </a:extLst>
        </xdr:cNvPr>
        <xdr:cNvSpPr/>
      </xdr:nvSpPr>
      <xdr:spPr>
        <a:xfrm>
          <a:off x="1295400" y="22107525"/>
          <a:ext cx="38100" cy="2190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1019175</xdr:colOff>
      <xdr:row>30</xdr:row>
      <xdr:rowOff>0</xdr:rowOff>
    </xdr:from>
    <xdr:ext cx="38100" cy="219075"/>
    <xdr:sp macro="" textlink="">
      <xdr:nvSpPr>
        <xdr:cNvPr id="132" name="Shape 8">
          <a:extLst>
            <a:ext uri="{FF2B5EF4-FFF2-40B4-BE49-F238E27FC236}">
              <a16:creationId xmlns="" xmlns:a16="http://schemas.microsoft.com/office/drawing/2014/main" id="{7EA72A49-D35B-43F9-B0E5-A939F0DD78FA}"/>
            </a:ext>
          </a:extLst>
        </xdr:cNvPr>
        <xdr:cNvSpPr/>
      </xdr:nvSpPr>
      <xdr:spPr>
        <a:xfrm>
          <a:off x="1295400" y="22107525"/>
          <a:ext cx="38100" cy="2190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1019175</xdr:colOff>
      <xdr:row>30</xdr:row>
      <xdr:rowOff>0</xdr:rowOff>
    </xdr:from>
    <xdr:ext cx="38100" cy="219075"/>
    <xdr:sp macro="" textlink="">
      <xdr:nvSpPr>
        <xdr:cNvPr id="133" name="Shape 8">
          <a:extLst>
            <a:ext uri="{FF2B5EF4-FFF2-40B4-BE49-F238E27FC236}">
              <a16:creationId xmlns="" xmlns:a16="http://schemas.microsoft.com/office/drawing/2014/main" id="{640CB599-E664-4428-9E34-401A74C5A03C}"/>
            </a:ext>
          </a:extLst>
        </xdr:cNvPr>
        <xdr:cNvSpPr/>
      </xdr:nvSpPr>
      <xdr:spPr>
        <a:xfrm>
          <a:off x="1295400" y="22107525"/>
          <a:ext cx="38100" cy="2190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1019175</xdr:colOff>
      <xdr:row>30</xdr:row>
      <xdr:rowOff>0</xdr:rowOff>
    </xdr:from>
    <xdr:ext cx="38100" cy="219075"/>
    <xdr:sp macro="" textlink="">
      <xdr:nvSpPr>
        <xdr:cNvPr id="134" name="Shape 8">
          <a:extLst>
            <a:ext uri="{FF2B5EF4-FFF2-40B4-BE49-F238E27FC236}">
              <a16:creationId xmlns="" xmlns:a16="http://schemas.microsoft.com/office/drawing/2014/main" id="{F48D2A6E-54A4-4726-A8FB-D2E43D2762FF}"/>
            </a:ext>
          </a:extLst>
        </xdr:cNvPr>
        <xdr:cNvSpPr/>
      </xdr:nvSpPr>
      <xdr:spPr>
        <a:xfrm>
          <a:off x="1295400" y="22107525"/>
          <a:ext cx="38100" cy="2190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1019175</xdr:colOff>
      <xdr:row>30</xdr:row>
      <xdr:rowOff>0</xdr:rowOff>
    </xdr:from>
    <xdr:ext cx="38100" cy="219075"/>
    <xdr:sp macro="" textlink="">
      <xdr:nvSpPr>
        <xdr:cNvPr id="135" name="Shape 8">
          <a:extLst>
            <a:ext uri="{FF2B5EF4-FFF2-40B4-BE49-F238E27FC236}">
              <a16:creationId xmlns="" xmlns:a16="http://schemas.microsoft.com/office/drawing/2014/main" id="{0C3487F2-62BA-4B22-8B53-83670B63EBA1}"/>
            </a:ext>
          </a:extLst>
        </xdr:cNvPr>
        <xdr:cNvSpPr/>
      </xdr:nvSpPr>
      <xdr:spPr>
        <a:xfrm>
          <a:off x="1295400" y="22107525"/>
          <a:ext cx="38100" cy="2190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1019175</xdr:colOff>
      <xdr:row>30</xdr:row>
      <xdr:rowOff>0</xdr:rowOff>
    </xdr:from>
    <xdr:ext cx="38100" cy="219075"/>
    <xdr:sp macro="" textlink="">
      <xdr:nvSpPr>
        <xdr:cNvPr id="136" name="Shape 8">
          <a:extLst>
            <a:ext uri="{FF2B5EF4-FFF2-40B4-BE49-F238E27FC236}">
              <a16:creationId xmlns="" xmlns:a16="http://schemas.microsoft.com/office/drawing/2014/main" id="{691457D5-44B7-4ADE-B905-FD6DB12958C2}"/>
            </a:ext>
          </a:extLst>
        </xdr:cNvPr>
        <xdr:cNvSpPr/>
      </xdr:nvSpPr>
      <xdr:spPr>
        <a:xfrm>
          <a:off x="1295400" y="22107525"/>
          <a:ext cx="38100" cy="2190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1019175</xdr:colOff>
      <xdr:row>30</xdr:row>
      <xdr:rowOff>0</xdr:rowOff>
    </xdr:from>
    <xdr:ext cx="38100" cy="219075"/>
    <xdr:sp macro="" textlink="">
      <xdr:nvSpPr>
        <xdr:cNvPr id="137" name="Shape 8">
          <a:extLst>
            <a:ext uri="{FF2B5EF4-FFF2-40B4-BE49-F238E27FC236}">
              <a16:creationId xmlns="" xmlns:a16="http://schemas.microsoft.com/office/drawing/2014/main" id="{A51A7754-EBAF-4DC0-A1D2-29962A513D2B}"/>
            </a:ext>
          </a:extLst>
        </xdr:cNvPr>
        <xdr:cNvSpPr/>
      </xdr:nvSpPr>
      <xdr:spPr>
        <a:xfrm>
          <a:off x="1295400" y="22107525"/>
          <a:ext cx="38100" cy="2190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1019175</xdr:colOff>
      <xdr:row>30</xdr:row>
      <xdr:rowOff>0</xdr:rowOff>
    </xdr:from>
    <xdr:ext cx="38100" cy="219075"/>
    <xdr:sp macro="" textlink="">
      <xdr:nvSpPr>
        <xdr:cNvPr id="138" name="Shape 8">
          <a:extLst>
            <a:ext uri="{FF2B5EF4-FFF2-40B4-BE49-F238E27FC236}">
              <a16:creationId xmlns="" xmlns:a16="http://schemas.microsoft.com/office/drawing/2014/main" id="{73D26D15-4513-41A6-A289-1C2ACD4FAB58}"/>
            </a:ext>
          </a:extLst>
        </xdr:cNvPr>
        <xdr:cNvSpPr/>
      </xdr:nvSpPr>
      <xdr:spPr>
        <a:xfrm>
          <a:off x="1295400" y="22107525"/>
          <a:ext cx="38100" cy="2190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1019175</xdr:colOff>
      <xdr:row>30</xdr:row>
      <xdr:rowOff>0</xdr:rowOff>
    </xdr:from>
    <xdr:ext cx="38100" cy="219075"/>
    <xdr:sp macro="" textlink="">
      <xdr:nvSpPr>
        <xdr:cNvPr id="139" name="Shape 8">
          <a:extLst>
            <a:ext uri="{FF2B5EF4-FFF2-40B4-BE49-F238E27FC236}">
              <a16:creationId xmlns="" xmlns:a16="http://schemas.microsoft.com/office/drawing/2014/main" id="{910D7F5E-8734-48D6-86BE-C83E885769CF}"/>
            </a:ext>
          </a:extLst>
        </xdr:cNvPr>
        <xdr:cNvSpPr/>
      </xdr:nvSpPr>
      <xdr:spPr>
        <a:xfrm>
          <a:off x="1295400" y="22107525"/>
          <a:ext cx="38100" cy="2190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1019175</xdr:colOff>
      <xdr:row>30</xdr:row>
      <xdr:rowOff>0</xdr:rowOff>
    </xdr:from>
    <xdr:ext cx="38100" cy="219075"/>
    <xdr:sp macro="" textlink="">
      <xdr:nvSpPr>
        <xdr:cNvPr id="140" name="Shape 8">
          <a:extLst>
            <a:ext uri="{FF2B5EF4-FFF2-40B4-BE49-F238E27FC236}">
              <a16:creationId xmlns="" xmlns:a16="http://schemas.microsoft.com/office/drawing/2014/main" id="{3FE194A2-60F4-42C1-9460-E425F4419500}"/>
            </a:ext>
          </a:extLst>
        </xdr:cNvPr>
        <xdr:cNvSpPr/>
      </xdr:nvSpPr>
      <xdr:spPr>
        <a:xfrm>
          <a:off x="1295400" y="22107525"/>
          <a:ext cx="38100" cy="2190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1019175</xdr:colOff>
      <xdr:row>30</xdr:row>
      <xdr:rowOff>0</xdr:rowOff>
    </xdr:from>
    <xdr:ext cx="38100" cy="219075"/>
    <xdr:sp macro="" textlink="">
      <xdr:nvSpPr>
        <xdr:cNvPr id="141" name="Shape 8">
          <a:extLst>
            <a:ext uri="{FF2B5EF4-FFF2-40B4-BE49-F238E27FC236}">
              <a16:creationId xmlns="" xmlns:a16="http://schemas.microsoft.com/office/drawing/2014/main" id="{3584D811-93AF-4C22-BEB9-8396918A13B5}"/>
            </a:ext>
          </a:extLst>
        </xdr:cNvPr>
        <xdr:cNvSpPr/>
      </xdr:nvSpPr>
      <xdr:spPr>
        <a:xfrm>
          <a:off x="1295400" y="22107525"/>
          <a:ext cx="38100" cy="2190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1019175</xdr:colOff>
      <xdr:row>30</xdr:row>
      <xdr:rowOff>0</xdr:rowOff>
    </xdr:from>
    <xdr:ext cx="38100" cy="219075"/>
    <xdr:sp macro="" textlink="">
      <xdr:nvSpPr>
        <xdr:cNvPr id="142" name="Shape 8">
          <a:extLst>
            <a:ext uri="{FF2B5EF4-FFF2-40B4-BE49-F238E27FC236}">
              <a16:creationId xmlns="" xmlns:a16="http://schemas.microsoft.com/office/drawing/2014/main" id="{1B86BECE-A6A8-432E-83BF-2532578A905D}"/>
            </a:ext>
          </a:extLst>
        </xdr:cNvPr>
        <xdr:cNvSpPr/>
      </xdr:nvSpPr>
      <xdr:spPr>
        <a:xfrm>
          <a:off x="1295400" y="22107525"/>
          <a:ext cx="38100" cy="2190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1019175</xdr:colOff>
      <xdr:row>30</xdr:row>
      <xdr:rowOff>0</xdr:rowOff>
    </xdr:from>
    <xdr:ext cx="38100" cy="219075"/>
    <xdr:sp macro="" textlink="">
      <xdr:nvSpPr>
        <xdr:cNvPr id="143" name="Shape 8">
          <a:extLst>
            <a:ext uri="{FF2B5EF4-FFF2-40B4-BE49-F238E27FC236}">
              <a16:creationId xmlns="" xmlns:a16="http://schemas.microsoft.com/office/drawing/2014/main" id="{5D0D4F59-93B9-4B84-80B6-778174F36A9D}"/>
            </a:ext>
          </a:extLst>
        </xdr:cNvPr>
        <xdr:cNvSpPr/>
      </xdr:nvSpPr>
      <xdr:spPr>
        <a:xfrm>
          <a:off x="1295400" y="22107525"/>
          <a:ext cx="38100" cy="2190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1019175</xdr:colOff>
      <xdr:row>30</xdr:row>
      <xdr:rowOff>0</xdr:rowOff>
    </xdr:from>
    <xdr:ext cx="38100" cy="219075"/>
    <xdr:sp macro="" textlink="">
      <xdr:nvSpPr>
        <xdr:cNvPr id="144" name="Shape 8">
          <a:extLst>
            <a:ext uri="{FF2B5EF4-FFF2-40B4-BE49-F238E27FC236}">
              <a16:creationId xmlns="" xmlns:a16="http://schemas.microsoft.com/office/drawing/2014/main" id="{D729438B-ED64-4C22-B606-9C3F42C326EA}"/>
            </a:ext>
          </a:extLst>
        </xdr:cNvPr>
        <xdr:cNvSpPr/>
      </xdr:nvSpPr>
      <xdr:spPr>
        <a:xfrm>
          <a:off x="1295400" y="22107525"/>
          <a:ext cx="38100" cy="2190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1019175</xdr:colOff>
      <xdr:row>30</xdr:row>
      <xdr:rowOff>0</xdr:rowOff>
    </xdr:from>
    <xdr:ext cx="38100" cy="219075"/>
    <xdr:sp macro="" textlink="">
      <xdr:nvSpPr>
        <xdr:cNvPr id="145" name="Shape 8">
          <a:extLst>
            <a:ext uri="{FF2B5EF4-FFF2-40B4-BE49-F238E27FC236}">
              <a16:creationId xmlns="" xmlns:a16="http://schemas.microsoft.com/office/drawing/2014/main" id="{6251B864-F325-40DA-9FD0-A00F5F0DD722}"/>
            </a:ext>
          </a:extLst>
        </xdr:cNvPr>
        <xdr:cNvSpPr/>
      </xdr:nvSpPr>
      <xdr:spPr>
        <a:xfrm>
          <a:off x="1295400" y="22107525"/>
          <a:ext cx="38100" cy="2190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1019175</xdr:colOff>
      <xdr:row>30</xdr:row>
      <xdr:rowOff>0</xdr:rowOff>
    </xdr:from>
    <xdr:ext cx="38100" cy="219075"/>
    <xdr:sp macro="" textlink="">
      <xdr:nvSpPr>
        <xdr:cNvPr id="146" name="Shape 8">
          <a:extLst>
            <a:ext uri="{FF2B5EF4-FFF2-40B4-BE49-F238E27FC236}">
              <a16:creationId xmlns="" xmlns:a16="http://schemas.microsoft.com/office/drawing/2014/main" id="{067451A1-FA5E-4F5D-9F77-1ABA1ABF831F}"/>
            </a:ext>
          </a:extLst>
        </xdr:cNvPr>
        <xdr:cNvSpPr/>
      </xdr:nvSpPr>
      <xdr:spPr>
        <a:xfrm>
          <a:off x="1295400" y="22107525"/>
          <a:ext cx="38100" cy="2190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1019175</xdr:colOff>
      <xdr:row>30</xdr:row>
      <xdr:rowOff>0</xdr:rowOff>
    </xdr:from>
    <xdr:ext cx="38100" cy="219075"/>
    <xdr:sp macro="" textlink="">
      <xdr:nvSpPr>
        <xdr:cNvPr id="147" name="Shape 8">
          <a:extLst>
            <a:ext uri="{FF2B5EF4-FFF2-40B4-BE49-F238E27FC236}">
              <a16:creationId xmlns="" xmlns:a16="http://schemas.microsoft.com/office/drawing/2014/main" id="{04EBB9BE-7F3F-4F63-BC5D-8360BCFCFA35}"/>
            </a:ext>
          </a:extLst>
        </xdr:cNvPr>
        <xdr:cNvSpPr/>
      </xdr:nvSpPr>
      <xdr:spPr>
        <a:xfrm>
          <a:off x="1295400" y="22107525"/>
          <a:ext cx="38100" cy="2190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1019175</xdr:colOff>
      <xdr:row>30</xdr:row>
      <xdr:rowOff>0</xdr:rowOff>
    </xdr:from>
    <xdr:ext cx="38100" cy="219075"/>
    <xdr:sp macro="" textlink="">
      <xdr:nvSpPr>
        <xdr:cNvPr id="148" name="Shape 8">
          <a:extLst>
            <a:ext uri="{FF2B5EF4-FFF2-40B4-BE49-F238E27FC236}">
              <a16:creationId xmlns="" xmlns:a16="http://schemas.microsoft.com/office/drawing/2014/main" id="{C8B89AD5-70E6-4C90-8C55-4E46C619DA19}"/>
            </a:ext>
          </a:extLst>
        </xdr:cNvPr>
        <xdr:cNvSpPr/>
      </xdr:nvSpPr>
      <xdr:spPr>
        <a:xfrm>
          <a:off x="1295400" y="22107525"/>
          <a:ext cx="38100" cy="2190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1019175</xdr:colOff>
      <xdr:row>30</xdr:row>
      <xdr:rowOff>0</xdr:rowOff>
    </xdr:from>
    <xdr:ext cx="38100" cy="219075"/>
    <xdr:sp macro="" textlink="">
      <xdr:nvSpPr>
        <xdr:cNvPr id="149" name="Shape 8">
          <a:extLst>
            <a:ext uri="{FF2B5EF4-FFF2-40B4-BE49-F238E27FC236}">
              <a16:creationId xmlns="" xmlns:a16="http://schemas.microsoft.com/office/drawing/2014/main" id="{5CAF6589-A5D1-4867-809C-412B6C5A2554}"/>
            </a:ext>
          </a:extLst>
        </xdr:cNvPr>
        <xdr:cNvSpPr/>
      </xdr:nvSpPr>
      <xdr:spPr>
        <a:xfrm>
          <a:off x="1295400" y="22107525"/>
          <a:ext cx="38100" cy="2190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1019175</xdr:colOff>
      <xdr:row>30</xdr:row>
      <xdr:rowOff>0</xdr:rowOff>
    </xdr:from>
    <xdr:ext cx="38100" cy="219075"/>
    <xdr:sp macro="" textlink="">
      <xdr:nvSpPr>
        <xdr:cNvPr id="150" name="Shape 8">
          <a:extLst>
            <a:ext uri="{FF2B5EF4-FFF2-40B4-BE49-F238E27FC236}">
              <a16:creationId xmlns="" xmlns:a16="http://schemas.microsoft.com/office/drawing/2014/main" id="{9F47A85F-9764-45B5-BAE1-8ADED70BB40C}"/>
            </a:ext>
          </a:extLst>
        </xdr:cNvPr>
        <xdr:cNvSpPr/>
      </xdr:nvSpPr>
      <xdr:spPr>
        <a:xfrm>
          <a:off x="1295400" y="22107525"/>
          <a:ext cx="38100" cy="2190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1019175</xdr:colOff>
      <xdr:row>30</xdr:row>
      <xdr:rowOff>0</xdr:rowOff>
    </xdr:from>
    <xdr:ext cx="38100" cy="219075"/>
    <xdr:sp macro="" textlink="">
      <xdr:nvSpPr>
        <xdr:cNvPr id="151" name="Shape 8">
          <a:extLst>
            <a:ext uri="{FF2B5EF4-FFF2-40B4-BE49-F238E27FC236}">
              <a16:creationId xmlns="" xmlns:a16="http://schemas.microsoft.com/office/drawing/2014/main" id="{A7013B43-C604-41A6-8C83-61D1CC5600BA}"/>
            </a:ext>
          </a:extLst>
        </xdr:cNvPr>
        <xdr:cNvSpPr/>
      </xdr:nvSpPr>
      <xdr:spPr>
        <a:xfrm>
          <a:off x="1295400" y="22107525"/>
          <a:ext cx="38100" cy="2190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1019175</xdr:colOff>
      <xdr:row>30</xdr:row>
      <xdr:rowOff>0</xdr:rowOff>
    </xdr:from>
    <xdr:ext cx="38100" cy="219075"/>
    <xdr:sp macro="" textlink="">
      <xdr:nvSpPr>
        <xdr:cNvPr id="152" name="Shape 8">
          <a:extLst>
            <a:ext uri="{FF2B5EF4-FFF2-40B4-BE49-F238E27FC236}">
              <a16:creationId xmlns="" xmlns:a16="http://schemas.microsoft.com/office/drawing/2014/main" id="{A27C25E8-EA0E-4283-A5FF-6B61CB4E65EE}"/>
            </a:ext>
          </a:extLst>
        </xdr:cNvPr>
        <xdr:cNvSpPr/>
      </xdr:nvSpPr>
      <xdr:spPr>
        <a:xfrm>
          <a:off x="1295400" y="22107525"/>
          <a:ext cx="38100" cy="2190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1019175</xdr:colOff>
      <xdr:row>30</xdr:row>
      <xdr:rowOff>0</xdr:rowOff>
    </xdr:from>
    <xdr:ext cx="38100" cy="219075"/>
    <xdr:sp macro="" textlink="">
      <xdr:nvSpPr>
        <xdr:cNvPr id="153" name="Shape 8">
          <a:extLst>
            <a:ext uri="{FF2B5EF4-FFF2-40B4-BE49-F238E27FC236}">
              <a16:creationId xmlns="" xmlns:a16="http://schemas.microsoft.com/office/drawing/2014/main" id="{3A67EA6F-B7CA-4B84-A57B-A5C6C38CF4FF}"/>
            </a:ext>
          </a:extLst>
        </xdr:cNvPr>
        <xdr:cNvSpPr/>
      </xdr:nvSpPr>
      <xdr:spPr>
        <a:xfrm>
          <a:off x="1295400" y="22107525"/>
          <a:ext cx="38100" cy="2190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1019175</xdr:colOff>
      <xdr:row>30</xdr:row>
      <xdr:rowOff>0</xdr:rowOff>
    </xdr:from>
    <xdr:ext cx="38100" cy="219075"/>
    <xdr:sp macro="" textlink="">
      <xdr:nvSpPr>
        <xdr:cNvPr id="154" name="Shape 8">
          <a:extLst>
            <a:ext uri="{FF2B5EF4-FFF2-40B4-BE49-F238E27FC236}">
              <a16:creationId xmlns="" xmlns:a16="http://schemas.microsoft.com/office/drawing/2014/main" id="{EB1E6C27-23E3-482B-8CA5-5F1CFFEF6987}"/>
            </a:ext>
          </a:extLst>
        </xdr:cNvPr>
        <xdr:cNvSpPr/>
      </xdr:nvSpPr>
      <xdr:spPr>
        <a:xfrm>
          <a:off x="1295400" y="22107525"/>
          <a:ext cx="38100" cy="2190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1019175</xdr:colOff>
      <xdr:row>30</xdr:row>
      <xdr:rowOff>0</xdr:rowOff>
    </xdr:from>
    <xdr:ext cx="38100" cy="219075"/>
    <xdr:sp macro="" textlink="">
      <xdr:nvSpPr>
        <xdr:cNvPr id="155" name="Shape 8">
          <a:extLst>
            <a:ext uri="{FF2B5EF4-FFF2-40B4-BE49-F238E27FC236}">
              <a16:creationId xmlns="" xmlns:a16="http://schemas.microsoft.com/office/drawing/2014/main" id="{C209DCB1-DEDA-4789-B775-A5F0EDA8F60F}"/>
            </a:ext>
          </a:extLst>
        </xdr:cNvPr>
        <xdr:cNvSpPr/>
      </xdr:nvSpPr>
      <xdr:spPr>
        <a:xfrm>
          <a:off x="1295400" y="22107525"/>
          <a:ext cx="38100" cy="2190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1019175</xdr:colOff>
      <xdr:row>30</xdr:row>
      <xdr:rowOff>0</xdr:rowOff>
    </xdr:from>
    <xdr:ext cx="38100" cy="219075"/>
    <xdr:sp macro="" textlink="">
      <xdr:nvSpPr>
        <xdr:cNvPr id="156" name="Shape 8">
          <a:extLst>
            <a:ext uri="{FF2B5EF4-FFF2-40B4-BE49-F238E27FC236}">
              <a16:creationId xmlns="" xmlns:a16="http://schemas.microsoft.com/office/drawing/2014/main" id="{9AFDDF3A-20DC-463F-A328-8104264A172E}"/>
            </a:ext>
          </a:extLst>
        </xdr:cNvPr>
        <xdr:cNvSpPr/>
      </xdr:nvSpPr>
      <xdr:spPr>
        <a:xfrm>
          <a:off x="1295400" y="22107525"/>
          <a:ext cx="38100" cy="2190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1019175</xdr:colOff>
      <xdr:row>30</xdr:row>
      <xdr:rowOff>0</xdr:rowOff>
    </xdr:from>
    <xdr:ext cx="38100" cy="219075"/>
    <xdr:sp macro="" textlink="">
      <xdr:nvSpPr>
        <xdr:cNvPr id="157" name="Shape 8">
          <a:extLst>
            <a:ext uri="{FF2B5EF4-FFF2-40B4-BE49-F238E27FC236}">
              <a16:creationId xmlns="" xmlns:a16="http://schemas.microsoft.com/office/drawing/2014/main" id="{4D6C6F07-6185-4070-A0ED-E393A790A21F}"/>
            </a:ext>
          </a:extLst>
        </xdr:cNvPr>
        <xdr:cNvSpPr/>
      </xdr:nvSpPr>
      <xdr:spPr>
        <a:xfrm>
          <a:off x="1295400" y="22107525"/>
          <a:ext cx="38100" cy="2190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1019175</xdr:colOff>
      <xdr:row>30</xdr:row>
      <xdr:rowOff>0</xdr:rowOff>
    </xdr:from>
    <xdr:ext cx="38100" cy="219075"/>
    <xdr:sp macro="" textlink="">
      <xdr:nvSpPr>
        <xdr:cNvPr id="158" name="Shape 8">
          <a:extLst>
            <a:ext uri="{FF2B5EF4-FFF2-40B4-BE49-F238E27FC236}">
              <a16:creationId xmlns="" xmlns:a16="http://schemas.microsoft.com/office/drawing/2014/main" id="{9515324F-27BE-4619-9E17-50C340319CA8}"/>
            </a:ext>
          </a:extLst>
        </xdr:cNvPr>
        <xdr:cNvSpPr/>
      </xdr:nvSpPr>
      <xdr:spPr>
        <a:xfrm>
          <a:off x="1295400" y="22107525"/>
          <a:ext cx="38100" cy="2190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1019175</xdr:colOff>
      <xdr:row>30</xdr:row>
      <xdr:rowOff>0</xdr:rowOff>
    </xdr:from>
    <xdr:ext cx="38100" cy="219075"/>
    <xdr:sp macro="" textlink="">
      <xdr:nvSpPr>
        <xdr:cNvPr id="159" name="Shape 8">
          <a:extLst>
            <a:ext uri="{FF2B5EF4-FFF2-40B4-BE49-F238E27FC236}">
              <a16:creationId xmlns="" xmlns:a16="http://schemas.microsoft.com/office/drawing/2014/main" id="{8A806C3D-6A6E-4485-9806-F474C8EB0E5D}"/>
            </a:ext>
          </a:extLst>
        </xdr:cNvPr>
        <xdr:cNvSpPr/>
      </xdr:nvSpPr>
      <xdr:spPr>
        <a:xfrm>
          <a:off x="1295400" y="22107525"/>
          <a:ext cx="38100" cy="2190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1019175</xdr:colOff>
      <xdr:row>30</xdr:row>
      <xdr:rowOff>0</xdr:rowOff>
    </xdr:from>
    <xdr:ext cx="38100" cy="219075"/>
    <xdr:sp macro="" textlink="">
      <xdr:nvSpPr>
        <xdr:cNvPr id="160" name="Shape 8">
          <a:extLst>
            <a:ext uri="{FF2B5EF4-FFF2-40B4-BE49-F238E27FC236}">
              <a16:creationId xmlns="" xmlns:a16="http://schemas.microsoft.com/office/drawing/2014/main" id="{2387B7B7-D3F5-41A0-A904-1993F901EED0}"/>
            </a:ext>
          </a:extLst>
        </xdr:cNvPr>
        <xdr:cNvSpPr/>
      </xdr:nvSpPr>
      <xdr:spPr>
        <a:xfrm>
          <a:off x="1295400" y="22107525"/>
          <a:ext cx="38100" cy="2190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1019175</xdr:colOff>
      <xdr:row>30</xdr:row>
      <xdr:rowOff>0</xdr:rowOff>
    </xdr:from>
    <xdr:ext cx="38100" cy="219075"/>
    <xdr:sp macro="" textlink="">
      <xdr:nvSpPr>
        <xdr:cNvPr id="161" name="Shape 8">
          <a:extLst>
            <a:ext uri="{FF2B5EF4-FFF2-40B4-BE49-F238E27FC236}">
              <a16:creationId xmlns="" xmlns:a16="http://schemas.microsoft.com/office/drawing/2014/main" id="{AC4B3E43-8874-4D5B-B771-D8A8C70EDA6A}"/>
            </a:ext>
          </a:extLst>
        </xdr:cNvPr>
        <xdr:cNvSpPr/>
      </xdr:nvSpPr>
      <xdr:spPr>
        <a:xfrm>
          <a:off x="1295400" y="22107525"/>
          <a:ext cx="38100" cy="2190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1019175</xdr:colOff>
      <xdr:row>30</xdr:row>
      <xdr:rowOff>0</xdr:rowOff>
    </xdr:from>
    <xdr:ext cx="38100" cy="219075"/>
    <xdr:sp macro="" textlink="">
      <xdr:nvSpPr>
        <xdr:cNvPr id="162" name="Shape 8">
          <a:extLst>
            <a:ext uri="{FF2B5EF4-FFF2-40B4-BE49-F238E27FC236}">
              <a16:creationId xmlns="" xmlns:a16="http://schemas.microsoft.com/office/drawing/2014/main" id="{93FF4337-69C3-4B53-AECF-FE81630E1A81}"/>
            </a:ext>
          </a:extLst>
        </xdr:cNvPr>
        <xdr:cNvSpPr/>
      </xdr:nvSpPr>
      <xdr:spPr>
        <a:xfrm>
          <a:off x="1295400" y="22107525"/>
          <a:ext cx="38100" cy="2190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1019175</xdr:colOff>
      <xdr:row>30</xdr:row>
      <xdr:rowOff>0</xdr:rowOff>
    </xdr:from>
    <xdr:ext cx="76200" cy="390525"/>
    <xdr:sp macro="" textlink="">
      <xdr:nvSpPr>
        <xdr:cNvPr id="163" name="Shape 4">
          <a:extLst>
            <a:ext uri="{FF2B5EF4-FFF2-40B4-BE49-F238E27FC236}">
              <a16:creationId xmlns="" xmlns:a16="http://schemas.microsoft.com/office/drawing/2014/main" id="{96CD597B-FC21-4684-9CA5-FEDC1E52D29C}"/>
            </a:ext>
          </a:extLst>
        </xdr:cNvPr>
        <xdr:cNvSpPr/>
      </xdr:nvSpPr>
      <xdr:spPr>
        <a:xfrm>
          <a:off x="1295400" y="22107525"/>
          <a:ext cx="76200" cy="3905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1019175</xdr:colOff>
      <xdr:row>30</xdr:row>
      <xdr:rowOff>0</xdr:rowOff>
    </xdr:from>
    <xdr:ext cx="76200" cy="390525"/>
    <xdr:sp macro="" textlink="">
      <xdr:nvSpPr>
        <xdr:cNvPr id="164" name="Shape 4">
          <a:extLst>
            <a:ext uri="{FF2B5EF4-FFF2-40B4-BE49-F238E27FC236}">
              <a16:creationId xmlns="" xmlns:a16="http://schemas.microsoft.com/office/drawing/2014/main" id="{2ED398AE-4389-4FBD-B683-F3C92952EB32}"/>
            </a:ext>
          </a:extLst>
        </xdr:cNvPr>
        <xdr:cNvSpPr/>
      </xdr:nvSpPr>
      <xdr:spPr>
        <a:xfrm>
          <a:off x="1295400" y="22107525"/>
          <a:ext cx="76200" cy="3905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1019175</xdr:colOff>
      <xdr:row>30</xdr:row>
      <xdr:rowOff>0</xdr:rowOff>
    </xdr:from>
    <xdr:ext cx="76200" cy="390525"/>
    <xdr:sp macro="" textlink="">
      <xdr:nvSpPr>
        <xdr:cNvPr id="165" name="Shape 4">
          <a:extLst>
            <a:ext uri="{FF2B5EF4-FFF2-40B4-BE49-F238E27FC236}">
              <a16:creationId xmlns="" xmlns:a16="http://schemas.microsoft.com/office/drawing/2014/main" id="{0B199F47-7E25-4980-82BD-4158386D3F23}"/>
            </a:ext>
          </a:extLst>
        </xdr:cNvPr>
        <xdr:cNvSpPr/>
      </xdr:nvSpPr>
      <xdr:spPr>
        <a:xfrm>
          <a:off x="1295400" y="22107525"/>
          <a:ext cx="76200" cy="3905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1019175</xdr:colOff>
      <xdr:row>30</xdr:row>
      <xdr:rowOff>0</xdr:rowOff>
    </xdr:from>
    <xdr:ext cx="76200" cy="390525"/>
    <xdr:sp macro="" textlink="">
      <xdr:nvSpPr>
        <xdr:cNvPr id="166" name="Shape 4">
          <a:extLst>
            <a:ext uri="{FF2B5EF4-FFF2-40B4-BE49-F238E27FC236}">
              <a16:creationId xmlns="" xmlns:a16="http://schemas.microsoft.com/office/drawing/2014/main" id="{3C38F709-7F33-4377-BF37-7E6FB295892E}"/>
            </a:ext>
          </a:extLst>
        </xdr:cNvPr>
        <xdr:cNvSpPr/>
      </xdr:nvSpPr>
      <xdr:spPr>
        <a:xfrm>
          <a:off x="1295400" y="22107525"/>
          <a:ext cx="76200" cy="3905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1019175</xdr:colOff>
      <xdr:row>30</xdr:row>
      <xdr:rowOff>0</xdr:rowOff>
    </xdr:from>
    <xdr:ext cx="76200" cy="466725"/>
    <xdr:sp macro="" textlink="">
      <xdr:nvSpPr>
        <xdr:cNvPr id="167" name="Shape 7">
          <a:extLst>
            <a:ext uri="{FF2B5EF4-FFF2-40B4-BE49-F238E27FC236}">
              <a16:creationId xmlns="" xmlns:a16="http://schemas.microsoft.com/office/drawing/2014/main" id="{BE950C81-F087-410F-9FE4-67FB6926FEF2}"/>
            </a:ext>
          </a:extLst>
        </xdr:cNvPr>
        <xdr:cNvSpPr/>
      </xdr:nvSpPr>
      <xdr:spPr>
        <a:xfrm>
          <a:off x="1295400" y="22107525"/>
          <a:ext cx="76200" cy="4667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1019175</xdr:colOff>
      <xdr:row>30</xdr:row>
      <xdr:rowOff>0</xdr:rowOff>
    </xdr:from>
    <xdr:ext cx="76200" cy="466725"/>
    <xdr:sp macro="" textlink="">
      <xdr:nvSpPr>
        <xdr:cNvPr id="168" name="Shape 7">
          <a:extLst>
            <a:ext uri="{FF2B5EF4-FFF2-40B4-BE49-F238E27FC236}">
              <a16:creationId xmlns="" xmlns:a16="http://schemas.microsoft.com/office/drawing/2014/main" id="{2AA32E0D-1760-4B0E-96DE-63D0C346B535}"/>
            </a:ext>
          </a:extLst>
        </xdr:cNvPr>
        <xdr:cNvSpPr/>
      </xdr:nvSpPr>
      <xdr:spPr>
        <a:xfrm>
          <a:off x="1295400" y="22107525"/>
          <a:ext cx="76200" cy="4667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1019175</xdr:colOff>
      <xdr:row>30</xdr:row>
      <xdr:rowOff>0</xdr:rowOff>
    </xdr:from>
    <xdr:ext cx="76200" cy="466725"/>
    <xdr:sp macro="" textlink="">
      <xdr:nvSpPr>
        <xdr:cNvPr id="169" name="Shape 7">
          <a:extLst>
            <a:ext uri="{FF2B5EF4-FFF2-40B4-BE49-F238E27FC236}">
              <a16:creationId xmlns="" xmlns:a16="http://schemas.microsoft.com/office/drawing/2014/main" id="{FEAF9143-AE9F-4553-89FE-B6E3632B1B10}"/>
            </a:ext>
          </a:extLst>
        </xdr:cNvPr>
        <xdr:cNvSpPr/>
      </xdr:nvSpPr>
      <xdr:spPr>
        <a:xfrm>
          <a:off x="1295400" y="22107525"/>
          <a:ext cx="76200" cy="4667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1019175</xdr:colOff>
      <xdr:row>30</xdr:row>
      <xdr:rowOff>0</xdr:rowOff>
    </xdr:from>
    <xdr:ext cx="76200" cy="466725"/>
    <xdr:sp macro="" textlink="">
      <xdr:nvSpPr>
        <xdr:cNvPr id="170" name="Shape 7">
          <a:extLst>
            <a:ext uri="{FF2B5EF4-FFF2-40B4-BE49-F238E27FC236}">
              <a16:creationId xmlns="" xmlns:a16="http://schemas.microsoft.com/office/drawing/2014/main" id="{16571249-AADC-4A00-9743-841906E614CC}"/>
            </a:ext>
          </a:extLst>
        </xdr:cNvPr>
        <xdr:cNvSpPr/>
      </xdr:nvSpPr>
      <xdr:spPr>
        <a:xfrm>
          <a:off x="1295400" y="22107525"/>
          <a:ext cx="76200" cy="4667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1019175</xdr:colOff>
      <xdr:row>30</xdr:row>
      <xdr:rowOff>0</xdr:rowOff>
    </xdr:from>
    <xdr:ext cx="38100" cy="219075"/>
    <xdr:sp macro="" textlink="">
      <xdr:nvSpPr>
        <xdr:cNvPr id="171" name="Shape 8">
          <a:extLst>
            <a:ext uri="{FF2B5EF4-FFF2-40B4-BE49-F238E27FC236}">
              <a16:creationId xmlns="" xmlns:a16="http://schemas.microsoft.com/office/drawing/2014/main" id="{2738897E-3EAF-4554-A93B-201C3CD1C7E7}"/>
            </a:ext>
          </a:extLst>
        </xdr:cNvPr>
        <xdr:cNvSpPr/>
      </xdr:nvSpPr>
      <xdr:spPr>
        <a:xfrm>
          <a:off x="1295400" y="22107525"/>
          <a:ext cx="38100" cy="2190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1019175</xdr:colOff>
      <xdr:row>30</xdr:row>
      <xdr:rowOff>0</xdr:rowOff>
    </xdr:from>
    <xdr:ext cx="38100" cy="219075"/>
    <xdr:sp macro="" textlink="">
      <xdr:nvSpPr>
        <xdr:cNvPr id="172" name="Shape 8">
          <a:extLst>
            <a:ext uri="{FF2B5EF4-FFF2-40B4-BE49-F238E27FC236}">
              <a16:creationId xmlns="" xmlns:a16="http://schemas.microsoft.com/office/drawing/2014/main" id="{FF34BA61-38AE-43BA-95B5-599233B6D6B7}"/>
            </a:ext>
          </a:extLst>
        </xdr:cNvPr>
        <xdr:cNvSpPr/>
      </xdr:nvSpPr>
      <xdr:spPr>
        <a:xfrm>
          <a:off x="1295400" y="22107525"/>
          <a:ext cx="38100" cy="2190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1019175</xdr:colOff>
      <xdr:row>30</xdr:row>
      <xdr:rowOff>0</xdr:rowOff>
    </xdr:from>
    <xdr:ext cx="38100" cy="219075"/>
    <xdr:sp macro="" textlink="">
      <xdr:nvSpPr>
        <xdr:cNvPr id="173" name="Shape 8">
          <a:extLst>
            <a:ext uri="{FF2B5EF4-FFF2-40B4-BE49-F238E27FC236}">
              <a16:creationId xmlns="" xmlns:a16="http://schemas.microsoft.com/office/drawing/2014/main" id="{1E146DE1-60B3-42D3-9C29-E311E0D47207}"/>
            </a:ext>
          </a:extLst>
        </xdr:cNvPr>
        <xdr:cNvSpPr/>
      </xdr:nvSpPr>
      <xdr:spPr>
        <a:xfrm>
          <a:off x="1295400" y="22107525"/>
          <a:ext cx="38100" cy="2190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1019175</xdr:colOff>
      <xdr:row>30</xdr:row>
      <xdr:rowOff>0</xdr:rowOff>
    </xdr:from>
    <xdr:ext cx="38100" cy="219075"/>
    <xdr:sp macro="" textlink="">
      <xdr:nvSpPr>
        <xdr:cNvPr id="174" name="Shape 8">
          <a:extLst>
            <a:ext uri="{FF2B5EF4-FFF2-40B4-BE49-F238E27FC236}">
              <a16:creationId xmlns="" xmlns:a16="http://schemas.microsoft.com/office/drawing/2014/main" id="{FEBF6992-F13C-408C-842A-CC009717DFCD}"/>
            </a:ext>
          </a:extLst>
        </xdr:cNvPr>
        <xdr:cNvSpPr/>
      </xdr:nvSpPr>
      <xdr:spPr>
        <a:xfrm>
          <a:off x="1295400" y="22107525"/>
          <a:ext cx="38100" cy="2190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1019175</xdr:colOff>
      <xdr:row>30</xdr:row>
      <xdr:rowOff>0</xdr:rowOff>
    </xdr:from>
    <xdr:ext cx="38100" cy="219075"/>
    <xdr:sp macro="" textlink="">
      <xdr:nvSpPr>
        <xdr:cNvPr id="175" name="Shape 8">
          <a:extLst>
            <a:ext uri="{FF2B5EF4-FFF2-40B4-BE49-F238E27FC236}">
              <a16:creationId xmlns="" xmlns:a16="http://schemas.microsoft.com/office/drawing/2014/main" id="{1A71C673-8A82-4911-A3C3-D98745369861}"/>
            </a:ext>
          </a:extLst>
        </xdr:cNvPr>
        <xdr:cNvSpPr/>
      </xdr:nvSpPr>
      <xdr:spPr>
        <a:xfrm>
          <a:off x="1295400" y="22107525"/>
          <a:ext cx="38100" cy="2190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1019175</xdr:colOff>
      <xdr:row>30</xdr:row>
      <xdr:rowOff>0</xdr:rowOff>
    </xdr:from>
    <xdr:ext cx="38100" cy="219075"/>
    <xdr:sp macro="" textlink="">
      <xdr:nvSpPr>
        <xdr:cNvPr id="176" name="Shape 8">
          <a:extLst>
            <a:ext uri="{FF2B5EF4-FFF2-40B4-BE49-F238E27FC236}">
              <a16:creationId xmlns="" xmlns:a16="http://schemas.microsoft.com/office/drawing/2014/main" id="{FB80E4AE-21CF-47BE-B03F-E892219AF4AA}"/>
            </a:ext>
          </a:extLst>
        </xdr:cNvPr>
        <xdr:cNvSpPr/>
      </xdr:nvSpPr>
      <xdr:spPr>
        <a:xfrm>
          <a:off x="1295400" y="22107525"/>
          <a:ext cx="38100" cy="2190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wsDr>
</file>

<file path=xl/drawings/drawing3.xml><?xml version="1.0" encoding="utf-8"?>
<xdr:wsDr xmlns:xdr="http://schemas.openxmlformats.org/drawingml/2006/spreadsheetDrawing" xmlns:a="http://schemas.openxmlformats.org/drawingml/2006/main">
  <xdr:oneCellAnchor>
    <xdr:from>
      <xdr:col>1</xdr:col>
      <xdr:colOff>1019175</xdr:colOff>
      <xdr:row>139</xdr:row>
      <xdr:rowOff>0</xdr:rowOff>
    </xdr:from>
    <xdr:ext cx="76200" cy="1071685"/>
    <xdr:sp macro="" textlink="">
      <xdr:nvSpPr>
        <xdr:cNvPr id="2" name="Shape 4">
          <a:extLst>
            <a:ext uri="{FF2B5EF4-FFF2-40B4-BE49-F238E27FC236}">
              <a16:creationId xmlns="" xmlns:a16="http://schemas.microsoft.com/office/drawing/2014/main" id="{0834CA15-8438-41F9-A1D5-4F34AD18DFC6}"/>
            </a:ext>
          </a:extLst>
        </xdr:cNvPr>
        <xdr:cNvSpPr/>
      </xdr:nvSpPr>
      <xdr:spPr>
        <a:xfrm>
          <a:off x="1562100" y="50434875"/>
          <a:ext cx="76200" cy="107168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1019175</xdr:colOff>
      <xdr:row>139</xdr:row>
      <xdr:rowOff>0</xdr:rowOff>
    </xdr:from>
    <xdr:ext cx="76200" cy="1071685"/>
    <xdr:sp macro="" textlink="">
      <xdr:nvSpPr>
        <xdr:cNvPr id="3" name="Shape 4">
          <a:extLst>
            <a:ext uri="{FF2B5EF4-FFF2-40B4-BE49-F238E27FC236}">
              <a16:creationId xmlns="" xmlns:a16="http://schemas.microsoft.com/office/drawing/2014/main" id="{B3734646-2208-4A2B-94ED-D878E3566D22}"/>
            </a:ext>
          </a:extLst>
        </xdr:cNvPr>
        <xdr:cNvSpPr/>
      </xdr:nvSpPr>
      <xdr:spPr>
        <a:xfrm>
          <a:off x="1562100" y="50434875"/>
          <a:ext cx="76200" cy="107168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1019175</xdr:colOff>
      <xdr:row>139</xdr:row>
      <xdr:rowOff>0</xdr:rowOff>
    </xdr:from>
    <xdr:ext cx="76200" cy="1071685"/>
    <xdr:sp macro="" textlink="">
      <xdr:nvSpPr>
        <xdr:cNvPr id="4" name="Shape 4">
          <a:extLst>
            <a:ext uri="{FF2B5EF4-FFF2-40B4-BE49-F238E27FC236}">
              <a16:creationId xmlns="" xmlns:a16="http://schemas.microsoft.com/office/drawing/2014/main" id="{D006B6F5-496D-4342-9BCB-4F7F82C04ABF}"/>
            </a:ext>
          </a:extLst>
        </xdr:cNvPr>
        <xdr:cNvSpPr/>
      </xdr:nvSpPr>
      <xdr:spPr>
        <a:xfrm>
          <a:off x="1562100" y="50434875"/>
          <a:ext cx="76200" cy="107168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1019175</xdr:colOff>
      <xdr:row>139</xdr:row>
      <xdr:rowOff>0</xdr:rowOff>
    </xdr:from>
    <xdr:ext cx="76200" cy="1071685"/>
    <xdr:sp macro="" textlink="">
      <xdr:nvSpPr>
        <xdr:cNvPr id="5" name="Shape 4">
          <a:extLst>
            <a:ext uri="{FF2B5EF4-FFF2-40B4-BE49-F238E27FC236}">
              <a16:creationId xmlns="" xmlns:a16="http://schemas.microsoft.com/office/drawing/2014/main" id="{43FB92B0-B5B9-4DB2-9B55-DDA71DB7977B}"/>
            </a:ext>
          </a:extLst>
        </xdr:cNvPr>
        <xdr:cNvSpPr/>
      </xdr:nvSpPr>
      <xdr:spPr>
        <a:xfrm>
          <a:off x="1562100" y="50434875"/>
          <a:ext cx="76200" cy="107168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1019175</xdr:colOff>
      <xdr:row>139</xdr:row>
      <xdr:rowOff>0</xdr:rowOff>
    </xdr:from>
    <xdr:ext cx="38100" cy="161925"/>
    <xdr:sp macro="" textlink="">
      <xdr:nvSpPr>
        <xdr:cNvPr id="6" name="Shape 5">
          <a:extLst>
            <a:ext uri="{FF2B5EF4-FFF2-40B4-BE49-F238E27FC236}">
              <a16:creationId xmlns="" xmlns:a16="http://schemas.microsoft.com/office/drawing/2014/main" id="{303D5592-6CBE-4B6A-8430-C0C4009AE4DB}"/>
            </a:ext>
          </a:extLst>
        </xdr:cNvPr>
        <xdr:cNvSpPr/>
      </xdr:nvSpPr>
      <xdr:spPr>
        <a:xfrm>
          <a:off x="1562100" y="50434875"/>
          <a:ext cx="38100" cy="1619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1019175</xdr:colOff>
      <xdr:row>139</xdr:row>
      <xdr:rowOff>0</xdr:rowOff>
    </xdr:from>
    <xdr:ext cx="38100" cy="161925"/>
    <xdr:sp macro="" textlink="">
      <xdr:nvSpPr>
        <xdr:cNvPr id="7" name="Shape 5">
          <a:extLst>
            <a:ext uri="{FF2B5EF4-FFF2-40B4-BE49-F238E27FC236}">
              <a16:creationId xmlns="" xmlns:a16="http://schemas.microsoft.com/office/drawing/2014/main" id="{9A52D8F4-1A9E-4BB2-B59A-1A7CFD55E930}"/>
            </a:ext>
          </a:extLst>
        </xdr:cNvPr>
        <xdr:cNvSpPr/>
      </xdr:nvSpPr>
      <xdr:spPr>
        <a:xfrm>
          <a:off x="1562100" y="50434875"/>
          <a:ext cx="38100" cy="1619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1019175</xdr:colOff>
      <xdr:row>139</xdr:row>
      <xdr:rowOff>0</xdr:rowOff>
    </xdr:from>
    <xdr:ext cx="38100" cy="161925"/>
    <xdr:sp macro="" textlink="">
      <xdr:nvSpPr>
        <xdr:cNvPr id="8" name="Shape 5">
          <a:extLst>
            <a:ext uri="{FF2B5EF4-FFF2-40B4-BE49-F238E27FC236}">
              <a16:creationId xmlns="" xmlns:a16="http://schemas.microsoft.com/office/drawing/2014/main" id="{6858EC95-0FD1-4CF2-B18C-D7A7776D3CD2}"/>
            </a:ext>
          </a:extLst>
        </xdr:cNvPr>
        <xdr:cNvSpPr/>
      </xdr:nvSpPr>
      <xdr:spPr>
        <a:xfrm>
          <a:off x="1562100" y="50434875"/>
          <a:ext cx="38100" cy="1619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1019175</xdr:colOff>
      <xdr:row>139</xdr:row>
      <xdr:rowOff>0</xdr:rowOff>
    </xdr:from>
    <xdr:ext cx="38100" cy="161925"/>
    <xdr:sp macro="" textlink="">
      <xdr:nvSpPr>
        <xdr:cNvPr id="9" name="Shape 5">
          <a:extLst>
            <a:ext uri="{FF2B5EF4-FFF2-40B4-BE49-F238E27FC236}">
              <a16:creationId xmlns="" xmlns:a16="http://schemas.microsoft.com/office/drawing/2014/main" id="{46209D23-F45F-43CD-85A4-7E63E4DBA45C}"/>
            </a:ext>
          </a:extLst>
        </xdr:cNvPr>
        <xdr:cNvSpPr/>
      </xdr:nvSpPr>
      <xdr:spPr>
        <a:xfrm>
          <a:off x="1562100" y="50434875"/>
          <a:ext cx="38100" cy="1619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1019175</xdr:colOff>
      <xdr:row>139</xdr:row>
      <xdr:rowOff>0</xdr:rowOff>
    </xdr:from>
    <xdr:ext cx="38100" cy="161925"/>
    <xdr:sp macro="" textlink="">
      <xdr:nvSpPr>
        <xdr:cNvPr id="10" name="Shape 5">
          <a:extLst>
            <a:ext uri="{FF2B5EF4-FFF2-40B4-BE49-F238E27FC236}">
              <a16:creationId xmlns="" xmlns:a16="http://schemas.microsoft.com/office/drawing/2014/main" id="{40E87035-775E-4BCC-A189-164FE27C1FBD}"/>
            </a:ext>
          </a:extLst>
        </xdr:cNvPr>
        <xdr:cNvSpPr/>
      </xdr:nvSpPr>
      <xdr:spPr>
        <a:xfrm>
          <a:off x="1562100" y="50434875"/>
          <a:ext cx="38100" cy="1619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1019175</xdr:colOff>
      <xdr:row>139</xdr:row>
      <xdr:rowOff>0</xdr:rowOff>
    </xdr:from>
    <xdr:ext cx="38100" cy="161925"/>
    <xdr:sp macro="" textlink="">
      <xdr:nvSpPr>
        <xdr:cNvPr id="11" name="Shape 5">
          <a:extLst>
            <a:ext uri="{FF2B5EF4-FFF2-40B4-BE49-F238E27FC236}">
              <a16:creationId xmlns="" xmlns:a16="http://schemas.microsoft.com/office/drawing/2014/main" id="{E84E3C78-9B66-43FE-9916-C152FC41148A}"/>
            </a:ext>
          </a:extLst>
        </xdr:cNvPr>
        <xdr:cNvSpPr/>
      </xdr:nvSpPr>
      <xdr:spPr>
        <a:xfrm>
          <a:off x="1562100" y="50434875"/>
          <a:ext cx="38100" cy="1619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1019175</xdr:colOff>
      <xdr:row>139</xdr:row>
      <xdr:rowOff>0</xdr:rowOff>
    </xdr:from>
    <xdr:ext cx="38100" cy="161925"/>
    <xdr:sp macro="" textlink="">
      <xdr:nvSpPr>
        <xdr:cNvPr id="12" name="Shape 5">
          <a:extLst>
            <a:ext uri="{FF2B5EF4-FFF2-40B4-BE49-F238E27FC236}">
              <a16:creationId xmlns="" xmlns:a16="http://schemas.microsoft.com/office/drawing/2014/main" id="{21D5CBA2-D2DA-4E75-AA01-27C7EA819C79}"/>
            </a:ext>
          </a:extLst>
        </xdr:cNvPr>
        <xdr:cNvSpPr/>
      </xdr:nvSpPr>
      <xdr:spPr>
        <a:xfrm>
          <a:off x="1562100" y="50434875"/>
          <a:ext cx="38100" cy="1619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1019175</xdr:colOff>
      <xdr:row>139</xdr:row>
      <xdr:rowOff>0</xdr:rowOff>
    </xdr:from>
    <xdr:ext cx="38100" cy="161925"/>
    <xdr:sp macro="" textlink="">
      <xdr:nvSpPr>
        <xdr:cNvPr id="13" name="Shape 5">
          <a:extLst>
            <a:ext uri="{FF2B5EF4-FFF2-40B4-BE49-F238E27FC236}">
              <a16:creationId xmlns="" xmlns:a16="http://schemas.microsoft.com/office/drawing/2014/main" id="{E252BA79-A205-4243-9D29-2D121A8CF584}"/>
            </a:ext>
          </a:extLst>
        </xdr:cNvPr>
        <xdr:cNvSpPr/>
      </xdr:nvSpPr>
      <xdr:spPr>
        <a:xfrm>
          <a:off x="1562100" y="50434875"/>
          <a:ext cx="38100" cy="1619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1019175</xdr:colOff>
      <xdr:row>139</xdr:row>
      <xdr:rowOff>0</xdr:rowOff>
    </xdr:from>
    <xdr:ext cx="76200" cy="1365661"/>
    <xdr:sp macro="" textlink="">
      <xdr:nvSpPr>
        <xdr:cNvPr id="14" name="Shape 7">
          <a:extLst>
            <a:ext uri="{FF2B5EF4-FFF2-40B4-BE49-F238E27FC236}">
              <a16:creationId xmlns="" xmlns:a16="http://schemas.microsoft.com/office/drawing/2014/main" id="{7142658D-C511-4B1A-B491-16A1D5ADEC63}"/>
            </a:ext>
          </a:extLst>
        </xdr:cNvPr>
        <xdr:cNvSpPr/>
      </xdr:nvSpPr>
      <xdr:spPr>
        <a:xfrm>
          <a:off x="1562100" y="50434875"/>
          <a:ext cx="76200" cy="1365661"/>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1019175</xdr:colOff>
      <xdr:row>139</xdr:row>
      <xdr:rowOff>0</xdr:rowOff>
    </xdr:from>
    <xdr:ext cx="76200" cy="1365661"/>
    <xdr:sp macro="" textlink="">
      <xdr:nvSpPr>
        <xdr:cNvPr id="15" name="Shape 7">
          <a:extLst>
            <a:ext uri="{FF2B5EF4-FFF2-40B4-BE49-F238E27FC236}">
              <a16:creationId xmlns="" xmlns:a16="http://schemas.microsoft.com/office/drawing/2014/main" id="{7F2F2CF6-9FD4-4463-8C38-30BDEB528FB3}"/>
            </a:ext>
          </a:extLst>
        </xdr:cNvPr>
        <xdr:cNvSpPr/>
      </xdr:nvSpPr>
      <xdr:spPr>
        <a:xfrm>
          <a:off x="1562100" y="50434875"/>
          <a:ext cx="76200" cy="1365661"/>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1019175</xdr:colOff>
      <xdr:row>139</xdr:row>
      <xdr:rowOff>0</xdr:rowOff>
    </xdr:from>
    <xdr:ext cx="76200" cy="1365661"/>
    <xdr:sp macro="" textlink="">
      <xdr:nvSpPr>
        <xdr:cNvPr id="16" name="Shape 7">
          <a:extLst>
            <a:ext uri="{FF2B5EF4-FFF2-40B4-BE49-F238E27FC236}">
              <a16:creationId xmlns="" xmlns:a16="http://schemas.microsoft.com/office/drawing/2014/main" id="{A6681299-4AB3-4E6D-8DE4-DBA44F5A1F02}"/>
            </a:ext>
          </a:extLst>
        </xdr:cNvPr>
        <xdr:cNvSpPr/>
      </xdr:nvSpPr>
      <xdr:spPr>
        <a:xfrm>
          <a:off x="1562100" y="50434875"/>
          <a:ext cx="76200" cy="1365661"/>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1019175</xdr:colOff>
      <xdr:row>139</xdr:row>
      <xdr:rowOff>0</xdr:rowOff>
    </xdr:from>
    <xdr:ext cx="76200" cy="1365661"/>
    <xdr:sp macro="" textlink="">
      <xdr:nvSpPr>
        <xdr:cNvPr id="17" name="Shape 7">
          <a:extLst>
            <a:ext uri="{FF2B5EF4-FFF2-40B4-BE49-F238E27FC236}">
              <a16:creationId xmlns="" xmlns:a16="http://schemas.microsoft.com/office/drawing/2014/main" id="{9407FD24-284E-4733-9741-41001CAC26D5}"/>
            </a:ext>
          </a:extLst>
        </xdr:cNvPr>
        <xdr:cNvSpPr/>
      </xdr:nvSpPr>
      <xdr:spPr>
        <a:xfrm>
          <a:off x="1562100" y="50434875"/>
          <a:ext cx="76200" cy="1365661"/>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1019175</xdr:colOff>
      <xdr:row>139</xdr:row>
      <xdr:rowOff>0</xdr:rowOff>
    </xdr:from>
    <xdr:ext cx="38100" cy="386875"/>
    <xdr:sp macro="" textlink="">
      <xdr:nvSpPr>
        <xdr:cNvPr id="18" name="Shape 8">
          <a:extLst>
            <a:ext uri="{FF2B5EF4-FFF2-40B4-BE49-F238E27FC236}">
              <a16:creationId xmlns="" xmlns:a16="http://schemas.microsoft.com/office/drawing/2014/main" id="{E1C57DDD-1407-4F90-884E-B1CCD929E5FB}"/>
            </a:ext>
          </a:extLst>
        </xdr:cNvPr>
        <xdr:cNvSpPr/>
      </xdr:nvSpPr>
      <xdr:spPr>
        <a:xfrm>
          <a:off x="1562100" y="50434875"/>
          <a:ext cx="38100" cy="3868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1019175</xdr:colOff>
      <xdr:row>139</xdr:row>
      <xdr:rowOff>0</xdr:rowOff>
    </xdr:from>
    <xdr:ext cx="38100" cy="386875"/>
    <xdr:sp macro="" textlink="">
      <xdr:nvSpPr>
        <xdr:cNvPr id="19" name="Shape 8">
          <a:extLst>
            <a:ext uri="{FF2B5EF4-FFF2-40B4-BE49-F238E27FC236}">
              <a16:creationId xmlns="" xmlns:a16="http://schemas.microsoft.com/office/drawing/2014/main" id="{E39E6E6F-2A02-48E3-9F68-9EDEC2BD4B02}"/>
            </a:ext>
          </a:extLst>
        </xdr:cNvPr>
        <xdr:cNvSpPr/>
      </xdr:nvSpPr>
      <xdr:spPr>
        <a:xfrm>
          <a:off x="1562100" y="50434875"/>
          <a:ext cx="38100" cy="3868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1019175</xdr:colOff>
      <xdr:row>139</xdr:row>
      <xdr:rowOff>0</xdr:rowOff>
    </xdr:from>
    <xdr:ext cx="38100" cy="386875"/>
    <xdr:sp macro="" textlink="">
      <xdr:nvSpPr>
        <xdr:cNvPr id="20" name="Shape 8">
          <a:extLst>
            <a:ext uri="{FF2B5EF4-FFF2-40B4-BE49-F238E27FC236}">
              <a16:creationId xmlns="" xmlns:a16="http://schemas.microsoft.com/office/drawing/2014/main" id="{692552B2-B7F4-4B03-B0F8-9020CEEC0885}"/>
            </a:ext>
          </a:extLst>
        </xdr:cNvPr>
        <xdr:cNvSpPr/>
      </xdr:nvSpPr>
      <xdr:spPr>
        <a:xfrm>
          <a:off x="1562100" y="50434875"/>
          <a:ext cx="38100" cy="3868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1019175</xdr:colOff>
      <xdr:row>139</xdr:row>
      <xdr:rowOff>0</xdr:rowOff>
    </xdr:from>
    <xdr:ext cx="38100" cy="386875"/>
    <xdr:sp macro="" textlink="">
      <xdr:nvSpPr>
        <xdr:cNvPr id="21" name="Shape 8">
          <a:extLst>
            <a:ext uri="{FF2B5EF4-FFF2-40B4-BE49-F238E27FC236}">
              <a16:creationId xmlns="" xmlns:a16="http://schemas.microsoft.com/office/drawing/2014/main" id="{94FA83B6-8B78-42AF-811C-26D5366F6812}"/>
            </a:ext>
          </a:extLst>
        </xdr:cNvPr>
        <xdr:cNvSpPr/>
      </xdr:nvSpPr>
      <xdr:spPr>
        <a:xfrm>
          <a:off x="1562100" y="50434875"/>
          <a:ext cx="38100" cy="3868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1019175</xdr:colOff>
      <xdr:row>139</xdr:row>
      <xdr:rowOff>0</xdr:rowOff>
    </xdr:from>
    <xdr:ext cx="38100" cy="386875"/>
    <xdr:sp macro="" textlink="">
      <xdr:nvSpPr>
        <xdr:cNvPr id="22" name="Shape 8">
          <a:extLst>
            <a:ext uri="{FF2B5EF4-FFF2-40B4-BE49-F238E27FC236}">
              <a16:creationId xmlns="" xmlns:a16="http://schemas.microsoft.com/office/drawing/2014/main" id="{E89BECE9-3A9D-4A25-A85B-D5B123280213}"/>
            </a:ext>
          </a:extLst>
        </xdr:cNvPr>
        <xdr:cNvSpPr/>
      </xdr:nvSpPr>
      <xdr:spPr>
        <a:xfrm>
          <a:off x="1562100" y="50434875"/>
          <a:ext cx="38100" cy="3868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1019175</xdr:colOff>
      <xdr:row>139</xdr:row>
      <xdr:rowOff>0</xdr:rowOff>
    </xdr:from>
    <xdr:ext cx="38100" cy="386875"/>
    <xdr:sp macro="" textlink="">
      <xdr:nvSpPr>
        <xdr:cNvPr id="23" name="Shape 8">
          <a:extLst>
            <a:ext uri="{FF2B5EF4-FFF2-40B4-BE49-F238E27FC236}">
              <a16:creationId xmlns="" xmlns:a16="http://schemas.microsoft.com/office/drawing/2014/main" id="{C7CB99FF-3264-4058-9326-DD8E429263DC}"/>
            </a:ext>
          </a:extLst>
        </xdr:cNvPr>
        <xdr:cNvSpPr/>
      </xdr:nvSpPr>
      <xdr:spPr>
        <a:xfrm>
          <a:off x="1562100" y="50434875"/>
          <a:ext cx="38100" cy="3868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1019175</xdr:colOff>
      <xdr:row>139</xdr:row>
      <xdr:rowOff>0</xdr:rowOff>
    </xdr:from>
    <xdr:ext cx="38100" cy="386875"/>
    <xdr:sp macro="" textlink="">
      <xdr:nvSpPr>
        <xdr:cNvPr id="24" name="Shape 8">
          <a:extLst>
            <a:ext uri="{FF2B5EF4-FFF2-40B4-BE49-F238E27FC236}">
              <a16:creationId xmlns="" xmlns:a16="http://schemas.microsoft.com/office/drawing/2014/main" id="{18956F56-342E-40AA-AB19-3157C9E0E54C}"/>
            </a:ext>
          </a:extLst>
        </xdr:cNvPr>
        <xdr:cNvSpPr/>
      </xdr:nvSpPr>
      <xdr:spPr>
        <a:xfrm>
          <a:off x="1562100" y="50434875"/>
          <a:ext cx="38100" cy="3868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1019175</xdr:colOff>
      <xdr:row>139</xdr:row>
      <xdr:rowOff>0</xdr:rowOff>
    </xdr:from>
    <xdr:ext cx="38100" cy="386875"/>
    <xdr:sp macro="" textlink="">
      <xdr:nvSpPr>
        <xdr:cNvPr id="25" name="Shape 8">
          <a:extLst>
            <a:ext uri="{FF2B5EF4-FFF2-40B4-BE49-F238E27FC236}">
              <a16:creationId xmlns="" xmlns:a16="http://schemas.microsoft.com/office/drawing/2014/main" id="{D9173CE2-3A05-4412-9C75-8FBD639C6470}"/>
            </a:ext>
          </a:extLst>
        </xdr:cNvPr>
        <xdr:cNvSpPr/>
      </xdr:nvSpPr>
      <xdr:spPr>
        <a:xfrm>
          <a:off x="1562100" y="50434875"/>
          <a:ext cx="38100" cy="3868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1009650</xdr:colOff>
      <xdr:row>139</xdr:row>
      <xdr:rowOff>0</xdr:rowOff>
    </xdr:from>
    <xdr:ext cx="38100" cy="980630"/>
    <xdr:sp macro="" textlink="">
      <xdr:nvSpPr>
        <xdr:cNvPr id="26" name="Shape 9">
          <a:extLst>
            <a:ext uri="{FF2B5EF4-FFF2-40B4-BE49-F238E27FC236}">
              <a16:creationId xmlns="" xmlns:a16="http://schemas.microsoft.com/office/drawing/2014/main" id="{A436C138-3E4D-44B0-8066-FED6E0A123E8}"/>
            </a:ext>
          </a:extLst>
        </xdr:cNvPr>
        <xdr:cNvSpPr/>
      </xdr:nvSpPr>
      <xdr:spPr>
        <a:xfrm>
          <a:off x="1552575" y="50434875"/>
          <a:ext cx="38100" cy="98063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1009650</xdr:colOff>
      <xdr:row>139</xdr:row>
      <xdr:rowOff>0</xdr:rowOff>
    </xdr:from>
    <xdr:ext cx="38100" cy="980630"/>
    <xdr:sp macro="" textlink="">
      <xdr:nvSpPr>
        <xdr:cNvPr id="27" name="Shape 9">
          <a:extLst>
            <a:ext uri="{FF2B5EF4-FFF2-40B4-BE49-F238E27FC236}">
              <a16:creationId xmlns="" xmlns:a16="http://schemas.microsoft.com/office/drawing/2014/main" id="{1F94F7A5-6B7C-48AA-B48B-F2164751826F}"/>
            </a:ext>
          </a:extLst>
        </xdr:cNvPr>
        <xdr:cNvSpPr/>
      </xdr:nvSpPr>
      <xdr:spPr>
        <a:xfrm>
          <a:off x="1552575" y="50434875"/>
          <a:ext cx="38100" cy="98063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1009650</xdr:colOff>
      <xdr:row>139</xdr:row>
      <xdr:rowOff>0</xdr:rowOff>
    </xdr:from>
    <xdr:ext cx="38100" cy="980630"/>
    <xdr:sp macro="" textlink="">
      <xdr:nvSpPr>
        <xdr:cNvPr id="28" name="Shape 9">
          <a:extLst>
            <a:ext uri="{FF2B5EF4-FFF2-40B4-BE49-F238E27FC236}">
              <a16:creationId xmlns="" xmlns:a16="http://schemas.microsoft.com/office/drawing/2014/main" id="{316991C6-FD54-44E4-B5B7-EC905283BB48}"/>
            </a:ext>
          </a:extLst>
        </xdr:cNvPr>
        <xdr:cNvSpPr/>
      </xdr:nvSpPr>
      <xdr:spPr>
        <a:xfrm>
          <a:off x="1552575" y="50434875"/>
          <a:ext cx="38100" cy="98063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1009650</xdr:colOff>
      <xdr:row>139</xdr:row>
      <xdr:rowOff>0</xdr:rowOff>
    </xdr:from>
    <xdr:ext cx="38100" cy="980630"/>
    <xdr:sp macro="" textlink="">
      <xdr:nvSpPr>
        <xdr:cNvPr id="29" name="Shape 9">
          <a:extLst>
            <a:ext uri="{FF2B5EF4-FFF2-40B4-BE49-F238E27FC236}">
              <a16:creationId xmlns="" xmlns:a16="http://schemas.microsoft.com/office/drawing/2014/main" id="{10832FD6-5FF0-46FB-961C-38160422AD98}"/>
            </a:ext>
          </a:extLst>
        </xdr:cNvPr>
        <xdr:cNvSpPr/>
      </xdr:nvSpPr>
      <xdr:spPr>
        <a:xfrm>
          <a:off x="1552575" y="50434875"/>
          <a:ext cx="38100" cy="98063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1009650</xdr:colOff>
      <xdr:row>139</xdr:row>
      <xdr:rowOff>0</xdr:rowOff>
    </xdr:from>
    <xdr:ext cx="38100" cy="980630"/>
    <xdr:sp macro="" textlink="">
      <xdr:nvSpPr>
        <xdr:cNvPr id="30" name="Shape 9">
          <a:extLst>
            <a:ext uri="{FF2B5EF4-FFF2-40B4-BE49-F238E27FC236}">
              <a16:creationId xmlns="" xmlns:a16="http://schemas.microsoft.com/office/drawing/2014/main" id="{B210440D-BE15-4CC8-A05D-DD770CC7F313}"/>
            </a:ext>
          </a:extLst>
        </xdr:cNvPr>
        <xdr:cNvSpPr/>
      </xdr:nvSpPr>
      <xdr:spPr>
        <a:xfrm>
          <a:off x="1552575" y="50434875"/>
          <a:ext cx="38100" cy="98063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1009650</xdr:colOff>
      <xdr:row>139</xdr:row>
      <xdr:rowOff>0</xdr:rowOff>
    </xdr:from>
    <xdr:ext cx="38100" cy="980630"/>
    <xdr:sp macro="" textlink="">
      <xdr:nvSpPr>
        <xdr:cNvPr id="31" name="Shape 9">
          <a:extLst>
            <a:ext uri="{FF2B5EF4-FFF2-40B4-BE49-F238E27FC236}">
              <a16:creationId xmlns="" xmlns:a16="http://schemas.microsoft.com/office/drawing/2014/main" id="{9BF88A49-3A72-4259-96F3-3E118BFDFC6E}"/>
            </a:ext>
          </a:extLst>
        </xdr:cNvPr>
        <xdr:cNvSpPr/>
      </xdr:nvSpPr>
      <xdr:spPr>
        <a:xfrm>
          <a:off x="1552575" y="50434875"/>
          <a:ext cx="38100" cy="98063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1009650</xdr:colOff>
      <xdr:row>139</xdr:row>
      <xdr:rowOff>0</xdr:rowOff>
    </xdr:from>
    <xdr:ext cx="38100" cy="980630"/>
    <xdr:sp macro="" textlink="">
      <xdr:nvSpPr>
        <xdr:cNvPr id="32" name="Shape 9">
          <a:extLst>
            <a:ext uri="{FF2B5EF4-FFF2-40B4-BE49-F238E27FC236}">
              <a16:creationId xmlns="" xmlns:a16="http://schemas.microsoft.com/office/drawing/2014/main" id="{F223AFCF-EDC0-4A16-B052-BD1A2C8F85EC}"/>
            </a:ext>
          </a:extLst>
        </xdr:cNvPr>
        <xdr:cNvSpPr/>
      </xdr:nvSpPr>
      <xdr:spPr>
        <a:xfrm>
          <a:off x="1552575" y="50434875"/>
          <a:ext cx="38100" cy="98063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1009650</xdr:colOff>
      <xdr:row>139</xdr:row>
      <xdr:rowOff>0</xdr:rowOff>
    </xdr:from>
    <xdr:ext cx="38100" cy="980630"/>
    <xdr:sp macro="" textlink="">
      <xdr:nvSpPr>
        <xdr:cNvPr id="33" name="Shape 9">
          <a:extLst>
            <a:ext uri="{FF2B5EF4-FFF2-40B4-BE49-F238E27FC236}">
              <a16:creationId xmlns="" xmlns:a16="http://schemas.microsoft.com/office/drawing/2014/main" id="{C39CCA57-4E4D-4492-9AA2-59C9CCC4A6B3}"/>
            </a:ext>
          </a:extLst>
        </xdr:cNvPr>
        <xdr:cNvSpPr/>
      </xdr:nvSpPr>
      <xdr:spPr>
        <a:xfrm>
          <a:off x="1552575" y="50434875"/>
          <a:ext cx="38100" cy="98063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1009650</xdr:colOff>
      <xdr:row>139</xdr:row>
      <xdr:rowOff>0</xdr:rowOff>
    </xdr:from>
    <xdr:ext cx="38100" cy="161925"/>
    <xdr:sp macro="" textlink="">
      <xdr:nvSpPr>
        <xdr:cNvPr id="34" name="Shape 10">
          <a:extLst>
            <a:ext uri="{FF2B5EF4-FFF2-40B4-BE49-F238E27FC236}">
              <a16:creationId xmlns="" xmlns:a16="http://schemas.microsoft.com/office/drawing/2014/main" id="{A6E4FD81-2938-4BD0-A289-2A10C84A7DE1}"/>
            </a:ext>
          </a:extLst>
        </xdr:cNvPr>
        <xdr:cNvSpPr/>
      </xdr:nvSpPr>
      <xdr:spPr>
        <a:xfrm>
          <a:off x="1552575" y="50434875"/>
          <a:ext cx="38100" cy="1619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1009650</xdr:colOff>
      <xdr:row>139</xdr:row>
      <xdr:rowOff>0</xdr:rowOff>
    </xdr:from>
    <xdr:ext cx="38100" cy="161925"/>
    <xdr:sp macro="" textlink="">
      <xdr:nvSpPr>
        <xdr:cNvPr id="35" name="Shape 10">
          <a:extLst>
            <a:ext uri="{FF2B5EF4-FFF2-40B4-BE49-F238E27FC236}">
              <a16:creationId xmlns="" xmlns:a16="http://schemas.microsoft.com/office/drawing/2014/main" id="{2028E8FD-167A-4BDF-B498-BF1D04DB1A62}"/>
            </a:ext>
          </a:extLst>
        </xdr:cNvPr>
        <xdr:cNvSpPr/>
      </xdr:nvSpPr>
      <xdr:spPr>
        <a:xfrm>
          <a:off x="1552575" y="50434875"/>
          <a:ext cx="38100" cy="1619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1009650</xdr:colOff>
      <xdr:row>139</xdr:row>
      <xdr:rowOff>0</xdr:rowOff>
    </xdr:from>
    <xdr:ext cx="38100" cy="161925"/>
    <xdr:sp macro="" textlink="">
      <xdr:nvSpPr>
        <xdr:cNvPr id="36" name="Shape 10">
          <a:extLst>
            <a:ext uri="{FF2B5EF4-FFF2-40B4-BE49-F238E27FC236}">
              <a16:creationId xmlns="" xmlns:a16="http://schemas.microsoft.com/office/drawing/2014/main" id="{1DDCAC3D-A84A-4F5A-9081-E1AB7015AC27}"/>
            </a:ext>
          </a:extLst>
        </xdr:cNvPr>
        <xdr:cNvSpPr/>
      </xdr:nvSpPr>
      <xdr:spPr>
        <a:xfrm>
          <a:off x="1552575" y="50434875"/>
          <a:ext cx="38100" cy="1619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1009650</xdr:colOff>
      <xdr:row>139</xdr:row>
      <xdr:rowOff>0</xdr:rowOff>
    </xdr:from>
    <xdr:ext cx="38100" cy="161925"/>
    <xdr:sp macro="" textlink="">
      <xdr:nvSpPr>
        <xdr:cNvPr id="37" name="Shape 10">
          <a:extLst>
            <a:ext uri="{FF2B5EF4-FFF2-40B4-BE49-F238E27FC236}">
              <a16:creationId xmlns="" xmlns:a16="http://schemas.microsoft.com/office/drawing/2014/main" id="{06F66EA1-45A6-426B-A095-DC67249FC8E7}"/>
            </a:ext>
          </a:extLst>
        </xdr:cNvPr>
        <xdr:cNvSpPr/>
      </xdr:nvSpPr>
      <xdr:spPr>
        <a:xfrm>
          <a:off x="1552575" y="50434875"/>
          <a:ext cx="38100" cy="1619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1009650</xdr:colOff>
      <xdr:row>139</xdr:row>
      <xdr:rowOff>0</xdr:rowOff>
    </xdr:from>
    <xdr:ext cx="38100" cy="161925"/>
    <xdr:sp macro="" textlink="">
      <xdr:nvSpPr>
        <xdr:cNvPr id="38" name="Shape 10">
          <a:extLst>
            <a:ext uri="{FF2B5EF4-FFF2-40B4-BE49-F238E27FC236}">
              <a16:creationId xmlns="" xmlns:a16="http://schemas.microsoft.com/office/drawing/2014/main" id="{20CF45DB-1A7E-46B6-A922-EFC62C47E351}"/>
            </a:ext>
          </a:extLst>
        </xdr:cNvPr>
        <xdr:cNvSpPr/>
      </xdr:nvSpPr>
      <xdr:spPr>
        <a:xfrm>
          <a:off x="1552575" y="50434875"/>
          <a:ext cx="38100" cy="1619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1009650</xdr:colOff>
      <xdr:row>139</xdr:row>
      <xdr:rowOff>0</xdr:rowOff>
    </xdr:from>
    <xdr:ext cx="38100" cy="161925"/>
    <xdr:sp macro="" textlink="">
      <xdr:nvSpPr>
        <xdr:cNvPr id="39" name="Shape 10">
          <a:extLst>
            <a:ext uri="{FF2B5EF4-FFF2-40B4-BE49-F238E27FC236}">
              <a16:creationId xmlns="" xmlns:a16="http://schemas.microsoft.com/office/drawing/2014/main" id="{BA88F8FB-EFDC-4DFB-BA45-C292B3BFAFDC}"/>
            </a:ext>
          </a:extLst>
        </xdr:cNvPr>
        <xdr:cNvSpPr/>
      </xdr:nvSpPr>
      <xdr:spPr>
        <a:xfrm>
          <a:off x="1552575" y="50434875"/>
          <a:ext cx="38100" cy="1619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1009650</xdr:colOff>
      <xdr:row>139</xdr:row>
      <xdr:rowOff>0</xdr:rowOff>
    </xdr:from>
    <xdr:ext cx="38100" cy="161925"/>
    <xdr:sp macro="" textlink="">
      <xdr:nvSpPr>
        <xdr:cNvPr id="40" name="Shape 10">
          <a:extLst>
            <a:ext uri="{FF2B5EF4-FFF2-40B4-BE49-F238E27FC236}">
              <a16:creationId xmlns="" xmlns:a16="http://schemas.microsoft.com/office/drawing/2014/main" id="{F5D1C3E6-207A-4D6F-9D2F-489DE1B9C1DA}"/>
            </a:ext>
          </a:extLst>
        </xdr:cNvPr>
        <xdr:cNvSpPr/>
      </xdr:nvSpPr>
      <xdr:spPr>
        <a:xfrm>
          <a:off x="1552575" y="50434875"/>
          <a:ext cx="38100" cy="1619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1009650</xdr:colOff>
      <xdr:row>139</xdr:row>
      <xdr:rowOff>0</xdr:rowOff>
    </xdr:from>
    <xdr:ext cx="38100" cy="161925"/>
    <xdr:sp macro="" textlink="">
      <xdr:nvSpPr>
        <xdr:cNvPr id="41" name="Shape 10">
          <a:extLst>
            <a:ext uri="{FF2B5EF4-FFF2-40B4-BE49-F238E27FC236}">
              <a16:creationId xmlns="" xmlns:a16="http://schemas.microsoft.com/office/drawing/2014/main" id="{2D8B654F-F152-4324-89EC-A28C717F044A}"/>
            </a:ext>
          </a:extLst>
        </xdr:cNvPr>
        <xdr:cNvSpPr/>
      </xdr:nvSpPr>
      <xdr:spPr>
        <a:xfrm>
          <a:off x="1552575" y="50434875"/>
          <a:ext cx="38100" cy="1619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1019175</xdr:colOff>
      <xdr:row>139</xdr:row>
      <xdr:rowOff>0</xdr:rowOff>
    </xdr:from>
    <xdr:ext cx="38100" cy="386875"/>
    <xdr:sp macro="" textlink="">
      <xdr:nvSpPr>
        <xdr:cNvPr id="42" name="Shape 8">
          <a:extLst>
            <a:ext uri="{FF2B5EF4-FFF2-40B4-BE49-F238E27FC236}">
              <a16:creationId xmlns="" xmlns:a16="http://schemas.microsoft.com/office/drawing/2014/main" id="{BE61A1CD-6A29-450B-9120-F8526406A171}"/>
            </a:ext>
          </a:extLst>
        </xdr:cNvPr>
        <xdr:cNvSpPr/>
      </xdr:nvSpPr>
      <xdr:spPr>
        <a:xfrm>
          <a:off x="1562100" y="50434875"/>
          <a:ext cx="38100" cy="3868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1019175</xdr:colOff>
      <xdr:row>139</xdr:row>
      <xdr:rowOff>0</xdr:rowOff>
    </xdr:from>
    <xdr:ext cx="38100" cy="386875"/>
    <xdr:sp macro="" textlink="">
      <xdr:nvSpPr>
        <xdr:cNvPr id="43" name="Shape 8">
          <a:extLst>
            <a:ext uri="{FF2B5EF4-FFF2-40B4-BE49-F238E27FC236}">
              <a16:creationId xmlns="" xmlns:a16="http://schemas.microsoft.com/office/drawing/2014/main" id="{97B61447-8ED8-4E3B-AAA7-29869853383A}"/>
            </a:ext>
          </a:extLst>
        </xdr:cNvPr>
        <xdr:cNvSpPr/>
      </xdr:nvSpPr>
      <xdr:spPr>
        <a:xfrm>
          <a:off x="1562100" y="50434875"/>
          <a:ext cx="38100" cy="3868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1019175</xdr:colOff>
      <xdr:row>139</xdr:row>
      <xdr:rowOff>0</xdr:rowOff>
    </xdr:from>
    <xdr:ext cx="38100" cy="386875"/>
    <xdr:sp macro="" textlink="">
      <xdr:nvSpPr>
        <xdr:cNvPr id="44" name="Shape 8">
          <a:extLst>
            <a:ext uri="{FF2B5EF4-FFF2-40B4-BE49-F238E27FC236}">
              <a16:creationId xmlns="" xmlns:a16="http://schemas.microsoft.com/office/drawing/2014/main" id="{BB8938C3-3E64-4C5B-AC73-698784F5BBE4}"/>
            </a:ext>
          </a:extLst>
        </xdr:cNvPr>
        <xdr:cNvSpPr/>
      </xdr:nvSpPr>
      <xdr:spPr>
        <a:xfrm>
          <a:off x="1562100" y="50434875"/>
          <a:ext cx="38100" cy="3868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1019175</xdr:colOff>
      <xdr:row>139</xdr:row>
      <xdr:rowOff>0</xdr:rowOff>
    </xdr:from>
    <xdr:ext cx="38100" cy="386875"/>
    <xdr:sp macro="" textlink="">
      <xdr:nvSpPr>
        <xdr:cNvPr id="45" name="Shape 8">
          <a:extLst>
            <a:ext uri="{FF2B5EF4-FFF2-40B4-BE49-F238E27FC236}">
              <a16:creationId xmlns="" xmlns:a16="http://schemas.microsoft.com/office/drawing/2014/main" id="{928D9D65-7F3D-4778-96C3-687B33D26C61}"/>
            </a:ext>
          </a:extLst>
        </xdr:cNvPr>
        <xdr:cNvSpPr/>
      </xdr:nvSpPr>
      <xdr:spPr>
        <a:xfrm>
          <a:off x="1562100" y="50434875"/>
          <a:ext cx="38100" cy="3868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1019175</xdr:colOff>
      <xdr:row>139</xdr:row>
      <xdr:rowOff>0</xdr:rowOff>
    </xdr:from>
    <xdr:ext cx="38100" cy="386875"/>
    <xdr:sp macro="" textlink="">
      <xdr:nvSpPr>
        <xdr:cNvPr id="46" name="Shape 8">
          <a:extLst>
            <a:ext uri="{FF2B5EF4-FFF2-40B4-BE49-F238E27FC236}">
              <a16:creationId xmlns="" xmlns:a16="http://schemas.microsoft.com/office/drawing/2014/main" id="{32AAF245-AB53-40E3-9452-034FAAF6547A}"/>
            </a:ext>
          </a:extLst>
        </xdr:cNvPr>
        <xdr:cNvSpPr/>
      </xdr:nvSpPr>
      <xdr:spPr>
        <a:xfrm>
          <a:off x="1562100" y="50434875"/>
          <a:ext cx="38100" cy="3868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1019175</xdr:colOff>
      <xdr:row>139</xdr:row>
      <xdr:rowOff>0</xdr:rowOff>
    </xdr:from>
    <xdr:ext cx="38100" cy="386875"/>
    <xdr:sp macro="" textlink="">
      <xdr:nvSpPr>
        <xdr:cNvPr id="47" name="Shape 8">
          <a:extLst>
            <a:ext uri="{FF2B5EF4-FFF2-40B4-BE49-F238E27FC236}">
              <a16:creationId xmlns="" xmlns:a16="http://schemas.microsoft.com/office/drawing/2014/main" id="{01EB9C34-ED99-4E96-B563-929D3B80E3B6}"/>
            </a:ext>
          </a:extLst>
        </xdr:cNvPr>
        <xdr:cNvSpPr/>
      </xdr:nvSpPr>
      <xdr:spPr>
        <a:xfrm>
          <a:off x="1562100" y="50434875"/>
          <a:ext cx="38100" cy="3868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1019175</xdr:colOff>
      <xdr:row>139</xdr:row>
      <xdr:rowOff>0</xdr:rowOff>
    </xdr:from>
    <xdr:ext cx="38100" cy="386875"/>
    <xdr:sp macro="" textlink="">
      <xdr:nvSpPr>
        <xdr:cNvPr id="48" name="Shape 8">
          <a:extLst>
            <a:ext uri="{FF2B5EF4-FFF2-40B4-BE49-F238E27FC236}">
              <a16:creationId xmlns="" xmlns:a16="http://schemas.microsoft.com/office/drawing/2014/main" id="{4487A415-1EF5-4D47-B1EF-D3A35EA75497}"/>
            </a:ext>
          </a:extLst>
        </xdr:cNvPr>
        <xdr:cNvSpPr/>
      </xdr:nvSpPr>
      <xdr:spPr>
        <a:xfrm>
          <a:off x="1562100" y="50434875"/>
          <a:ext cx="38100" cy="3868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1019175</xdr:colOff>
      <xdr:row>139</xdr:row>
      <xdr:rowOff>0</xdr:rowOff>
    </xdr:from>
    <xdr:ext cx="38100" cy="386875"/>
    <xdr:sp macro="" textlink="">
      <xdr:nvSpPr>
        <xdr:cNvPr id="49" name="Shape 8">
          <a:extLst>
            <a:ext uri="{FF2B5EF4-FFF2-40B4-BE49-F238E27FC236}">
              <a16:creationId xmlns="" xmlns:a16="http://schemas.microsoft.com/office/drawing/2014/main" id="{E0C8F2C5-5916-4338-8FD9-2C09B84F00D6}"/>
            </a:ext>
          </a:extLst>
        </xdr:cNvPr>
        <xdr:cNvSpPr/>
      </xdr:nvSpPr>
      <xdr:spPr>
        <a:xfrm>
          <a:off x="1562100" y="50434875"/>
          <a:ext cx="38100" cy="3868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1019175</xdr:colOff>
      <xdr:row>139</xdr:row>
      <xdr:rowOff>0</xdr:rowOff>
    </xdr:from>
    <xdr:ext cx="38100" cy="386875"/>
    <xdr:sp macro="" textlink="">
      <xdr:nvSpPr>
        <xdr:cNvPr id="50" name="Shape 8">
          <a:extLst>
            <a:ext uri="{FF2B5EF4-FFF2-40B4-BE49-F238E27FC236}">
              <a16:creationId xmlns="" xmlns:a16="http://schemas.microsoft.com/office/drawing/2014/main" id="{EEB4E875-D63F-4D22-A476-3791FE326222}"/>
            </a:ext>
          </a:extLst>
        </xdr:cNvPr>
        <xdr:cNvSpPr/>
      </xdr:nvSpPr>
      <xdr:spPr>
        <a:xfrm>
          <a:off x="1562100" y="50434875"/>
          <a:ext cx="38100" cy="3868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1019175</xdr:colOff>
      <xdr:row>139</xdr:row>
      <xdr:rowOff>0</xdr:rowOff>
    </xdr:from>
    <xdr:ext cx="38100" cy="386875"/>
    <xdr:sp macro="" textlink="">
      <xdr:nvSpPr>
        <xdr:cNvPr id="51" name="Shape 8">
          <a:extLst>
            <a:ext uri="{FF2B5EF4-FFF2-40B4-BE49-F238E27FC236}">
              <a16:creationId xmlns="" xmlns:a16="http://schemas.microsoft.com/office/drawing/2014/main" id="{1472F24A-8627-4E30-AB1E-E8378FE03455}"/>
            </a:ext>
          </a:extLst>
        </xdr:cNvPr>
        <xdr:cNvSpPr/>
      </xdr:nvSpPr>
      <xdr:spPr>
        <a:xfrm>
          <a:off x="1562100" y="50434875"/>
          <a:ext cx="38100" cy="3868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1019175</xdr:colOff>
      <xdr:row>139</xdr:row>
      <xdr:rowOff>0</xdr:rowOff>
    </xdr:from>
    <xdr:ext cx="38100" cy="386875"/>
    <xdr:sp macro="" textlink="">
      <xdr:nvSpPr>
        <xdr:cNvPr id="52" name="Shape 8">
          <a:extLst>
            <a:ext uri="{FF2B5EF4-FFF2-40B4-BE49-F238E27FC236}">
              <a16:creationId xmlns="" xmlns:a16="http://schemas.microsoft.com/office/drawing/2014/main" id="{63C75C62-B930-48B9-8696-E1A7E718597E}"/>
            </a:ext>
          </a:extLst>
        </xdr:cNvPr>
        <xdr:cNvSpPr/>
      </xdr:nvSpPr>
      <xdr:spPr>
        <a:xfrm>
          <a:off x="1562100" y="50434875"/>
          <a:ext cx="38100" cy="3868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1019175</xdr:colOff>
      <xdr:row>139</xdr:row>
      <xdr:rowOff>0</xdr:rowOff>
    </xdr:from>
    <xdr:ext cx="38100" cy="386875"/>
    <xdr:sp macro="" textlink="">
      <xdr:nvSpPr>
        <xdr:cNvPr id="53" name="Shape 8">
          <a:extLst>
            <a:ext uri="{FF2B5EF4-FFF2-40B4-BE49-F238E27FC236}">
              <a16:creationId xmlns="" xmlns:a16="http://schemas.microsoft.com/office/drawing/2014/main" id="{FEDBA7D1-63D8-47DF-877F-31C13861387B}"/>
            </a:ext>
          </a:extLst>
        </xdr:cNvPr>
        <xdr:cNvSpPr/>
      </xdr:nvSpPr>
      <xdr:spPr>
        <a:xfrm>
          <a:off x="1562100" y="50434875"/>
          <a:ext cx="38100" cy="3868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1019175</xdr:colOff>
      <xdr:row>139</xdr:row>
      <xdr:rowOff>0</xdr:rowOff>
    </xdr:from>
    <xdr:ext cx="38100" cy="386875"/>
    <xdr:sp macro="" textlink="">
      <xdr:nvSpPr>
        <xdr:cNvPr id="54" name="Shape 8">
          <a:extLst>
            <a:ext uri="{FF2B5EF4-FFF2-40B4-BE49-F238E27FC236}">
              <a16:creationId xmlns="" xmlns:a16="http://schemas.microsoft.com/office/drawing/2014/main" id="{E185D4C8-A2FA-4975-B7AF-3868CCC084D5}"/>
            </a:ext>
          </a:extLst>
        </xdr:cNvPr>
        <xdr:cNvSpPr/>
      </xdr:nvSpPr>
      <xdr:spPr>
        <a:xfrm>
          <a:off x="1562100" y="50434875"/>
          <a:ext cx="38100" cy="3868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1019175</xdr:colOff>
      <xdr:row>139</xdr:row>
      <xdr:rowOff>0</xdr:rowOff>
    </xdr:from>
    <xdr:ext cx="38100" cy="386875"/>
    <xdr:sp macro="" textlink="">
      <xdr:nvSpPr>
        <xdr:cNvPr id="55" name="Shape 8">
          <a:extLst>
            <a:ext uri="{FF2B5EF4-FFF2-40B4-BE49-F238E27FC236}">
              <a16:creationId xmlns="" xmlns:a16="http://schemas.microsoft.com/office/drawing/2014/main" id="{6731AED8-6B5B-49C6-9AB6-0AF5E364EBB7}"/>
            </a:ext>
          </a:extLst>
        </xdr:cNvPr>
        <xdr:cNvSpPr/>
      </xdr:nvSpPr>
      <xdr:spPr>
        <a:xfrm>
          <a:off x="1562100" y="50434875"/>
          <a:ext cx="38100" cy="3868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1019175</xdr:colOff>
      <xdr:row>139</xdr:row>
      <xdr:rowOff>0</xdr:rowOff>
    </xdr:from>
    <xdr:ext cx="38100" cy="386875"/>
    <xdr:sp macro="" textlink="">
      <xdr:nvSpPr>
        <xdr:cNvPr id="56" name="Shape 8">
          <a:extLst>
            <a:ext uri="{FF2B5EF4-FFF2-40B4-BE49-F238E27FC236}">
              <a16:creationId xmlns="" xmlns:a16="http://schemas.microsoft.com/office/drawing/2014/main" id="{8DDD473F-D3E2-4C69-8437-3CC050B1DB8C}"/>
            </a:ext>
          </a:extLst>
        </xdr:cNvPr>
        <xdr:cNvSpPr/>
      </xdr:nvSpPr>
      <xdr:spPr>
        <a:xfrm>
          <a:off x="1562100" y="50434875"/>
          <a:ext cx="38100" cy="3868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1019175</xdr:colOff>
      <xdr:row>139</xdr:row>
      <xdr:rowOff>0</xdr:rowOff>
    </xdr:from>
    <xdr:ext cx="38100" cy="386875"/>
    <xdr:sp macro="" textlink="">
      <xdr:nvSpPr>
        <xdr:cNvPr id="57" name="Shape 8">
          <a:extLst>
            <a:ext uri="{FF2B5EF4-FFF2-40B4-BE49-F238E27FC236}">
              <a16:creationId xmlns="" xmlns:a16="http://schemas.microsoft.com/office/drawing/2014/main" id="{680761F7-E08E-4886-B618-FED8F2DD1529}"/>
            </a:ext>
          </a:extLst>
        </xdr:cNvPr>
        <xdr:cNvSpPr/>
      </xdr:nvSpPr>
      <xdr:spPr>
        <a:xfrm>
          <a:off x="1562100" y="50434875"/>
          <a:ext cx="38100" cy="3868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1019175</xdr:colOff>
      <xdr:row>139</xdr:row>
      <xdr:rowOff>0</xdr:rowOff>
    </xdr:from>
    <xdr:ext cx="38100" cy="386875"/>
    <xdr:sp macro="" textlink="">
      <xdr:nvSpPr>
        <xdr:cNvPr id="58" name="Shape 8">
          <a:extLst>
            <a:ext uri="{FF2B5EF4-FFF2-40B4-BE49-F238E27FC236}">
              <a16:creationId xmlns="" xmlns:a16="http://schemas.microsoft.com/office/drawing/2014/main" id="{0802F3BF-3C8F-4F8C-9669-F05E05695FDF}"/>
            </a:ext>
          </a:extLst>
        </xdr:cNvPr>
        <xdr:cNvSpPr/>
      </xdr:nvSpPr>
      <xdr:spPr>
        <a:xfrm>
          <a:off x="1562100" y="50434875"/>
          <a:ext cx="38100" cy="3868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1019175</xdr:colOff>
      <xdr:row>139</xdr:row>
      <xdr:rowOff>0</xdr:rowOff>
    </xdr:from>
    <xdr:ext cx="38100" cy="386875"/>
    <xdr:sp macro="" textlink="">
      <xdr:nvSpPr>
        <xdr:cNvPr id="59" name="Shape 8">
          <a:extLst>
            <a:ext uri="{FF2B5EF4-FFF2-40B4-BE49-F238E27FC236}">
              <a16:creationId xmlns="" xmlns:a16="http://schemas.microsoft.com/office/drawing/2014/main" id="{BB5DD3B1-6B27-4781-83C6-381192477FC7}"/>
            </a:ext>
          </a:extLst>
        </xdr:cNvPr>
        <xdr:cNvSpPr/>
      </xdr:nvSpPr>
      <xdr:spPr>
        <a:xfrm>
          <a:off x="1562100" y="50434875"/>
          <a:ext cx="38100" cy="3868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1019175</xdr:colOff>
      <xdr:row>139</xdr:row>
      <xdr:rowOff>0</xdr:rowOff>
    </xdr:from>
    <xdr:ext cx="38100" cy="386875"/>
    <xdr:sp macro="" textlink="">
      <xdr:nvSpPr>
        <xdr:cNvPr id="60" name="Shape 8">
          <a:extLst>
            <a:ext uri="{FF2B5EF4-FFF2-40B4-BE49-F238E27FC236}">
              <a16:creationId xmlns="" xmlns:a16="http://schemas.microsoft.com/office/drawing/2014/main" id="{3613C12C-93C1-4F37-B4FB-5CD045A60FFE}"/>
            </a:ext>
          </a:extLst>
        </xdr:cNvPr>
        <xdr:cNvSpPr/>
      </xdr:nvSpPr>
      <xdr:spPr>
        <a:xfrm>
          <a:off x="1562100" y="50434875"/>
          <a:ext cx="38100" cy="3868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1019175</xdr:colOff>
      <xdr:row>139</xdr:row>
      <xdr:rowOff>0</xdr:rowOff>
    </xdr:from>
    <xdr:ext cx="38100" cy="386875"/>
    <xdr:sp macro="" textlink="">
      <xdr:nvSpPr>
        <xdr:cNvPr id="61" name="Shape 8">
          <a:extLst>
            <a:ext uri="{FF2B5EF4-FFF2-40B4-BE49-F238E27FC236}">
              <a16:creationId xmlns="" xmlns:a16="http://schemas.microsoft.com/office/drawing/2014/main" id="{454DD460-F8F0-4994-A4AF-BB323DF81E84}"/>
            </a:ext>
          </a:extLst>
        </xdr:cNvPr>
        <xdr:cNvSpPr/>
      </xdr:nvSpPr>
      <xdr:spPr>
        <a:xfrm>
          <a:off x="1562100" y="50434875"/>
          <a:ext cx="38100" cy="3868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1019175</xdr:colOff>
      <xdr:row>139</xdr:row>
      <xdr:rowOff>0</xdr:rowOff>
    </xdr:from>
    <xdr:ext cx="38100" cy="386875"/>
    <xdr:sp macro="" textlink="">
      <xdr:nvSpPr>
        <xdr:cNvPr id="62" name="Shape 8">
          <a:extLst>
            <a:ext uri="{FF2B5EF4-FFF2-40B4-BE49-F238E27FC236}">
              <a16:creationId xmlns="" xmlns:a16="http://schemas.microsoft.com/office/drawing/2014/main" id="{ED5D13E5-2E33-4691-8A71-93CF235F5EDE}"/>
            </a:ext>
          </a:extLst>
        </xdr:cNvPr>
        <xdr:cNvSpPr/>
      </xdr:nvSpPr>
      <xdr:spPr>
        <a:xfrm>
          <a:off x="1562100" y="50434875"/>
          <a:ext cx="38100" cy="3868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1019175</xdr:colOff>
      <xdr:row>139</xdr:row>
      <xdr:rowOff>0</xdr:rowOff>
    </xdr:from>
    <xdr:ext cx="38100" cy="386875"/>
    <xdr:sp macro="" textlink="">
      <xdr:nvSpPr>
        <xdr:cNvPr id="63" name="Shape 8">
          <a:extLst>
            <a:ext uri="{FF2B5EF4-FFF2-40B4-BE49-F238E27FC236}">
              <a16:creationId xmlns="" xmlns:a16="http://schemas.microsoft.com/office/drawing/2014/main" id="{9334FA19-C17B-48A9-AA90-FDCA72FE06A5}"/>
            </a:ext>
          </a:extLst>
        </xdr:cNvPr>
        <xdr:cNvSpPr/>
      </xdr:nvSpPr>
      <xdr:spPr>
        <a:xfrm>
          <a:off x="1562100" y="50434875"/>
          <a:ext cx="38100" cy="3868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1019175</xdr:colOff>
      <xdr:row>139</xdr:row>
      <xdr:rowOff>0</xdr:rowOff>
    </xdr:from>
    <xdr:ext cx="38100" cy="386875"/>
    <xdr:sp macro="" textlink="">
      <xdr:nvSpPr>
        <xdr:cNvPr id="64" name="Shape 8">
          <a:extLst>
            <a:ext uri="{FF2B5EF4-FFF2-40B4-BE49-F238E27FC236}">
              <a16:creationId xmlns="" xmlns:a16="http://schemas.microsoft.com/office/drawing/2014/main" id="{1CE36384-73F4-462C-A4E0-0ED106AC07A1}"/>
            </a:ext>
          </a:extLst>
        </xdr:cNvPr>
        <xdr:cNvSpPr/>
      </xdr:nvSpPr>
      <xdr:spPr>
        <a:xfrm>
          <a:off x="1562100" y="50434875"/>
          <a:ext cx="38100" cy="3868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1019175</xdr:colOff>
      <xdr:row>139</xdr:row>
      <xdr:rowOff>0</xdr:rowOff>
    </xdr:from>
    <xdr:ext cx="38100" cy="386875"/>
    <xdr:sp macro="" textlink="">
      <xdr:nvSpPr>
        <xdr:cNvPr id="65" name="Shape 8">
          <a:extLst>
            <a:ext uri="{FF2B5EF4-FFF2-40B4-BE49-F238E27FC236}">
              <a16:creationId xmlns="" xmlns:a16="http://schemas.microsoft.com/office/drawing/2014/main" id="{B85AABC5-DBB6-490E-B01D-0D62A281ABA7}"/>
            </a:ext>
          </a:extLst>
        </xdr:cNvPr>
        <xdr:cNvSpPr/>
      </xdr:nvSpPr>
      <xdr:spPr>
        <a:xfrm>
          <a:off x="1562100" y="50434875"/>
          <a:ext cx="38100" cy="3868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1019175</xdr:colOff>
      <xdr:row>139</xdr:row>
      <xdr:rowOff>0</xdr:rowOff>
    </xdr:from>
    <xdr:ext cx="38100" cy="386875"/>
    <xdr:sp macro="" textlink="">
      <xdr:nvSpPr>
        <xdr:cNvPr id="66" name="Shape 8">
          <a:extLst>
            <a:ext uri="{FF2B5EF4-FFF2-40B4-BE49-F238E27FC236}">
              <a16:creationId xmlns="" xmlns:a16="http://schemas.microsoft.com/office/drawing/2014/main" id="{825C75B5-D2A7-49F8-99FE-CDCA529BE9E6}"/>
            </a:ext>
          </a:extLst>
        </xdr:cNvPr>
        <xdr:cNvSpPr/>
      </xdr:nvSpPr>
      <xdr:spPr>
        <a:xfrm>
          <a:off x="1562100" y="50434875"/>
          <a:ext cx="38100" cy="3868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1019175</xdr:colOff>
      <xdr:row>139</xdr:row>
      <xdr:rowOff>0</xdr:rowOff>
    </xdr:from>
    <xdr:ext cx="38100" cy="386875"/>
    <xdr:sp macro="" textlink="">
      <xdr:nvSpPr>
        <xdr:cNvPr id="67" name="Shape 8">
          <a:extLst>
            <a:ext uri="{FF2B5EF4-FFF2-40B4-BE49-F238E27FC236}">
              <a16:creationId xmlns="" xmlns:a16="http://schemas.microsoft.com/office/drawing/2014/main" id="{65E1EB8C-CEE7-4111-8A84-E0C017EC1768}"/>
            </a:ext>
          </a:extLst>
        </xdr:cNvPr>
        <xdr:cNvSpPr/>
      </xdr:nvSpPr>
      <xdr:spPr>
        <a:xfrm>
          <a:off x="1562100" y="50434875"/>
          <a:ext cx="38100" cy="3868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1019175</xdr:colOff>
      <xdr:row>139</xdr:row>
      <xdr:rowOff>0</xdr:rowOff>
    </xdr:from>
    <xdr:ext cx="38100" cy="386875"/>
    <xdr:sp macro="" textlink="">
      <xdr:nvSpPr>
        <xdr:cNvPr id="68" name="Shape 8">
          <a:extLst>
            <a:ext uri="{FF2B5EF4-FFF2-40B4-BE49-F238E27FC236}">
              <a16:creationId xmlns="" xmlns:a16="http://schemas.microsoft.com/office/drawing/2014/main" id="{838694A6-DE9B-47BB-A131-28130803637E}"/>
            </a:ext>
          </a:extLst>
        </xdr:cNvPr>
        <xdr:cNvSpPr/>
      </xdr:nvSpPr>
      <xdr:spPr>
        <a:xfrm>
          <a:off x="1562100" y="50434875"/>
          <a:ext cx="38100" cy="3868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1019175</xdr:colOff>
      <xdr:row>139</xdr:row>
      <xdr:rowOff>0</xdr:rowOff>
    </xdr:from>
    <xdr:ext cx="38100" cy="386875"/>
    <xdr:sp macro="" textlink="">
      <xdr:nvSpPr>
        <xdr:cNvPr id="69" name="Shape 8">
          <a:extLst>
            <a:ext uri="{FF2B5EF4-FFF2-40B4-BE49-F238E27FC236}">
              <a16:creationId xmlns="" xmlns:a16="http://schemas.microsoft.com/office/drawing/2014/main" id="{3A2BD072-366F-470A-8341-36E7BFA14336}"/>
            </a:ext>
          </a:extLst>
        </xdr:cNvPr>
        <xdr:cNvSpPr/>
      </xdr:nvSpPr>
      <xdr:spPr>
        <a:xfrm>
          <a:off x="1562100" y="50434875"/>
          <a:ext cx="38100" cy="3868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1019175</xdr:colOff>
      <xdr:row>139</xdr:row>
      <xdr:rowOff>0</xdr:rowOff>
    </xdr:from>
    <xdr:ext cx="38100" cy="386875"/>
    <xdr:sp macro="" textlink="">
      <xdr:nvSpPr>
        <xdr:cNvPr id="70" name="Shape 8">
          <a:extLst>
            <a:ext uri="{FF2B5EF4-FFF2-40B4-BE49-F238E27FC236}">
              <a16:creationId xmlns="" xmlns:a16="http://schemas.microsoft.com/office/drawing/2014/main" id="{58CCFFEB-FC00-4C4E-B4C0-6D1F50BA2795}"/>
            </a:ext>
          </a:extLst>
        </xdr:cNvPr>
        <xdr:cNvSpPr/>
      </xdr:nvSpPr>
      <xdr:spPr>
        <a:xfrm>
          <a:off x="1562100" y="50434875"/>
          <a:ext cx="38100" cy="3868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1019175</xdr:colOff>
      <xdr:row>139</xdr:row>
      <xdr:rowOff>0</xdr:rowOff>
    </xdr:from>
    <xdr:ext cx="38100" cy="386875"/>
    <xdr:sp macro="" textlink="">
      <xdr:nvSpPr>
        <xdr:cNvPr id="71" name="Shape 8">
          <a:extLst>
            <a:ext uri="{FF2B5EF4-FFF2-40B4-BE49-F238E27FC236}">
              <a16:creationId xmlns="" xmlns:a16="http://schemas.microsoft.com/office/drawing/2014/main" id="{DE47A60C-C28C-439A-9F6A-A064828F9070}"/>
            </a:ext>
          </a:extLst>
        </xdr:cNvPr>
        <xdr:cNvSpPr/>
      </xdr:nvSpPr>
      <xdr:spPr>
        <a:xfrm>
          <a:off x="1562100" y="50434875"/>
          <a:ext cx="38100" cy="3868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1019175</xdr:colOff>
      <xdr:row>139</xdr:row>
      <xdr:rowOff>0</xdr:rowOff>
    </xdr:from>
    <xdr:ext cx="38100" cy="386875"/>
    <xdr:sp macro="" textlink="">
      <xdr:nvSpPr>
        <xdr:cNvPr id="72" name="Shape 8">
          <a:extLst>
            <a:ext uri="{FF2B5EF4-FFF2-40B4-BE49-F238E27FC236}">
              <a16:creationId xmlns="" xmlns:a16="http://schemas.microsoft.com/office/drawing/2014/main" id="{6E172258-366D-4BD3-B17C-8D31EAE89400}"/>
            </a:ext>
          </a:extLst>
        </xdr:cNvPr>
        <xdr:cNvSpPr/>
      </xdr:nvSpPr>
      <xdr:spPr>
        <a:xfrm>
          <a:off x="1562100" y="50434875"/>
          <a:ext cx="38100" cy="3868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1019175</xdr:colOff>
      <xdr:row>139</xdr:row>
      <xdr:rowOff>0</xdr:rowOff>
    </xdr:from>
    <xdr:ext cx="38100" cy="386875"/>
    <xdr:sp macro="" textlink="">
      <xdr:nvSpPr>
        <xdr:cNvPr id="73" name="Shape 8">
          <a:extLst>
            <a:ext uri="{FF2B5EF4-FFF2-40B4-BE49-F238E27FC236}">
              <a16:creationId xmlns="" xmlns:a16="http://schemas.microsoft.com/office/drawing/2014/main" id="{28B0070D-99A2-4C46-9993-A8C6489B7050}"/>
            </a:ext>
          </a:extLst>
        </xdr:cNvPr>
        <xdr:cNvSpPr/>
      </xdr:nvSpPr>
      <xdr:spPr>
        <a:xfrm>
          <a:off x="1562100" y="50434875"/>
          <a:ext cx="38100" cy="3868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1019175</xdr:colOff>
      <xdr:row>139</xdr:row>
      <xdr:rowOff>0</xdr:rowOff>
    </xdr:from>
    <xdr:ext cx="38100" cy="386875"/>
    <xdr:sp macro="" textlink="">
      <xdr:nvSpPr>
        <xdr:cNvPr id="74" name="Shape 8">
          <a:extLst>
            <a:ext uri="{FF2B5EF4-FFF2-40B4-BE49-F238E27FC236}">
              <a16:creationId xmlns="" xmlns:a16="http://schemas.microsoft.com/office/drawing/2014/main" id="{5BACE24D-3114-4D46-8863-F270F534C866}"/>
            </a:ext>
          </a:extLst>
        </xdr:cNvPr>
        <xdr:cNvSpPr/>
      </xdr:nvSpPr>
      <xdr:spPr>
        <a:xfrm>
          <a:off x="1562100" y="50434875"/>
          <a:ext cx="38100" cy="3868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1019175</xdr:colOff>
      <xdr:row>139</xdr:row>
      <xdr:rowOff>0</xdr:rowOff>
    </xdr:from>
    <xdr:ext cx="76200" cy="1071685"/>
    <xdr:sp macro="" textlink="">
      <xdr:nvSpPr>
        <xdr:cNvPr id="75" name="Shape 4">
          <a:extLst>
            <a:ext uri="{FF2B5EF4-FFF2-40B4-BE49-F238E27FC236}">
              <a16:creationId xmlns="" xmlns:a16="http://schemas.microsoft.com/office/drawing/2014/main" id="{D76BFA80-1E41-444C-8A7E-24EE15C003F7}"/>
            </a:ext>
          </a:extLst>
        </xdr:cNvPr>
        <xdr:cNvSpPr/>
      </xdr:nvSpPr>
      <xdr:spPr>
        <a:xfrm>
          <a:off x="1562100" y="50434875"/>
          <a:ext cx="76200" cy="107168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1019175</xdr:colOff>
      <xdr:row>139</xdr:row>
      <xdr:rowOff>0</xdr:rowOff>
    </xdr:from>
    <xdr:ext cx="76200" cy="1071685"/>
    <xdr:sp macro="" textlink="">
      <xdr:nvSpPr>
        <xdr:cNvPr id="76" name="Shape 4">
          <a:extLst>
            <a:ext uri="{FF2B5EF4-FFF2-40B4-BE49-F238E27FC236}">
              <a16:creationId xmlns="" xmlns:a16="http://schemas.microsoft.com/office/drawing/2014/main" id="{6C52F7DB-B067-4699-9E57-99F765DAE792}"/>
            </a:ext>
          </a:extLst>
        </xdr:cNvPr>
        <xdr:cNvSpPr/>
      </xdr:nvSpPr>
      <xdr:spPr>
        <a:xfrm>
          <a:off x="1562100" y="50434875"/>
          <a:ext cx="76200" cy="107168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1019175</xdr:colOff>
      <xdr:row>139</xdr:row>
      <xdr:rowOff>0</xdr:rowOff>
    </xdr:from>
    <xdr:ext cx="76200" cy="1071685"/>
    <xdr:sp macro="" textlink="">
      <xdr:nvSpPr>
        <xdr:cNvPr id="77" name="Shape 4">
          <a:extLst>
            <a:ext uri="{FF2B5EF4-FFF2-40B4-BE49-F238E27FC236}">
              <a16:creationId xmlns="" xmlns:a16="http://schemas.microsoft.com/office/drawing/2014/main" id="{F0E5C9D4-0F3C-4B0F-8A82-B8D3E6DD317F}"/>
            </a:ext>
          </a:extLst>
        </xdr:cNvPr>
        <xdr:cNvSpPr/>
      </xdr:nvSpPr>
      <xdr:spPr>
        <a:xfrm>
          <a:off x="1562100" y="50434875"/>
          <a:ext cx="76200" cy="107168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1019175</xdr:colOff>
      <xdr:row>139</xdr:row>
      <xdr:rowOff>0</xdr:rowOff>
    </xdr:from>
    <xdr:ext cx="76200" cy="1071685"/>
    <xdr:sp macro="" textlink="">
      <xdr:nvSpPr>
        <xdr:cNvPr id="78" name="Shape 4">
          <a:extLst>
            <a:ext uri="{FF2B5EF4-FFF2-40B4-BE49-F238E27FC236}">
              <a16:creationId xmlns="" xmlns:a16="http://schemas.microsoft.com/office/drawing/2014/main" id="{2612A486-D7C0-4EBC-ABDD-F3C4FB8D6FC5}"/>
            </a:ext>
          </a:extLst>
        </xdr:cNvPr>
        <xdr:cNvSpPr/>
      </xdr:nvSpPr>
      <xdr:spPr>
        <a:xfrm>
          <a:off x="1562100" y="50434875"/>
          <a:ext cx="76200" cy="107168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1019175</xdr:colOff>
      <xdr:row>139</xdr:row>
      <xdr:rowOff>0</xdr:rowOff>
    </xdr:from>
    <xdr:ext cx="76200" cy="1365661"/>
    <xdr:sp macro="" textlink="">
      <xdr:nvSpPr>
        <xdr:cNvPr id="79" name="Shape 7">
          <a:extLst>
            <a:ext uri="{FF2B5EF4-FFF2-40B4-BE49-F238E27FC236}">
              <a16:creationId xmlns="" xmlns:a16="http://schemas.microsoft.com/office/drawing/2014/main" id="{E18CF875-03EE-4683-94B4-395D41092C35}"/>
            </a:ext>
          </a:extLst>
        </xdr:cNvPr>
        <xdr:cNvSpPr/>
      </xdr:nvSpPr>
      <xdr:spPr>
        <a:xfrm>
          <a:off x="1562100" y="50434875"/>
          <a:ext cx="76200" cy="1365661"/>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1019175</xdr:colOff>
      <xdr:row>139</xdr:row>
      <xdr:rowOff>0</xdr:rowOff>
    </xdr:from>
    <xdr:ext cx="76200" cy="1365661"/>
    <xdr:sp macro="" textlink="">
      <xdr:nvSpPr>
        <xdr:cNvPr id="80" name="Shape 7">
          <a:extLst>
            <a:ext uri="{FF2B5EF4-FFF2-40B4-BE49-F238E27FC236}">
              <a16:creationId xmlns="" xmlns:a16="http://schemas.microsoft.com/office/drawing/2014/main" id="{0EB3D7F9-5754-403C-8867-A3F8B452BE8C}"/>
            </a:ext>
          </a:extLst>
        </xdr:cNvPr>
        <xdr:cNvSpPr/>
      </xdr:nvSpPr>
      <xdr:spPr>
        <a:xfrm>
          <a:off x="1562100" y="50434875"/>
          <a:ext cx="76200" cy="1365661"/>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1019175</xdr:colOff>
      <xdr:row>139</xdr:row>
      <xdr:rowOff>0</xdr:rowOff>
    </xdr:from>
    <xdr:ext cx="76200" cy="1365661"/>
    <xdr:sp macro="" textlink="">
      <xdr:nvSpPr>
        <xdr:cNvPr id="81" name="Shape 7">
          <a:extLst>
            <a:ext uri="{FF2B5EF4-FFF2-40B4-BE49-F238E27FC236}">
              <a16:creationId xmlns="" xmlns:a16="http://schemas.microsoft.com/office/drawing/2014/main" id="{4D4F0EF3-AE00-41D0-9557-4A2EDC39918A}"/>
            </a:ext>
          </a:extLst>
        </xdr:cNvPr>
        <xdr:cNvSpPr/>
      </xdr:nvSpPr>
      <xdr:spPr>
        <a:xfrm>
          <a:off x="1562100" y="50434875"/>
          <a:ext cx="76200" cy="1365661"/>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1019175</xdr:colOff>
      <xdr:row>139</xdr:row>
      <xdr:rowOff>0</xdr:rowOff>
    </xdr:from>
    <xdr:ext cx="76200" cy="1365661"/>
    <xdr:sp macro="" textlink="">
      <xdr:nvSpPr>
        <xdr:cNvPr id="82" name="Shape 7">
          <a:extLst>
            <a:ext uri="{FF2B5EF4-FFF2-40B4-BE49-F238E27FC236}">
              <a16:creationId xmlns="" xmlns:a16="http://schemas.microsoft.com/office/drawing/2014/main" id="{B1BEB083-42E7-49FD-A5C9-2B06DD97DE9E}"/>
            </a:ext>
          </a:extLst>
        </xdr:cNvPr>
        <xdr:cNvSpPr/>
      </xdr:nvSpPr>
      <xdr:spPr>
        <a:xfrm>
          <a:off x="1562100" y="50434875"/>
          <a:ext cx="76200" cy="1365661"/>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1019175</xdr:colOff>
      <xdr:row>139</xdr:row>
      <xdr:rowOff>0</xdr:rowOff>
    </xdr:from>
    <xdr:ext cx="38100" cy="386875"/>
    <xdr:sp macro="" textlink="">
      <xdr:nvSpPr>
        <xdr:cNvPr id="83" name="Shape 8">
          <a:extLst>
            <a:ext uri="{FF2B5EF4-FFF2-40B4-BE49-F238E27FC236}">
              <a16:creationId xmlns="" xmlns:a16="http://schemas.microsoft.com/office/drawing/2014/main" id="{593BBFCF-8776-4762-8164-C6143CFB7957}"/>
            </a:ext>
          </a:extLst>
        </xdr:cNvPr>
        <xdr:cNvSpPr/>
      </xdr:nvSpPr>
      <xdr:spPr>
        <a:xfrm>
          <a:off x="1562100" y="50434875"/>
          <a:ext cx="38100" cy="3868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1019175</xdr:colOff>
      <xdr:row>139</xdr:row>
      <xdr:rowOff>0</xdr:rowOff>
    </xdr:from>
    <xdr:ext cx="38100" cy="386875"/>
    <xdr:sp macro="" textlink="">
      <xdr:nvSpPr>
        <xdr:cNvPr id="84" name="Shape 8">
          <a:extLst>
            <a:ext uri="{FF2B5EF4-FFF2-40B4-BE49-F238E27FC236}">
              <a16:creationId xmlns="" xmlns:a16="http://schemas.microsoft.com/office/drawing/2014/main" id="{D30CCE1E-99C6-48AB-95CB-9CFE83FB1502}"/>
            </a:ext>
          </a:extLst>
        </xdr:cNvPr>
        <xdr:cNvSpPr/>
      </xdr:nvSpPr>
      <xdr:spPr>
        <a:xfrm>
          <a:off x="1562100" y="50434875"/>
          <a:ext cx="38100" cy="3868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1019175</xdr:colOff>
      <xdr:row>139</xdr:row>
      <xdr:rowOff>0</xdr:rowOff>
    </xdr:from>
    <xdr:ext cx="38100" cy="386875"/>
    <xdr:sp macro="" textlink="">
      <xdr:nvSpPr>
        <xdr:cNvPr id="85" name="Shape 8">
          <a:extLst>
            <a:ext uri="{FF2B5EF4-FFF2-40B4-BE49-F238E27FC236}">
              <a16:creationId xmlns="" xmlns:a16="http://schemas.microsoft.com/office/drawing/2014/main" id="{32E89543-A747-46BE-A4FA-25A112D8CB9B}"/>
            </a:ext>
          </a:extLst>
        </xdr:cNvPr>
        <xdr:cNvSpPr/>
      </xdr:nvSpPr>
      <xdr:spPr>
        <a:xfrm>
          <a:off x="1562100" y="50434875"/>
          <a:ext cx="38100" cy="3868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1019175</xdr:colOff>
      <xdr:row>139</xdr:row>
      <xdr:rowOff>0</xdr:rowOff>
    </xdr:from>
    <xdr:ext cx="38100" cy="386875"/>
    <xdr:sp macro="" textlink="">
      <xdr:nvSpPr>
        <xdr:cNvPr id="86" name="Shape 8">
          <a:extLst>
            <a:ext uri="{FF2B5EF4-FFF2-40B4-BE49-F238E27FC236}">
              <a16:creationId xmlns="" xmlns:a16="http://schemas.microsoft.com/office/drawing/2014/main" id="{714D3016-13DE-4A4F-9D23-C53E9DE9C918}"/>
            </a:ext>
          </a:extLst>
        </xdr:cNvPr>
        <xdr:cNvSpPr/>
      </xdr:nvSpPr>
      <xdr:spPr>
        <a:xfrm>
          <a:off x="1562100" y="50434875"/>
          <a:ext cx="38100" cy="3868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1019175</xdr:colOff>
      <xdr:row>139</xdr:row>
      <xdr:rowOff>0</xdr:rowOff>
    </xdr:from>
    <xdr:ext cx="38100" cy="386875"/>
    <xdr:sp macro="" textlink="">
      <xdr:nvSpPr>
        <xdr:cNvPr id="87" name="Shape 8">
          <a:extLst>
            <a:ext uri="{FF2B5EF4-FFF2-40B4-BE49-F238E27FC236}">
              <a16:creationId xmlns="" xmlns:a16="http://schemas.microsoft.com/office/drawing/2014/main" id="{E6184B70-2412-4F9F-A793-57F0E627056B}"/>
            </a:ext>
          </a:extLst>
        </xdr:cNvPr>
        <xdr:cNvSpPr/>
      </xdr:nvSpPr>
      <xdr:spPr>
        <a:xfrm>
          <a:off x="1562100" y="50434875"/>
          <a:ext cx="38100" cy="3868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1019175</xdr:colOff>
      <xdr:row>139</xdr:row>
      <xdr:rowOff>0</xdr:rowOff>
    </xdr:from>
    <xdr:ext cx="38100" cy="386875"/>
    <xdr:sp macro="" textlink="">
      <xdr:nvSpPr>
        <xdr:cNvPr id="88" name="Shape 8">
          <a:extLst>
            <a:ext uri="{FF2B5EF4-FFF2-40B4-BE49-F238E27FC236}">
              <a16:creationId xmlns="" xmlns:a16="http://schemas.microsoft.com/office/drawing/2014/main" id="{9258AA1E-507D-49AB-A1F6-B9079F1E4FD9}"/>
            </a:ext>
          </a:extLst>
        </xdr:cNvPr>
        <xdr:cNvSpPr/>
      </xdr:nvSpPr>
      <xdr:spPr>
        <a:xfrm>
          <a:off x="1562100" y="50434875"/>
          <a:ext cx="38100" cy="3868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1019175</xdr:colOff>
      <xdr:row>139</xdr:row>
      <xdr:rowOff>0</xdr:rowOff>
    </xdr:from>
    <xdr:ext cx="38100" cy="386875"/>
    <xdr:sp macro="" textlink="">
      <xdr:nvSpPr>
        <xdr:cNvPr id="89" name="Shape 8">
          <a:extLst>
            <a:ext uri="{FF2B5EF4-FFF2-40B4-BE49-F238E27FC236}">
              <a16:creationId xmlns="" xmlns:a16="http://schemas.microsoft.com/office/drawing/2014/main" id="{18148D5D-A381-44CB-BC56-7B19F5A82E36}"/>
            </a:ext>
          </a:extLst>
        </xdr:cNvPr>
        <xdr:cNvSpPr/>
      </xdr:nvSpPr>
      <xdr:spPr>
        <a:xfrm>
          <a:off x="1562100" y="50434875"/>
          <a:ext cx="38100" cy="3868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1019175</xdr:colOff>
      <xdr:row>139</xdr:row>
      <xdr:rowOff>0</xdr:rowOff>
    </xdr:from>
    <xdr:ext cx="76200" cy="390525"/>
    <xdr:sp macro="" textlink="">
      <xdr:nvSpPr>
        <xdr:cNvPr id="90" name="Shape 4">
          <a:extLst>
            <a:ext uri="{FF2B5EF4-FFF2-40B4-BE49-F238E27FC236}">
              <a16:creationId xmlns="" xmlns:a16="http://schemas.microsoft.com/office/drawing/2014/main" id="{A331315E-79B9-4507-B2F1-0F1C3D934ECF}"/>
            </a:ext>
          </a:extLst>
        </xdr:cNvPr>
        <xdr:cNvSpPr/>
      </xdr:nvSpPr>
      <xdr:spPr>
        <a:xfrm>
          <a:off x="1562100" y="50434875"/>
          <a:ext cx="76200" cy="3905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1019175</xdr:colOff>
      <xdr:row>139</xdr:row>
      <xdr:rowOff>0</xdr:rowOff>
    </xdr:from>
    <xdr:ext cx="76200" cy="390525"/>
    <xdr:sp macro="" textlink="">
      <xdr:nvSpPr>
        <xdr:cNvPr id="91" name="Shape 4">
          <a:extLst>
            <a:ext uri="{FF2B5EF4-FFF2-40B4-BE49-F238E27FC236}">
              <a16:creationId xmlns="" xmlns:a16="http://schemas.microsoft.com/office/drawing/2014/main" id="{FAAD7805-DA0C-4A11-A0D3-8F26487D8502}"/>
            </a:ext>
          </a:extLst>
        </xdr:cNvPr>
        <xdr:cNvSpPr/>
      </xdr:nvSpPr>
      <xdr:spPr>
        <a:xfrm>
          <a:off x="1562100" y="50434875"/>
          <a:ext cx="76200" cy="3905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1019175</xdr:colOff>
      <xdr:row>139</xdr:row>
      <xdr:rowOff>0</xdr:rowOff>
    </xdr:from>
    <xdr:ext cx="76200" cy="390525"/>
    <xdr:sp macro="" textlink="">
      <xdr:nvSpPr>
        <xdr:cNvPr id="92" name="Shape 4">
          <a:extLst>
            <a:ext uri="{FF2B5EF4-FFF2-40B4-BE49-F238E27FC236}">
              <a16:creationId xmlns="" xmlns:a16="http://schemas.microsoft.com/office/drawing/2014/main" id="{1692CE87-1250-40A5-9B58-7ADE49D17BA9}"/>
            </a:ext>
          </a:extLst>
        </xdr:cNvPr>
        <xdr:cNvSpPr/>
      </xdr:nvSpPr>
      <xdr:spPr>
        <a:xfrm>
          <a:off x="1562100" y="50434875"/>
          <a:ext cx="76200" cy="3905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1019175</xdr:colOff>
      <xdr:row>139</xdr:row>
      <xdr:rowOff>0</xdr:rowOff>
    </xdr:from>
    <xdr:ext cx="76200" cy="390525"/>
    <xdr:sp macro="" textlink="">
      <xdr:nvSpPr>
        <xdr:cNvPr id="93" name="Shape 4">
          <a:extLst>
            <a:ext uri="{FF2B5EF4-FFF2-40B4-BE49-F238E27FC236}">
              <a16:creationId xmlns="" xmlns:a16="http://schemas.microsoft.com/office/drawing/2014/main" id="{9FB58469-181F-4320-B0BE-B06711AE840A}"/>
            </a:ext>
          </a:extLst>
        </xdr:cNvPr>
        <xdr:cNvSpPr/>
      </xdr:nvSpPr>
      <xdr:spPr>
        <a:xfrm>
          <a:off x="1562100" y="50434875"/>
          <a:ext cx="76200" cy="3905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1019175</xdr:colOff>
      <xdr:row>139</xdr:row>
      <xdr:rowOff>0</xdr:rowOff>
    </xdr:from>
    <xdr:ext cx="38100" cy="161925"/>
    <xdr:sp macro="" textlink="">
      <xdr:nvSpPr>
        <xdr:cNvPr id="94" name="Shape 5">
          <a:extLst>
            <a:ext uri="{FF2B5EF4-FFF2-40B4-BE49-F238E27FC236}">
              <a16:creationId xmlns="" xmlns:a16="http://schemas.microsoft.com/office/drawing/2014/main" id="{70C2E62C-F482-490E-B071-02B6DE7172FA}"/>
            </a:ext>
          </a:extLst>
        </xdr:cNvPr>
        <xdr:cNvSpPr/>
      </xdr:nvSpPr>
      <xdr:spPr>
        <a:xfrm>
          <a:off x="1562100" y="50434875"/>
          <a:ext cx="38100" cy="1619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1019175</xdr:colOff>
      <xdr:row>139</xdr:row>
      <xdr:rowOff>0</xdr:rowOff>
    </xdr:from>
    <xdr:ext cx="38100" cy="161925"/>
    <xdr:sp macro="" textlink="">
      <xdr:nvSpPr>
        <xdr:cNvPr id="95" name="Shape 5">
          <a:extLst>
            <a:ext uri="{FF2B5EF4-FFF2-40B4-BE49-F238E27FC236}">
              <a16:creationId xmlns="" xmlns:a16="http://schemas.microsoft.com/office/drawing/2014/main" id="{CD0A5B60-BCC4-4190-9194-A955CD5C6CA9}"/>
            </a:ext>
          </a:extLst>
        </xdr:cNvPr>
        <xdr:cNvSpPr/>
      </xdr:nvSpPr>
      <xdr:spPr>
        <a:xfrm>
          <a:off x="1562100" y="50434875"/>
          <a:ext cx="38100" cy="1619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1019175</xdr:colOff>
      <xdr:row>139</xdr:row>
      <xdr:rowOff>0</xdr:rowOff>
    </xdr:from>
    <xdr:ext cx="38100" cy="161925"/>
    <xdr:sp macro="" textlink="">
      <xdr:nvSpPr>
        <xdr:cNvPr id="96" name="Shape 5">
          <a:extLst>
            <a:ext uri="{FF2B5EF4-FFF2-40B4-BE49-F238E27FC236}">
              <a16:creationId xmlns="" xmlns:a16="http://schemas.microsoft.com/office/drawing/2014/main" id="{24235A4D-CB68-423F-9485-C56150D47E9C}"/>
            </a:ext>
          </a:extLst>
        </xdr:cNvPr>
        <xdr:cNvSpPr/>
      </xdr:nvSpPr>
      <xdr:spPr>
        <a:xfrm>
          <a:off x="1562100" y="50434875"/>
          <a:ext cx="38100" cy="1619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1019175</xdr:colOff>
      <xdr:row>139</xdr:row>
      <xdr:rowOff>0</xdr:rowOff>
    </xdr:from>
    <xdr:ext cx="38100" cy="161925"/>
    <xdr:sp macro="" textlink="">
      <xdr:nvSpPr>
        <xdr:cNvPr id="97" name="Shape 5">
          <a:extLst>
            <a:ext uri="{FF2B5EF4-FFF2-40B4-BE49-F238E27FC236}">
              <a16:creationId xmlns="" xmlns:a16="http://schemas.microsoft.com/office/drawing/2014/main" id="{5BD48475-5533-406E-A7BC-A656CE348E29}"/>
            </a:ext>
          </a:extLst>
        </xdr:cNvPr>
        <xdr:cNvSpPr/>
      </xdr:nvSpPr>
      <xdr:spPr>
        <a:xfrm>
          <a:off x="1562100" y="50434875"/>
          <a:ext cx="38100" cy="1619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1019175</xdr:colOff>
      <xdr:row>139</xdr:row>
      <xdr:rowOff>0</xdr:rowOff>
    </xdr:from>
    <xdr:ext cx="38100" cy="161925"/>
    <xdr:sp macro="" textlink="">
      <xdr:nvSpPr>
        <xdr:cNvPr id="98" name="Shape 5">
          <a:extLst>
            <a:ext uri="{FF2B5EF4-FFF2-40B4-BE49-F238E27FC236}">
              <a16:creationId xmlns="" xmlns:a16="http://schemas.microsoft.com/office/drawing/2014/main" id="{0D404D29-CA65-463D-BA94-515971A6A655}"/>
            </a:ext>
          </a:extLst>
        </xdr:cNvPr>
        <xdr:cNvSpPr/>
      </xdr:nvSpPr>
      <xdr:spPr>
        <a:xfrm>
          <a:off x="1562100" y="50434875"/>
          <a:ext cx="38100" cy="1619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1019175</xdr:colOff>
      <xdr:row>139</xdr:row>
      <xdr:rowOff>0</xdr:rowOff>
    </xdr:from>
    <xdr:ext cx="38100" cy="161925"/>
    <xdr:sp macro="" textlink="">
      <xdr:nvSpPr>
        <xdr:cNvPr id="99" name="Shape 5">
          <a:extLst>
            <a:ext uri="{FF2B5EF4-FFF2-40B4-BE49-F238E27FC236}">
              <a16:creationId xmlns="" xmlns:a16="http://schemas.microsoft.com/office/drawing/2014/main" id="{154D8209-A0F5-4F23-A86A-AF44B52C322F}"/>
            </a:ext>
          </a:extLst>
        </xdr:cNvPr>
        <xdr:cNvSpPr/>
      </xdr:nvSpPr>
      <xdr:spPr>
        <a:xfrm>
          <a:off x="1562100" y="50434875"/>
          <a:ext cx="38100" cy="1619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1019175</xdr:colOff>
      <xdr:row>139</xdr:row>
      <xdr:rowOff>0</xdr:rowOff>
    </xdr:from>
    <xdr:ext cx="38100" cy="161925"/>
    <xdr:sp macro="" textlink="">
      <xdr:nvSpPr>
        <xdr:cNvPr id="100" name="Shape 5">
          <a:extLst>
            <a:ext uri="{FF2B5EF4-FFF2-40B4-BE49-F238E27FC236}">
              <a16:creationId xmlns="" xmlns:a16="http://schemas.microsoft.com/office/drawing/2014/main" id="{23D4CED0-8C93-4120-8174-863A1D430FD9}"/>
            </a:ext>
          </a:extLst>
        </xdr:cNvPr>
        <xdr:cNvSpPr/>
      </xdr:nvSpPr>
      <xdr:spPr>
        <a:xfrm>
          <a:off x="1562100" y="50434875"/>
          <a:ext cx="38100" cy="1619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1019175</xdr:colOff>
      <xdr:row>139</xdr:row>
      <xdr:rowOff>0</xdr:rowOff>
    </xdr:from>
    <xdr:ext cx="38100" cy="161925"/>
    <xdr:sp macro="" textlink="">
      <xdr:nvSpPr>
        <xdr:cNvPr id="101" name="Shape 5">
          <a:extLst>
            <a:ext uri="{FF2B5EF4-FFF2-40B4-BE49-F238E27FC236}">
              <a16:creationId xmlns="" xmlns:a16="http://schemas.microsoft.com/office/drawing/2014/main" id="{2CF63479-12F0-4C57-8DE4-C64091282085}"/>
            </a:ext>
          </a:extLst>
        </xdr:cNvPr>
        <xdr:cNvSpPr/>
      </xdr:nvSpPr>
      <xdr:spPr>
        <a:xfrm>
          <a:off x="1562100" y="50434875"/>
          <a:ext cx="38100" cy="1619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1019175</xdr:colOff>
      <xdr:row>139</xdr:row>
      <xdr:rowOff>0</xdr:rowOff>
    </xdr:from>
    <xdr:ext cx="76200" cy="466725"/>
    <xdr:sp macro="" textlink="">
      <xdr:nvSpPr>
        <xdr:cNvPr id="102" name="Shape 7">
          <a:extLst>
            <a:ext uri="{FF2B5EF4-FFF2-40B4-BE49-F238E27FC236}">
              <a16:creationId xmlns="" xmlns:a16="http://schemas.microsoft.com/office/drawing/2014/main" id="{5FE81BB8-7142-4760-AA71-9C7101812576}"/>
            </a:ext>
          </a:extLst>
        </xdr:cNvPr>
        <xdr:cNvSpPr/>
      </xdr:nvSpPr>
      <xdr:spPr>
        <a:xfrm>
          <a:off x="1562100" y="50434875"/>
          <a:ext cx="76200" cy="4667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1019175</xdr:colOff>
      <xdr:row>139</xdr:row>
      <xdr:rowOff>0</xdr:rowOff>
    </xdr:from>
    <xdr:ext cx="76200" cy="466725"/>
    <xdr:sp macro="" textlink="">
      <xdr:nvSpPr>
        <xdr:cNvPr id="103" name="Shape 7">
          <a:extLst>
            <a:ext uri="{FF2B5EF4-FFF2-40B4-BE49-F238E27FC236}">
              <a16:creationId xmlns="" xmlns:a16="http://schemas.microsoft.com/office/drawing/2014/main" id="{6B4AB349-ACD9-4523-93FF-05B021C5345D}"/>
            </a:ext>
          </a:extLst>
        </xdr:cNvPr>
        <xdr:cNvSpPr/>
      </xdr:nvSpPr>
      <xdr:spPr>
        <a:xfrm>
          <a:off x="1562100" y="50434875"/>
          <a:ext cx="76200" cy="4667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1019175</xdr:colOff>
      <xdr:row>139</xdr:row>
      <xdr:rowOff>0</xdr:rowOff>
    </xdr:from>
    <xdr:ext cx="76200" cy="466725"/>
    <xdr:sp macro="" textlink="">
      <xdr:nvSpPr>
        <xdr:cNvPr id="104" name="Shape 7">
          <a:extLst>
            <a:ext uri="{FF2B5EF4-FFF2-40B4-BE49-F238E27FC236}">
              <a16:creationId xmlns="" xmlns:a16="http://schemas.microsoft.com/office/drawing/2014/main" id="{5BB2200C-A9FE-4153-84B7-FF38166CD22F}"/>
            </a:ext>
          </a:extLst>
        </xdr:cNvPr>
        <xdr:cNvSpPr/>
      </xdr:nvSpPr>
      <xdr:spPr>
        <a:xfrm>
          <a:off x="1562100" y="50434875"/>
          <a:ext cx="76200" cy="4667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1019175</xdr:colOff>
      <xdr:row>139</xdr:row>
      <xdr:rowOff>0</xdr:rowOff>
    </xdr:from>
    <xdr:ext cx="76200" cy="466725"/>
    <xdr:sp macro="" textlink="">
      <xdr:nvSpPr>
        <xdr:cNvPr id="105" name="Shape 7">
          <a:extLst>
            <a:ext uri="{FF2B5EF4-FFF2-40B4-BE49-F238E27FC236}">
              <a16:creationId xmlns="" xmlns:a16="http://schemas.microsoft.com/office/drawing/2014/main" id="{E7955461-B737-4C57-BB85-A3983A2B3A32}"/>
            </a:ext>
          </a:extLst>
        </xdr:cNvPr>
        <xdr:cNvSpPr/>
      </xdr:nvSpPr>
      <xdr:spPr>
        <a:xfrm>
          <a:off x="1562100" y="50434875"/>
          <a:ext cx="76200" cy="4667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1019175</xdr:colOff>
      <xdr:row>139</xdr:row>
      <xdr:rowOff>0</xdr:rowOff>
    </xdr:from>
    <xdr:ext cx="38100" cy="219075"/>
    <xdr:sp macro="" textlink="">
      <xdr:nvSpPr>
        <xdr:cNvPr id="106" name="Shape 8">
          <a:extLst>
            <a:ext uri="{FF2B5EF4-FFF2-40B4-BE49-F238E27FC236}">
              <a16:creationId xmlns="" xmlns:a16="http://schemas.microsoft.com/office/drawing/2014/main" id="{3B98D979-C374-4370-B0D9-87B9359CF9E2}"/>
            </a:ext>
          </a:extLst>
        </xdr:cNvPr>
        <xdr:cNvSpPr/>
      </xdr:nvSpPr>
      <xdr:spPr>
        <a:xfrm>
          <a:off x="1562100" y="50434875"/>
          <a:ext cx="38100" cy="2190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1019175</xdr:colOff>
      <xdr:row>139</xdr:row>
      <xdr:rowOff>0</xdr:rowOff>
    </xdr:from>
    <xdr:ext cx="38100" cy="219075"/>
    <xdr:sp macro="" textlink="">
      <xdr:nvSpPr>
        <xdr:cNvPr id="107" name="Shape 8">
          <a:extLst>
            <a:ext uri="{FF2B5EF4-FFF2-40B4-BE49-F238E27FC236}">
              <a16:creationId xmlns="" xmlns:a16="http://schemas.microsoft.com/office/drawing/2014/main" id="{0C28B7B5-48AB-49BC-92DF-5A156ABA4307}"/>
            </a:ext>
          </a:extLst>
        </xdr:cNvPr>
        <xdr:cNvSpPr/>
      </xdr:nvSpPr>
      <xdr:spPr>
        <a:xfrm>
          <a:off x="1562100" y="50434875"/>
          <a:ext cx="38100" cy="2190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1019175</xdr:colOff>
      <xdr:row>139</xdr:row>
      <xdr:rowOff>0</xdr:rowOff>
    </xdr:from>
    <xdr:ext cx="38100" cy="219075"/>
    <xdr:sp macro="" textlink="">
      <xdr:nvSpPr>
        <xdr:cNvPr id="108" name="Shape 8">
          <a:extLst>
            <a:ext uri="{FF2B5EF4-FFF2-40B4-BE49-F238E27FC236}">
              <a16:creationId xmlns="" xmlns:a16="http://schemas.microsoft.com/office/drawing/2014/main" id="{C9CC8E15-9F22-4A43-B0D1-A785C498AB71}"/>
            </a:ext>
          </a:extLst>
        </xdr:cNvPr>
        <xdr:cNvSpPr/>
      </xdr:nvSpPr>
      <xdr:spPr>
        <a:xfrm>
          <a:off x="1562100" y="50434875"/>
          <a:ext cx="38100" cy="2190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1019175</xdr:colOff>
      <xdr:row>139</xdr:row>
      <xdr:rowOff>0</xdr:rowOff>
    </xdr:from>
    <xdr:ext cx="38100" cy="219075"/>
    <xdr:sp macro="" textlink="">
      <xdr:nvSpPr>
        <xdr:cNvPr id="109" name="Shape 8">
          <a:extLst>
            <a:ext uri="{FF2B5EF4-FFF2-40B4-BE49-F238E27FC236}">
              <a16:creationId xmlns="" xmlns:a16="http://schemas.microsoft.com/office/drawing/2014/main" id="{8CBC8C3F-5DBE-4F96-AE33-F66CBEC39B49}"/>
            </a:ext>
          </a:extLst>
        </xdr:cNvPr>
        <xdr:cNvSpPr/>
      </xdr:nvSpPr>
      <xdr:spPr>
        <a:xfrm>
          <a:off x="1562100" y="50434875"/>
          <a:ext cx="38100" cy="2190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1019175</xdr:colOff>
      <xdr:row>139</xdr:row>
      <xdr:rowOff>0</xdr:rowOff>
    </xdr:from>
    <xdr:ext cx="38100" cy="219075"/>
    <xdr:sp macro="" textlink="">
      <xdr:nvSpPr>
        <xdr:cNvPr id="110" name="Shape 8">
          <a:extLst>
            <a:ext uri="{FF2B5EF4-FFF2-40B4-BE49-F238E27FC236}">
              <a16:creationId xmlns="" xmlns:a16="http://schemas.microsoft.com/office/drawing/2014/main" id="{65F1A6DC-5F19-4DE2-B701-FE30E038DE3F}"/>
            </a:ext>
          </a:extLst>
        </xdr:cNvPr>
        <xdr:cNvSpPr/>
      </xdr:nvSpPr>
      <xdr:spPr>
        <a:xfrm>
          <a:off x="1562100" y="50434875"/>
          <a:ext cx="38100" cy="2190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1019175</xdr:colOff>
      <xdr:row>139</xdr:row>
      <xdr:rowOff>0</xdr:rowOff>
    </xdr:from>
    <xdr:ext cx="38100" cy="219075"/>
    <xdr:sp macro="" textlink="">
      <xdr:nvSpPr>
        <xdr:cNvPr id="111" name="Shape 8">
          <a:extLst>
            <a:ext uri="{FF2B5EF4-FFF2-40B4-BE49-F238E27FC236}">
              <a16:creationId xmlns="" xmlns:a16="http://schemas.microsoft.com/office/drawing/2014/main" id="{DFBB7430-ABE9-4EED-A047-F13C03A823F5}"/>
            </a:ext>
          </a:extLst>
        </xdr:cNvPr>
        <xdr:cNvSpPr/>
      </xdr:nvSpPr>
      <xdr:spPr>
        <a:xfrm>
          <a:off x="1562100" y="50434875"/>
          <a:ext cx="38100" cy="2190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1019175</xdr:colOff>
      <xdr:row>139</xdr:row>
      <xdr:rowOff>0</xdr:rowOff>
    </xdr:from>
    <xdr:ext cx="38100" cy="219075"/>
    <xdr:sp macro="" textlink="">
      <xdr:nvSpPr>
        <xdr:cNvPr id="112" name="Shape 8">
          <a:extLst>
            <a:ext uri="{FF2B5EF4-FFF2-40B4-BE49-F238E27FC236}">
              <a16:creationId xmlns="" xmlns:a16="http://schemas.microsoft.com/office/drawing/2014/main" id="{2635D587-4952-4748-AA4C-85854D09B974}"/>
            </a:ext>
          </a:extLst>
        </xdr:cNvPr>
        <xdr:cNvSpPr/>
      </xdr:nvSpPr>
      <xdr:spPr>
        <a:xfrm>
          <a:off x="1562100" y="50434875"/>
          <a:ext cx="38100" cy="2190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1019175</xdr:colOff>
      <xdr:row>139</xdr:row>
      <xdr:rowOff>0</xdr:rowOff>
    </xdr:from>
    <xdr:ext cx="38100" cy="219075"/>
    <xdr:sp macro="" textlink="">
      <xdr:nvSpPr>
        <xdr:cNvPr id="113" name="Shape 8">
          <a:extLst>
            <a:ext uri="{FF2B5EF4-FFF2-40B4-BE49-F238E27FC236}">
              <a16:creationId xmlns="" xmlns:a16="http://schemas.microsoft.com/office/drawing/2014/main" id="{AD2CDEFD-213E-4D25-832E-B6DAE217808C}"/>
            </a:ext>
          </a:extLst>
        </xdr:cNvPr>
        <xdr:cNvSpPr/>
      </xdr:nvSpPr>
      <xdr:spPr>
        <a:xfrm>
          <a:off x="1562100" y="50434875"/>
          <a:ext cx="38100" cy="2190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1009650</xdr:colOff>
      <xdr:row>139</xdr:row>
      <xdr:rowOff>0</xdr:rowOff>
    </xdr:from>
    <xdr:ext cx="38100" cy="342900"/>
    <xdr:sp macro="" textlink="">
      <xdr:nvSpPr>
        <xdr:cNvPr id="114" name="Shape 9">
          <a:extLst>
            <a:ext uri="{FF2B5EF4-FFF2-40B4-BE49-F238E27FC236}">
              <a16:creationId xmlns="" xmlns:a16="http://schemas.microsoft.com/office/drawing/2014/main" id="{57508103-A73E-43FF-91D8-AAF76679C386}"/>
            </a:ext>
          </a:extLst>
        </xdr:cNvPr>
        <xdr:cNvSpPr/>
      </xdr:nvSpPr>
      <xdr:spPr>
        <a:xfrm>
          <a:off x="1552575" y="50434875"/>
          <a:ext cx="38100" cy="3429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1009650</xdr:colOff>
      <xdr:row>139</xdr:row>
      <xdr:rowOff>0</xdr:rowOff>
    </xdr:from>
    <xdr:ext cx="38100" cy="342900"/>
    <xdr:sp macro="" textlink="">
      <xdr:nvSpPr>
        <xdr:cNvPr id="115" name="Shape 9">
          <a:extLst>
            <a:ext uri="{FF2B5EF4-FFF2-40B4-BE49-F238E27FC236}">
              <a16:creationId xmlns="" xmlns:a16="http://schemas.microsoft.com/office/drawing/2014/main" id="{7ABAD680-2B5F-4218-94E4-43A484E44246}"/>
            </a:ext>
          </a:extLst>
        </xdr:cNvPr>
        <xdr:cNvSpPr/>
      </xdr:nvSpPr>
      <xdr:spPr>
        <a:xfrm>
          <a:off x="1552575" y="50434875"/>
          <a:ext cx="38100" cy="3429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1009650</xdr:colOff>
      <xdr:row>139</xdr:row>
      <xdr:rowOff>0</xdr:rowOff>
    </xdr:from>
    <xdr:ext cx="38100" cy="342900"/>
    <xdr:sp macro="" textlink="">
      <xdr:nvSpPr>
        <xdr:cNvPr id="116" name="Shape 9">
          <a:extLst>
            <a:ext uri="{FF2B5EF4-FFF2-40B4-BE49-F238E27FC236}">
              <a16:creationId xmlns="" xmlns:a16="http://schemas.microsoft.com/office/drawing/2014/main" id="{E6037426-01B8-44DE-8B95-8A4CD1EADE62}"/>
            </a:ext>
          </a:extLst>
        </xdr:cNvPr>
        <xdr:cNvSpPr/>
      </xdr:nvSpPr>
      <xdr:spPr>
        <a:xfrm>
          <a:off x="1552575" y="50434875"/>
          <a:ext cx="38100" cy="3429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1009650</xdr:colOff>
      <xdr:row>139</xdr:row>
      <xdr:rowOff>0</xdr:rowOff>
    </xdr:from>
    <xdr:ext cx="38100" cy="342900"/>
    <xdr:sp macro="" textlink="">
      <xdr:nvSpPr>
        <xdr:cNvPr id="117" name="Shape 9">
          <a:extLst>
            <a:ext uri="{FF2B5EF4-FFF2-40B4-BE49-F238E27FC236}">
              <a16:creationId xmlns="" xmlns:a16="http://schemas.microsoft.com/office/drawing/2014/main" id="{662F5005-AE68-4C74-BC26-4B638BE95002}"/>
            </a:ext>
          </a:extLst>
        </xdr:cNvPr>
        <xdr:cNvSpPr/>
      </xdr:nvSpPr>
      <xdr:spPr>
        <a:xfrm>
          <a:off x="1552575" y="50434875"/>
          <a:ext cx="38100" cy="3429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1009650</xdr:colOff>
      <xdr:row>139</xdr:row>
      <xdr:rowOff>0</xdr:rowOff>
    </xdr:from>
    <xdr:ext cx="38100" cy="342900"/>
    <xdr:sp macro="" textlink="">
      <xdr:nvSpPr>
        <xdr:cNvPr id="118" name="Shape 9">
          <a:extLst>
            <a:ext uri="{FF2B5EF4-FFF2-40B4-BE49-F238E27FC236}">
              <a16:creationId xmlns="" xmlns:a16="http://schemas.microsoft.com/office/drawing/2014/main" id="{1AE3FB8A-0C6A-400B-B228-9028ED1CC3C0}"/>
            </a:ext>
          </a:extLst>
        </xdr:cNvPr>
        <xdr:cNvSpPr/>
      </xdr:nvSpPr>
      <xdr:spPr>
        <a:xfrm>
          <a:off x="1552575" y="50434875"/>
          <a:ext cx="38100" cy="3429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1009650</xdr:colOff>
      <xdr:row>139</xdr:row>
      <xdr:rowOff>0</xdr:rowOff>
    </xdr:from>
    <xdr:ext cx="38100" cy="342900"/>
    <xdr:sp macro="" textlink="">
      <xdr:nvSpPr>
        <xdr:cNvPr id="119" name="Shape 9">
          <a:extLst>
            <a:ext uri="{FF2B5EF4-FFF2-40B4-BE49-F238E27FC236}">
              <a16:creationId xmlns="" xmlns:a16="http://schemas.microsoft.com/office/drawing/2014/main" id="{4B6BFE4F-E34A-44B4-918F-70D96058DD9F}"/>
            </a:ext>
          </a:extLst>
        </xdr:cNvPr>
        <xdr:cNvSpPr/>
      </xdr:nvSpPr>
      <xdr:spPr>
        <a:xfrm>
          <a:off x="1552575" y="50434875"/>
          <a:ext cx="38100" cy="3429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1009650</xdr:colOff>
      <xdr:row>139</xdr:row>
      <xdr:rowOff>0</xdr:rowOff>
    </xdr:from>
    <xdr:ext cx="38100" cy="342900"/>
    <xdr:sp macro="" textlink="">
      <xdr:nvSpPr>
        <xdr:cNvPr id="120" name="Shape 9">
          <a:extLst>
            <a:ext uri="{FF2B5EF4-FFF2-40B4-BE49-F238E27FC236}">
              <a16:creationId xmlns="" xmlns:a16="http://schemas.microsoft.com/office/drawing/2014/main" id="{8AE85653-CA9D-4D6E-ACB9-759B63A879B0}"/>
            </a:ext>
          </a:extLst>
        </xdr:cNvPr>
        <xdr:cNvSpPr/>
      </xdr:nvSpPr>
      <xdr:spPr>
        <a:xfrm>
          <a:off x="1552575" y="50434875"/>
          <a:ext cx="38100" cy="3429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1009650</xdr:colOff>
      <xdr:row>139</xdr:row>
      <xdr:rowOff>0</xdr:rowOff>
    </xdr:from>
    <xdr:ext cx="38100" cy="342900"/>
    <xdr:sp macro="" textlink="">
      <xdr:nvSpPr>
        <xdr:cNvPr id="121" name="Shape 9">
          <a:extLst>
            <a:ext uri="{FF2B5EF4-FFF2-40B4-BE49-F238E27FC236}">
              <a16:creationId xmlns="" xmlns:a16="http://schemas.microsoft.com/office/drawing/2014/main" id="{AA41B4D1-6299-47EB-8BDF-67E1344E7A86}"/>
            </a:ext>
          </a:extLst>
        </xdr:cNvPr>
        <xdr:cNvSpPr/>
      </xdr:nvSpPr>
      <xdr:spPr>
        <a:xfrm>
          <a:off x="1552575" y="50434875"/>
          <a:ext cx="38100" cy="3429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1009650</xdr:colOff>
      <xdr:row>139</xdr:row>
      <xdr:rowOff>0</xdr:rowOff>
    </xdr:from>
    <xdr:ext cx="38100" cy="161925"/>
    <xdr:sp macro="" textlink="">
      <xdr:nvSpPr>
        <xdr:cNvPr id="122" name="Shape 10">
          <a:extLst>
            <a:ext uri="{FF2B5EF4-FFF2-40B4-BE49-F238E27FC236}">
              <a16:creationId xmlns="" xmlns:a16="http://schemas.microsoft.com/office/drawing/2014/main" id="{91AB146E-FB99-40FE-8103-1B2DEDE9987D}"/>
            </a:ext>
          </a:extLst>
        </xdr:cNvPr>
        <xdr:cNvSpPr/>
      </xdr:nvSpPr>
      <xdr:spPr>
        <a:xfrm>
          <a:off x="1552575" y="50434875"/>
          <a:ext cx="38100" cy="1619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1009650</xdr:colOff>
      <xdr:row>139</xdr:row>
      <xdr:rowOff>0</xdr:rowOff>
    </xdr:from>
    <xdr:ext cx="38100" cy="161925"/>
    <xdr:sp macro="" textlink="">
      <xdr:nvSpPr>
        <xdr:cNvPr id="123" name="Shape 10">
          <a:extLst>
            <a:ext uri="{FF2B5EF4-FFF2-40B4-BE49-F238E27FC236}">
              <a16:creationId xmlns="" xmlns:a16="http://schemas.microsoft.com/office/drawing/2014/main" id="{EF2592AA-6CBF-41D5-93B4-DB3E374CC7CB}"/>
            </a:ext>
          </a:extLst>
        </xdr:cNvPr>
        <xdr:cNvSpPr/>
      </xdr:nvSpPr>
      <xdr:spPr>
        <a:xfrm>
          <a:off x="1552575" y="50434875"/>
          <a:ext cx="38100" cy="1619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1009650</xdr:colOff>
      <xdr:row>139</xdr:row>
      <xdr:rowOff>0</xdr:rowOff>
    </xdr:from>
    <xdr:ext cx="38100" cy="161925"/>
    <xdr:sp macro="" textlink="">
      <xdr:nvSpPr>
        <xdr:cNvPr id="124" name="Shape 10">
          <a:extLst>
            <a:ext uri="{FF2B5EF4-FFF2-40B4-BE49-F238E27FC236}">
              <a16:creationId xmlns="" xmlns:a16="http://schemas.microsoft.com/office/drawing/2014/main" id="{83FEF038-B10D-4C3A-AB22-A620206830B6}"/>
            </a:ext>
          </a:extLst>
        </xdr:cNvPr>
        <xdr:cNvSpPr/>
      </xdr:nvSpPr>
      <xdr:spPr>
        <a:xfrm>
          <a:off x="1552575" y="50434875"/>
          <a:ext cx="38100" cy="1619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1009650</xdr:colOff>
      <xdr:row>139</xdr:row>
      <xdr:rowOff>0</xdr:rowOff>
    </xdr:from>
    <xdr:ext cx="38100" cy="161925"/>
    <xdr:sp macro="" textlink="">
      <xdr:nvSpPr>
        <xdr:cNvPr id="125" name="Shape 10">
          <a:extLst>
            <a:ext uri="{FF2B5EF4-FFF2-40B4-BE49-F238E27FC236}">
              <a16:creationId xmlns="" xmlns:a16="http://schemas.microsoft.com/office/drawing/2014/main" id="{3D6CFDB8-69EA-481C-889B-C81A13109A5E}"/>
            </a:ext>
          </a:extLst>
        </xdr:cNvPr>
        <xdr:cNvSpPr/>
      </xdr:nvSpPr>
      <xdr:spPr>
        <a:xfrm>
          <a:off x="1552575" y="50434875"/>
          <a:ext cx="38100" cy="1619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1009650</xdr:colOff>
      <xdr:row>139</xdr:row>
      <xdr:rowOff>0</xdr:rowOff>
    </xdr:from>
    <xdr:ext cx="38100" cy="161925"/>
    <xdr:sp macro="" textlink="">
      <xdr:nvSpPr>
        <xdr:cNvPr id="126" name="Shape 10">
          <a:extLst>
            <a:ext uri="{FF2B5EF4-FFF2-40B4-BE49-F238E27FC236}">
              <a16:creationId xmlns="" xmlns:a16="http://schemas.microsoft.com/office/drawing/2014/main" id="{1CF14FE4-B08C-48AC-AFE2-3FF56246A01C}"/>
            </a:ext>
          </a:extLst>
        </xdr:cNvPr>
        <xdr:cNvSpPr/>
      </xdr:nvSpPr>
      <xdr:spPr>
        <a:xfrm>
          <a:off x="1552575" y="50434875"/>
          <a:ext cx="38100" cy="1619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1009650</xdr:colOff>
      <xdr:row>139</xdr:row>
      <xdr:rowOff>0</xdr:rowOff>
    </xdr:from>
    <xdr:ext cx="38100" cy="161925"/>
    <xdr:sp macro="" textlink="">
      <xdr:nvSpPr>
        <xdr:cNvPr id="127" name="Shape 10">
          <a:extLst>
            <a:ext uri="{FF2B5EF4-FFF2-40B4-BE49-F238E27FC236}">
              <a16:creationId xmlns="" xmlns:a16="http://schemas.microsoft.com/office/drawing/2014/main" id="{26182563-974A-40BB-A1A2-68DC274B4DD3}"/>
            </a:ext>
          </a:extLst>
        </xdr:cNvPr>
        <xdr:cNvSpPr/>
      </xdr:nvSpPr>
      <xdr:spPr>
        <a:xfrm>
          <a:off x="1552575" y="50434875"/>
          <a:ext cx="38100" cy="1619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1009650</xdr:colOff>
      <xdr:row>139</xdr:row>
      <xdr:rowOff>0</xdr:rowOff>
    </xdr:from>
    <xdr:ext cx="38100" cy="161925"/>
    <xdr:sp macro="" textlink="">
      <xdr:nvSpPr>
        <xdr:cNvPr id="128" name="Shape 10">
          <a:extLst>
            <a:ext uri="{FF2B5EF4-FFF2-40B4-BE49-F238E27FC236}">
              <a16:creationId xmlns="" xmlns:a16="http://schemas.microsoft.com/office/drawing/2014/main" id="{BD8D1DC9-58AF-439D-96CF-6A2C4528EA49}"/>
            </a:ext>
          </a:extLst>
        </xdr:cNvPr>
        <xdr:cNvSpPr/>
      </xdr:nvSpPr>
      <xdr:spPr>
        <a:xfrm>
          <a:off x="1552575" y="50434875"/>
          <a:ext cx="38100" cy="1619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1009650</xdr:colOff>
      <xdr:row>139</xdr:row>
      <xdr:rowOff>0</xdr:rowOff>
    </xdr:from>
    <xdr:ext cx="38100" cy="161925"/>
    <xdr:sp macro="" textlink="">
      <xdr:nvSpPr>
        <xdr:cNvPr id="129" name="Shape 10">
          <a:extLst>
            <a:ext uri="{FF2B5EF4-FFF2-40B4-BE49-F238E27FC236}">
              <a16:creationId xmlns="" xmlns:a16="http://schemas.microsoft.com/office/drawing/2014/main" id="{2F880413-DB30-40DE-B0CB-5A337BF78FFB}"/>
            </a:ext>
          </a:extLst>
        </xdr:cNvPr>
        <xdr:cNvSpPr/>
      </xdr:nvSpPr>
      <xdr:spPr>
        <a:xfrm>
          <a:off x="1552575" y="50434875"/>
          <a:ext cx="38100" cy="1619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1019175</xdr:colOff>
      <xdr:row>139</xdr:row>
      <xdr:rowOff>0</xdr:rowOff>
    </xdr:from>
    <xdr:ext cx="38100" cy="219075"/>
    <xdr:sp macro="" textlink="">
      <xdr:nvSpPr>
        <xdr:cNvPr id="130" name="Shape 8">
          <a:extLst>
            <a:ext uri="{FF2B5EF4-FFF2-40B4-BE49-F238E27FC236}">
              <a16:creationId xmlns="" xmlns:a16="http://schemas.microsoft.com/office/drawing/2014/main" id="{0078F79C-526D-4E65-AA09-973AB8A3AC2F}"/>
            </a:ext>
          </a:extLst>
        </xdr:cNvPr>
        <xdr:cNvSpPr/>
      </xdr:nvSpPr>
      <xdr:spPr>
        <a:xfrm>
          <a:off x="1562100" y="50434875"/>
          <a:ext cx="38100" cy="2190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1019175</xdr:colOff>
      <xdr:row>139</xdr:row>
      <xdr:rowOff>0</xdr:rowOff>
    </xdr:from>
    <xdr:ext cx="38100" cy="219075"/>
    <xdr:sp macro="" textlink="">
      <xdr:nvSpPr>
        <xdr:cNvPr id="131" name="Shape 8">
          <a:extLst>
            <a:ext uri="{FF2B5EF4-FFF2-40B4-BE49-F238E27FC236}">
              <a16:creationId xmlns="" xmlns:a16="http://schemas.microsoft.com/office/drawing/2014/main" id="{E84987E5-FD96-4596-9216-8BC27E9C5264}"/>
            </a:ext>
          </a:extLst>
        </xdr:cNvPr>
        <xdr:cNvSpPr/>
      </xdr:nvSpPr>
      <xdr:spPr>
        <a:xfrm>
          <a:off x="1562100" y="50434875"/>
          <a:ext cx="38100" cy="2190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1019175</xdr:colOff>
      <xdr:row>139</xdr:row>
      <xdr:rowOff>0</xdr:rowOff>
    </xdr:from>
    <xdr:ext cx="38100" cy="219075"/>
    <xdr:sp macro="" textlink="">
      <xdr:nvSpPr>
        <xdr:cNvPr id="132" name="Shape 8">
          <a:extLst>
            <a:ext uri="{FF2B5EF4-FFF2-40B4-BE49-F238E27FC236}">
              <a16:creationId xmlns="" xmlns:a16="http://schemas.microsoft.com/office/drawing/2014/main" id="{7EA72A49-D35B-43F9-B0E5-A939F0DD78FA}"/>
            </a:ext>
          </a:extLst>
        </xdr:cNvPr>
        <xdr:cNvSpPr/>
      </xdr:nvSpPr>
      <xdr:spPr>
        <a:xfrm>
          <a:off x="1562100" y="50434875"/>
          <a:ext cx="38100" cy="2190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1019175</xdr:colOff>
      <xdr:row>139</xdr:row>
      <xdr:rowOff>0</xdr:rowOff>
    </xdr:from>
    <xdr:ext cx="38100" cy="219075"/>
    <xdr:sp macro="" textlink="">
      <xdr:nvSpPr>
        <xdr:cNvPr id="133" name="Shape 8">
          <a:extLst>
            <a:ext uri="{FF2B5EF4-FFF2-40B4-BE49-F238E27FC236}">
              <a16:creationId xmlns="" xmlns:a16="http://schemas.microsoft.com/office/drawing/2014/main" id="{640CB599-E664-4428-9E34-401A74C5A03C}"/>
            </a:ext>
          </a:extLst>
        </xdr:cNvPr>
        <xdr:cNvSpPr/>
      </xdr:nvSpPr>
      <xdr:spPr>
        <a:xfrm>
          <a:off x="1562100" y="50434875"/>
          <a:ext cx="38100" cy="2190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1019175</xdr:colOff>
      <xdr:row>139</xdr:row>
      <xdr:rowOff>0</xdr:rowOff>
    </xdr:from>
    <xdr:ext cx="38100" cy="219075"/>
    <xdr:sp macro="" textlink="">
      <xdr:nvSpPr>
        <xdr:cNvPr id="134" name="Shape 8">
          <a:extLst>
            <a:ext uri="{FF2B5EF4-FFF2-40B4-BE49-F238E27FC236}">
              <a16:creationId xmlns="" xmlns:a16="http://schemas.microsoft.com/office/drawing/2014/main" id="{F48D2A6E-54A4-4726-A8FB-D2E43D2762FF}"/>
            </a:ext>
          </a:extLst>
        </xdr:cNvPr>
        <xdr:cNvSpPr/>
      </xdr:nvSpPr>
      <xdr:spPr>
        <a:xfrm>
          <a:off x="1562100" y="50434875"/>
          <a:ext cx="38100" cy="2190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1019175</xdr:colOff>
      <xdr:row>139</xdr:row>
      <xdr:rowOff>0</xdr:rowOff>
    </xdr:from>
    <xdr:ext cx="38100" cy="219075"/>
    <xdr:sp macro="" textlink="">
      <xdr:nvSpPr>
        <xdr:cNvPr id="135" name="Shape 8">
          <a:extLst>
            <a:ext uri="{FF2B5EF4-FFF2-40B4-BE49-F238E27FC236}">
              <a16:creationId xmlns="" xmlns:a16="http://schemas.microsoft.com/office/drawing/2014/main" id="{0C3487F2-62BA-4B22-8B53-83670B63EBA1}"/>
            </a:ext>
          </a:extLst>
        </xdr:cNvPr>
        <xdr:cNvSpPr/>
      </xdr:nvSpPr>
      <xdr:spPr>
        <a:xfrm>
          <a:off x="1562100" y="50434875"/>
          <a:ext cx="38100" cy="2190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1019175</xdr:colOff>
      <xdr:row>139</xdr:row>
      <xdr:rowOff>0</xdr:rowOff>
    </xdr:from>
    <xdr:ext cx="38100" cy="219075"/>
    <xdr:sp macro="" textlink="">
      <xdr:nvSpPr>
        <xdr:cNvPr id="136" name="Shape 8">
          <a:extLst>
            <a:ext uri="{FF2B5EF4-FFF2-40B4-BE49-F238E27FC236}">
              <a16:creationId xmlns="" xmlns:a16="http://schemas.microsoft.com/office/drawing/2014/main" id="{691457D5-44B7-4ADE-B905-FD6DB12958C2}"/>
            </a:ext>
          </a:extLst>
        </xdr:cNvPr>
        <xdr:cNvSpPr/>
      </xdr:nvSpPr>
      <xdr:spPr>
        <a:xfrm>
          <a:off x="1562100" y="50434875"/>
          <a:ext cx="38100" cy="2190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1019175</xdr:colOff>
      <xdr:row>139</xdr:row>
      <xdr:rowOff>0</xdr:rowOff>
    </xdr:from>
    <xdr:ext cx="38100" cy="219075"/>
    <xdr:sp macro="" textlink="">
      <xdr:nvSpPr>
        <xdr:cNvPr id="137" name="Shape 8">
          <a:extLst>
            <a:ext uri="{FF2B5EF4-FFF2-40B4-BE49-F238E27FC236}">
              <a16:creationId xmlns="" xmlns:a16="http://schemas.microsoft.com/office/drawing/2014/main" id="{A51A7754-EBAF-4DC0-A1D2-29962A513D2B}"/>
            </a:ext>
          </a:extLst>
        </xdr:cNvPr>
        <xdr:cNvSpPr/>
      </xdr:nvSpPr>
      <xdr:spPr>
        <a:xfrm>
          <a:off x="1562100" y="50434875"/>
          <a:ext cx="38100" cy="2190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1019175</xdr:colOff>
      <xdr:row>139</xdr:row>
      <xdr:rowOff>0</xdr:rowOff>
    </xdr:from>
    <xdr:ext cx="38100" cy="219075"/>
    <xdr:sp macro="" textlink="">
      <xdr:nvSpPr>
        <xdr:cNvPr id="138" name="Shape 8">
          <a:extLst>
            <a:ext uri="{FF2B5EF4-FFF2-40B4-BE49-F238E27FC236}">
              <a16:creationId xmlns="" xmlns:a16="http://schemas.microsoft.com/office/drawing/2014/main" id="{73D26D15-4513-41A6-A289-1C2ACD4FAB58}"/>
            </a:ext>
          </a:extLst>
        </xdr:cNvPr>
        <xdr:cNvSpPr/>
      </xdr:nvSpPr>
      <xdr:spPr>
        <a:xfrm>
          <a:off x="1562100" y="50434875"/>
          <a:ext cx="38100" cy="2190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1019175</xdr:colOff>
      <xdr:row>139</xdr:row>
      <xdr:rowOff>0</xdr:rowOff>
    </xdr:from>
    <xdr:ext cx="38100" cy="219075"/>
    <xdr:sp macro="" textlink="">
      <xdr:nvSpPr>
        <xdr:cNvPr id="139" name="Shape 8">
          <a:extLst>
            <a:ext uri="{FF2B5EF4-FFF2-40B4-BE49-F238E27FC236}">
              <a16:creationId xmlns="" xmlns:a16="http://schemas.microsoft.com/office/drawing/2014/main" id="{910D7F5E-8734-48D6-86BE-C83E885769CF}"/>
            </a:ext>
          </a:extLst>
        </xdr:cNvPr>
        <xdr:cNvSpPr/>
      </xdr:nvSpPr>
      <xdr:spPr>
        <a:xfrm>
          <a:off x="1562100" y="50434875"/>
          <a:ext cx="38100" cy="2190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1019175</xdr:colOff>
      <xdr:row>139</xdr:row>
      <xdr:rowOff>0</xdr:rowOff>
    </xdr:from>
    <xdr:ext cx="38100" cy="219075"/>
    <xdr:sp macro="" textlink="">
      <xdr:nvSpPr>
        <xdr:cNvPr id="140" name="Shape 8">
          <a:extLst>
            <a:ext uri="{FF2B5EF4-FFF2-40B4-BE49-F238E27FC236}">
              <a16:creationId xmlns="" xmlns:a16="http://schemas.microsoft.com/office/drawing/2014/main" id="{3FE194A2-60F4-42C1-9460-E425F4419500}"/>
            </a:ext>
          </a:extLst>
        </xdr:cNvPr>
        <xdr:cNvSpPr/>
      </xdr:nvSpPr>
      <xdr:spPr>
        <a:xfrm>
          <a:off x="1562100" y="50434875"/>
          <a:ext cx="38100" cy="2190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1019175</xdr:colOff>
      <xdr:row>139</xdr:row>
      <xdr:rowOff>0</xdr:rowOff>
    </xdr:from>
    <xdr:ext cx="38100" cy="219075"/>
    <xdr:sp macro="" textlink="">
      <xdr:nvSpPr>
        <xdr:cNvPr id="141" name="Shape 8">
          <a:extLst>
            <a:ext uri="{FF2B5EF4-FFF2-40B4-BE49-F238E27FC236}">
              <a16:creationId xmlns="" xmlns:a16="http://schemas.microsoft.com/office/drawing/2014/main" id="{3584D811-93AF-4C22-BEB9-8396918A13B5}"/>
            </a:ext>
          </a:extLst>
        </xdr:cNvPr>
        <xdr:cNvSpPr/>
      </xdr:nvSpPr>
      <xdr:spPr>
        <a:xfrm>
          <a:off x="1562100" y="50434875"/>
          <a:ext cx="38100" cy="2190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1019175</xdr:colOff>
      <xdr:row>139</xdr:row>
      <xdr:rowOff>0</xdr:rowOff>
    </xdr:from>
    <xdr:ext cx="38100" cy="219075"/>
    <xdr:sp macro="" textlink="">
      <xdr:nvSpPr>
        <xdr:cNvPr id="142" name="Shape 8">
          <a:extLst>
            <a:ext uri="{FF2B5EF4-FFF2-40B4-BE49-F238E27FC236}">
              <a16:creationId xmlns="" xmlns:a16="http://schemas.microsoft.com/office/drawing/2014/main" id="{1B86BECE-A6A8-432E-83BF-2532578A905D}"/>
            </a:ext>
          </a:extLst>
        </xdr:cNvPr>
        <xdr:cNvSpPr/>
      </xdr:nvSpPr>
      <xdr:spPr>
        <a:xfrm>
          <a:off x="1562100" y="50434875"/>
          <a:ext cx="38100" cy="2190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1019175</xdr:colOff>
      <xdr:row>139</xdr:row>
      <xdr:rowOff>0</xdr:rowOff>
    </xdr:from>
    <xdr:ext cx="38100" cy="219075"/>
    <xdr:sp macro="" textlink="">
      <xdr:nvSpPr>
        <xdr:cNvPr id="143" name="Shape 8">
          <a:extLst>
            <a:ext uri="{FF2B5EF4-FFF2-40B4-BE49-F238E27FC236}">
              <a16:creationId xmlns="" xmlns:a16="http://schemas.microsoft.com/office/drawing/2014/main" id="{5D0D4F59-93B9-4B84-80B6-778174F36A9D}"/>
            </a:ext>
          </a:extLst>
        </xdr:cNvPr>
        <xdr:cNvSpPr/>
      </xdr:nvSpPr>
      <xdr:spPr>
        <a:xfrm>
          <a:off x="1562100" y="50434875"/>
          <a:ext cx="38100" cy="2190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1019175</xdr:colOff>
      <xdr:row>139</xdr:row>
      <xdr:rowOff>0</xdr:rowOff>
    </xdr:from>
    <xdr:ext cx="38100" cy="219075"/>
    <xdr:sp macro="" textlink="">
      <xdr:nvSpPr>
        <xdr:cNvPr id="144" name="Shape 8">
          <a:extLst>
            <a:ext uri="{FF2B5EF4-FFF2-40B4-BE49-F238E27FC236}">
              <a16:creationId xmlns="" xmlns:a16="http://schemas.microsoft.com/office/drawing/2014/main" id="{D729438B-ED64-4C22-B606-9C3F42C326EA}"/>
            </a:ext>
          </a:extLst>
        </xdr:cNvPr>
        <xdr:cNvSpPr/>
      </xdr:nvSpPr>
      <xdr:spPr>
        <a:xfrm>
          <a:off x="1562100" y="50434875"/>
          <a:ext cx="38100" cy="2190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1019175</xdr:colOff>
      <xdr:row>139</xdr:row>
      <xdr:rowOff>0</xdr:rowOff>
    </xdr:from>
    <xdr:ext cx="38100" cy="219075"/>
    <xdr:sp macro="" textlink="">
      <xdr:nvSpPr>
        <xdr:cNvPr id="145" name="Shape 8">
          <a:extLst>
            <a:ext uri="{FF2B5EF4-FFF2-40B4-BE49-F238E27FC236}">
              <a16:creationId xmlns="" xmlns:a16="http://schemas.microsoft.com/office/drawing/2014/main" id="{6251B864-F325-40DA-9FD0-A00F5F0DD722}"/>
            </a:ext>
          </a:extLst>
        </xdr:cNvPr>
        <xdr:cNvSpPr/>
      </xdr:nvSpPr>
      <xdr:spPr>
        <a:xfrm>
          <a:off x="1562100" y="50434875"/>
          <a:ext cx="38100" cy="2190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1019175</xdr:colOff>
      <xdr:row>139</xdr:row>
      <xdr:rowOff>0</xdr:rowOff>
    </xdr:from>
    <xdr:ext cx="38100" cy="219075"/>
    <xdr:sp macro="" textlink="">
      <xdr:nvSpPr>
        <xdr:cNvPr id="146" name="Shape 8">
          <a:extLst>
            <a:ext uri="{FF2B5EF4-FFF2-40B4-BE49-F238E27FC236}">
              <a16:creationId xmlns="" xmlns:a16="http://schemas.microsoft.com/office/drawing/2014/main" id="{067451A1-FA5E-4F5D-9F77-1ABA1ABF831F}"/>
            </a:ext>
          </a:extLst>
        </xdr:cNvPr>
        <xdr:cNvSpPr/>
      </xdr:nvSpPr>
      <xdr:spPr>
        <a:xfrm>
          <a:off x="1562100" y="50434875"/>
          <a:ext cx="38100" cy="2190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1019175</xdr:colOff>
      <xdr:row>139</xdr:row>
      <xdr:rowOff>0</xdr:rowOff>
    </xdr:from>
    <xdr:ext cx="38100" cy="219075"/>
    <xdr:sp macro="" textlink="">
      <xdr:nvSpPr>
        <xdr:cNvPr id="147" name="Shape 8">
          <a:extLst>
            <a:ext uri="{FF2B5EF4-FFF2-40B4-BE49-F238E27FC236}">
              <a16:creationId xmlns="" xmlns:a16="http://schemas.microsoft.com/office/drawing/2014/main" id="{04EBB9BE-7F3F-4F63-BC5D-8360BCFCFA35}"/>
            </a:ext>
          </a:extLst>
        </xdr:cNvPr>
        <xdr:cNvSpPr/>
      </xdr:nvSpPr>
      <xdr:spPr>
        <a:xfrm>
          <a:off x="1562100" y="50434875"/>
          <a:ext cx="38100" cy="2190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1019175</xdr:colOff>
      <xdr:row>139</xdr:row>
      <xdr:rowOff>0</xdr:rowOff>
    </xdr:from>
    <xdr:ext cx="38100" cy="219075"/>
    <xdr:sp macro="" textlink="">
      <xdr:nvSpPr>
        <xdr:cNvPr id="148" name="Shape 8">
          <a:extLst>
            <a:ext uri="{FF2B5EF4-FFF2-40B4-BE49-F238E27FC236}">
              <a16:creationId xmlns="" xmlns:a16="http://schemas.microsoft.com/office/drawing/2014/main" id="{C8B89AD5-70E6-4C90-8C55-4E46C619DA19}"/>
            </a:ext>
          </a:extLst>
        </xdr:cNvPr>
        <xdr:cNvSpPr/>
      </xdr:nvSpPr>
      <xdr:spPr>
        <a:xfrm>
          <a:off x="1562100" y="50434875"/>
          <a:ext cx="38100" cy="2190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1019175</xdr:colOff>
      <xdr:row>139</xdr:row>
      <xdr:rowOff>0</xdr:rowOff>
    </xdr:from>
    <xdr:ext cx="38100" cy="219075"/>
    <xdr:sp macro="" textlink="">
      <xdr:nvSpPr>
        <xdr:cNvPr id="149" name="Shape 8">
          <a:extLst>
            <a:ext uri="{FF2B5EF4-FFF2-40B4-BE49-F238E27FC236}">
              <a16:creationId xmlns="" xmlns:a16="http://schemas.microsoft.com/office/drawing/2014/main" id="{5CAF6589-A5D1-4867-809C-412B6C5A2554}"/>
            </a:ext>
          </a:extLst>
        </xdr:cNvPr>
        <xdr:cNvSpPr/>
      </xdr:nvSpPr>
      <xdr:spPr>
        <a:xfrm>
          <a:off x="1562100" y="50434875"/>
          <a:ext cx="38100" cy="2190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1019175</xdr:colOff>
      <xdr:row>139</xdr:row>
      <xdr:rowOff>0</xdr:rowOff>
    </xdr:from>
    <xdr:ext cx="38100" cy="219075"/>
    <xdr:sp macro="" textlink="">
      <xdr:nvSpPr>
        <xdr:cNvPr id="150" name="Shape 8">
          <a:extLst>
            <a:ext uri="{FF2B5EF4-FFF2-40B4-BE49-F238E27FC236}">
              <a16:creationId xmlns="" xmlns:a16="http://schemas.microsoft.com/office/drawing/2014/main" id="{9F47A85F-9764-45B5-BAE1-8ADED70BB40C}"/>
            </a:ext>
          </a:extLst>
        </xdr:cNvPr>
        <xdr:cNvSpPr/>
      </xdr:nvSpPr>
      <xdr:spPr>
        <a:xfrm>
          <a:off x="1562100" y="50434875"/>
          <a:ext cx="38100" cy="2190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1019175</xdr:colOff>
      <xdr:row>139</xdr:row>
      <xdr:rowOff>0</xdr:rowOff>
    </xdr:from>
    <xdr:ext cx="38100" cy="219075"/>
    <xdr:sp macro="" textlink="">
      <xdr:nvSpPr>
        <xdr:cNvPr id="151" name="Shape 8">
          <a:extLst>
            <a:ext uri="{FF2B5EF4-FFF2-40B4-BE49-F238E27FC236}">
              <a16:creationId xmlns="" xmlns:a16="http://schemas.microsoft.com/office/drawing/2014/main" id="{A7013B43-C604-41A6-8C83-61D1CC5600BA}"/>
            </a:ext>
          </a:extLst>
        </xdr:cNvPr>
        <xdr:cNvSpPr/>
      </xdr:nvSpPr>
      <xdr:spPr>
        <a:xfrm>
          <a:off x="1562100" y="50434875"/>
          <a:ext cx="38100" cy="2190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1019175</xdr:colOff>
      <xdr:row>139</xdr:row>
      <xdr:rowOff>0</xdr:rowOff>
    </xdr:from>
    <xdr:ext cx="38100" cy="219075"/>
    <xdr:sp macro="" textlink="">
      <xdr:nvSpPr>
        <xdr:cNvPr id="152" name="Shape 8">
          <a:extLst>
            <a:ext uri="{FF2B5EF4-FFF2-40B4-BE49-F238E27FC236}">
              <a16:creationId xmlns="" xmlns:a16="http://schemas.microsoft.com/office/drawing/2014/main" id="{A27C25E8-EA0E-4283-A5FF-6B61CB4E65EE}"/>
            </a:ext>
          </a:extLst>
        </xdr:cNvPr>
        <xdr:cNvSpPr/>
      </xdr:nvSpPr>
      <xdr:spPr>
        <a:xfrm>
          <a:off x="1562100" y="50434875"/>
          <a:ext cx="38100" cy="2190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1019175</xdr:colOff>
      <xdr:row>139</xdr:row>
      <xdr:rowOff>0</xdr:rowOff>
    </xdr:from>
    <xdr:ext cx="38100" cy="219075"/>
    <xdr:sp macro="" textlink="">
      <xdr:nvSpPr>
        <xdr:cNvPr id="153" name="Shape 8">
          <a:extLst>
            <a:ext uri="{FF2B5EF4-FFF2-40B4-BE49-F238E27FC236}">
              <a16:creationId xmlns="" xmlns:a16="http://schemas.microsoft.com/office/drawing/2014/main" id="{3A67EA6F-B7CA-4B84-A57B-A5C6C38CF4FF}"/>
            </a:ext>
          </a:extLst>
        </xdr:cNvPr>
        <xdr:cNvSpPr/>
      </xdr:nvSpPr>
      <xdr:spPr>
        <a:xfrm>
          <a:off x="1562100" y="50434875"/>
          <a:ext cx="38100" cy="2190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1019175</xdr:colOff>
      <xdr:row>139</xdr:row>
      <xdr:rowOff>0</xdr:rowOff>
    </xdr:from>
    <xdr:ext cx="38100" cy="219075"/>
    <xdr:sp macro="" textlink="">
      <xdr:nvSpPr>
        <xdr:cNvPr id="154" name="Shape 8">
          <a:extLst>
            <a:ext uri="{FF2B5EF4-FFF2-40B4-BE49-F238E27FC236}">
              <a16:creationId xmlns="" xmlns:a16="http://schemas.microsoft.com/office/drawing/2014/main" id="{EB1E6C27-23E3-482B-8CA5-5F1CFFEF6987}"/>
            </a:ext>
          </a:extLst>
        </xdr:cNvPr>
        <xdr:cNvSpPr/>
      </xdr:nvSpPr>
      <xdr:spPr>
        <a:xfrm>
          <a:off x="1562100" y="50434875"/>
          <a:ext cx="38100" cy="2190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1019175</xdr:colOff>
      <xdr:row>139</xdr:row>
      <xdr:rowOff>0</xdr:rowOff>
    </xdr:from>
    <xdr:ext cx="38100" cy="219075"/>
    <xdr:sp macro="" textlink="">
      <xdr:nvSpPr>
        <xdr:cNvPr id="155" name="Shape 8">
          <a:extLst>
            <a:ext uri="{FF2B5EF4-FFF2-40B4-BE49-F238E27FC236}">
              <a16:creationId xmlns="" xmlns:a16="http://schemas.microsoft.com/office/drawing/2014/main" id="{C209DCB1-DEDA-4789-B775-A5F0EDA8F60F}"/>
            </a:ext>
          </a:extLst>
        </xdr:cNvPr>
        <xdr:cNvSpPr/>
      </xdr:nvSpPr>
      <xdr:spPr>
        <a:xfrm>
          <a:off x="1562100" y="50434875"/>
          <a:ext cx="38100" cy="2190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1019175</xdr:colOff>
      <xdr:row>139</xdr:row>
      <xdr:rowOff>0</xdr:rowOff>
    </xdr:from>
    <xdr:ext cx="38100" cy="219075"/>
    <xdr:sp macro="" textlink="">
      <xdr:nvSpPr>
        <xdr:cNvPr id="156" name="Shape 8">
          <a:extLst>
            <a:ext uri="{FF2B5EF4-FFF2-40B4-BE49-F238E27FC236}">
              <a16:creationId xmlns="" xmlns:a16="http://schemas.microsoft.com/office/drawing/2014/main" id="{9AFDDF3A-20DC-463F-A328-8104264A172E}"/>
            </a:ext>
          </a:extLst>
        </xdr:cNvPr>
        <xdr:cNvSpPr/>
      </xdr:nvSpPr>
      <xdr:spPr>
        <a:xfrm>
          <a:off x="1562100" y="50434875"/>
          <a:ext cx="38100" cy="2190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1019175</xdr:colOff>
      <xdr:row>139</xdr:row>
      <xdr:rowOff>0</xdr:rowOff>
    </xdr:from>
    <xdr:ext cx="38100" cy="219075"/>
    <xdr:sp macro="" textlink="">
      <xdr:nvSpPr>
        <xdr:cNvPr id="157" name="Shape 8">
          <a:extLst>
            <a:ext uri="{FF2B5EF4-FFF2-40B4-BE49-F238E27FC236}">
              <a16:creationId xmlns="" xmlns:a16="http://schemas.microsoft.com/office/drawing/2014/main" id="{4D6C6F07-6185-4070-A0ED-E393A790A21F}"/>
            </a:ext>
          </a:extLst>
        </xdr:cNvPr>
        <xdr:cNvSpPr/>
      </xdr:nvSpPr>
      <xdr:spPr>
        <a:xfrm>
          <a:off x="1562100" y="50434875"/>
          <a:ext cx="38100" cy="2190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1019175</xdr:colOff>
      <xdr:row>139</xdr:row>
      <xdr:rowOff>0</xdr:rowOff>
    </xdr:from>
    <xdr:ext cx="38100" cy="219075"/>
    <xdr:sp macro="" textlink="">
      <xdr:nvSpPr>
        <xdr:cNvPr id="158" name="Shape 8">
          <a:extLst>
            <a:ext uri="{FF2B5EF4-FFF2-40B4-BE49-F238E27FC236}">
              <a16:creationId xmlns="" xmlns:a16="http://schemas.microsoft.com/office/drawing/2014/main" id="{9515324F-27BE-4619-9E17-50C340319CA8}"/>
            </a:ext>
          </a:extLst>
        </xdr:cNvPr>
        <xdr:cNvSpPr/>
      </xdr:nvSpPr>
      <xdr:spPr>
        <a:xfrm>
          <a:off x="1562100" y="50434875"/>
          <a:ext cx="38100" cy="2190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1019175</xdr:colOff>
      <xdr:row>139</xdr:row>
      <xdr:rowOff>0</xdr:rowOff>
    </xdr:from>
    <xdr:ext cx="38100" cy="219075"/>
    <xdr:sp macro="" textlink="">
      <xdr:nvSpPr>
        <xdr:cNvPr id="159" name="Shape 8">
          <a:extLst>
            <a:ext uri="{FF2B5EF4-FFF2-40B4-BE49-F238E27FC236}">
              <a16:creationId xmlns="" xmlns:a16="http://schemas.microsoft.com/office/drawing/2014/main" id="{8A806C3D-6A6E-4485-9806-F474C8EB0E5D}"/>
            </a:ext>
          </a:extLst>
        </xdr:cNvPr>
        <xdr:cNvSpPr/>
      </xdr:nvSpPr>
      <xdr:spPr>
        <a:xfrm>
          <a:off x="1562100" y="50434875"/>
          <a:ext cx="38100" cy="2190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1019175</xdr:colOff>
      <xdr:row>139</xdr:row>
      <xdr:rowOff>0</xdr:rowOff>
    </xdr:from>
    <xdr:ext cx="38100" cy="219075"/>
    <xdr:sp macro="" textlink="">
      <xdr:nvSpPr>
        <xdr:cNvPr id="160" name="Shape 8">
          <a:extLst>
            <a:ext uri="{FF2B5EF4-FFF2-40B4-BE49-F238E27FC236}">
              <a16:creationId xmlns="" xmlns:a16="http://schemas.microsoft.com/office/drawing/2014/main" id="{2387B7B7-D3F5-41A0-A904-1993F901EED0}"/>
            </a:ext>
          </a:extLst>
        </xdr:cNvPr>
        <xdr:cNvSpPr/>
      </xdr:nvSpPr>
      <xdr:spPr>
        <a:xfrm>
          <a:off x="1562100" y="50434875"/>
          <a:ext cx="38100" cy="2190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1019175</xdr:colOff>
      <xdr:row>139</xdr:row>
      <xdr:rowOff>0</xdr:rowOff>
    </xdr:from>
    <xdr:ext cx="38100" cy="219075"/>
    <xdr:sp macro="" textlink="">
      <xdr:nvSpPr>
        <xdr:cNvPr id="161" name="Shape 8">
          <a:extLst>
            <a:ext uri="{FF2B5EF4-FFF2-40B4-BE49-F238E27FC236}">
              <a16:creationId xmlns="" xmlns:a16="http://schemas.microsoft.com/office/drawing/2014/main" id="{AC4B3E43-8874-4D5B-B771-D8A8C70EDA6A}"/>
            </a:ext>
          </a:extLst>
        </xdr:cNvPr>
        <xdr:cNvSpPr/>
      </xdr:nvSpPr>
      <xdr:spPr>
        <a:xfrm>
          <a:off x="1562100" y="50434875"/>
          <a:ext cx="38100" cy="2190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1019175</xdr:colOff>
      <xdr:row>139</xdr:row>
      <xdr:rowOff>0</xdr:rowOff>
    </xdr:from>
    <xdr:ext cx="38100" cy="219075"/>
    <xdr:sp macro="" textlink="">
      <xdr:nvSpPr>
        <xdr:cNvPr id="162" name="Shape 8">
          <a:extLst>
            <a:ext uri="{FF2B5EF4-FFF2-40B4-BE49-F238E27FC236}">
              <a16:creationId xmlns="" xmlns:a16="http://schemas.microsoft.com/office/drawing/2014/main" id="{93FF4337-69C3-4B53-AECF-FE81630E1A81}"/>
            </a:ext>
          </a:extLst>
        </xdr:cNvPr>
        <xdr:cNvSpPr/>
      </xdr:nvSpPr>
      <xdr:spPr>
        <a:xfrm>
          <a:off x="1562100" y="50434875"/>
          <a:ext cx="38100" cy="2190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1019175</xdr:colOff>
      <xdr:row>139</xdr:row>
      <xdr:rowOff>0</xdr:rowOff>
    </xdr:from>
    <xdr:ext cx="76200" cy="390525"/>
    <xdr:sp macro="" textlink="">
      <xdr:nvSpPr>
        <xdr:cNvPr id="163" name="Shape 4">
          <a:extLst>
            <a:ext uri="{FF2B5EF4-FFF2-40B4-BE49-F238E27FC236}">
              <a16:creationId xmlns="" xmlns:a16="http://schemas.microsoft.com/office/drawing/2014/main" id="{96CD597B-FC21-4684-9CA5-FEDC1E52D29C}"/>
            </a:ext>
          </a:extLst>
        </xdr:cNvPr>
        <xdr:cNvSpPr/>
      </xdr:nvSpPr>
      <xdr:spPr>
        <a:xfrm>
          <a:off x="1562100" y="50434875"/>
          <a:ext cx="76200" cy="3905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1019175</xdr:colOff>
      <xdr:row>139</xdr:row>
      <xdr:rowOff>0</xdr:rowOff>
    </xdr:from>
    <xdr:ext cx="76200" cy="390525"/>
    <xdr:sp macro="" textlink="">
      <xdr:nvSpPr>
        <xdr:cNvPr id="164" name="Shape 4">
          <a:extLst>
            <a:ext uri="{FF2B5EF4-FFF2-40B4-BE49-F238E27FC236}">
              <a16:creationId xmlns="" xmlns:a16="http://schemas.microsoft.com/office/drawing/2014/main" id="{2ED398AE-4389-4FBD-B683-F3C92952EB32}"/>
            </a:ext>
          </a:extLst>
        </xdr:cNvPr>
        <xdr:cNvSpPr/>
      </xdr:nvSpPr>
      <xdr:spPr>
        <a:xfrm>
          <a:off x="1562100" y="50434875"/>
          <a:ext cx="76200" cy="3905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1019175</xdr:colOff>
      <xdr:row>139</xdr:row>
      <xdr:rowOff>0</xdr:rowOff>
    </xdr:from>
    <xdr:ext cx="76200" cy="390525"/>
    <xdr:sp macro="" textlink="">
      <xdr:nvSpPr>
        <xdr:cNvPr id="165" name="Shape 4">
          <a:extLst>
            <a:ext uri="{FF2B5EF4-FFF2-40B4-BE49-F238E27FC236}">
              <a16:creationId xmlns="" xmlns:a16="http://schemas.microsoft.com/office/drawing/2014/main" id="{0B199F47-7E25-4980-82BD-4158386D3F23}"/>
            </a:ext>
          </a:extLst>
        </xdr:cNvPr>
        <xdr:cNvSpPr/>
      </xdr:nvSpPr>
      <xdr:spPr>
        <a:xfrm>
          <a:off x="1562100" y="50434875"/>
          <a:ext cx="76200" cy="3905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1019175</xdr:colOff>
      <xdr:row>139</xdr:row>
      <xdr:rowOff>0</xdr:rowOff>
    </xdr:from>
    <xdr:ext cx="76200" cy="390525"/>
    <xdr:sp macro="" textlink="">
      <xdr:nvSpPr>
        <xdr:cNvPr id="166" name="Shape 4">
          <a:extLst>
            <a:ext uri="{FF2B5EF4-FFF2-40B4-BE49-F238E27FC236}">
              <a16:creationId xmlns="" xmlns:a16="http://schemas.microsoft.com/office/drawing/2014/main" id="{3C38F709-7F33-4377-BF37-7E6FB295892E}"/>
            </a:ext>
          </a:extLst>
        </xdr:cNvPr>
        <xdr:cNvSpPr/>
      </xdr:nvSpPr>
      <xdr:spPr>
        <a:xfrm>
          <a:off x="1562100" y="50434875"/>
          <a:ext cx="76200" cy="3905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1019175</xdr:colOff>
      <xdr:row>139</xdr:row>
      <xdr:rowOff>0</xdr:rowOff>
    </xdr:from>
    <xdr:ext cx="76200" cy="466725"/>
    <xdr:sp macro="" textlink="">
      <xdr:nvSpPr>
        <xdr:cNvPr id="167" name="Shape 7">
          <a:extLst>
            <a:ext uri="{FF2B5EF4-FFF2-40B4-BE49-F238E27FC236}">
              <a16:creationId xmlns="" xmlns:a16="http://schemas.microsoft.com/office/drawing/2014/main" id="{BE950C81-F087-410F-9FE4-67FB6926FEF2}"/>
            </a:ext>
          </a:extLst>
        </xdr:cNvPr>
        <xdr:cNvSpPr/>
      </xdr:nvSpPr>
      <xdr:spPr>
        <a:xfrm>
          <a:off x="1562100" y="50434875"/>
          <a:ext cx="76200" cy="4667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1019175</xdr:colOff>
      <xdr:row>139</xdr:row>
      <xdr:rowOff>0</xdr:rowOff>
    </xdr:from>
    <xdr:ext cx="76200" cy="466725"/>
    <xdr:sp macro="" textlink="">
      <xdr:nvSpPr>
        <xdr:cNvPr id="168" name="Shape 7">
          <a:extLst>
            <a:ext uri="{FF2B5EF4-FFF2-40B4-BE49-F238E27FC236}">
              <a16:creationId xmlns="" xmlns:a16="http://schemas.microsoft.com/office/drawing/2014/main" id="{2AA32E0D-1760-4B0E-96DE-63D0C346B535}"/>
            </a:ext>
          </a:extLst>
        </xdr:cNvPr>
        <xdr:cNvSpPr/>
      </xdr:nvSpPr>
      <xdr:spPr>
        <a:xfrm>
          <a:off x="1562100" y="50434875"/>
          <a:ext cx="76200" cy="4667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1019175</xdr:colOff>
      <xdr:row>139</xdr:row>
      <xdr:rowOff>0</xdr:rowOff>
    </xdr:from>
    <xdr:ext cx="76200" cy="466725"/>
    <xdr:sp macro="" textlink="">
      <xdr:nvSpPr>
        <xdr:cNvPr id="169" name="Shape 7">
          <a:extLst>
            <a:ext uri="{FF2B5EF4-FFF2-40B4-BE49-F238E27FC236}">
              <a16:creationId xmlns="" xmlns:a16="http://schemas.microsoft.com/office/drawing/2014/main" id="{FEAF9143-AE9F-4553-89FE-B6E3632B1B10}"/>
            </a:ext>
          </a:extLst>
        </xdr:cNvPr>
        <xdr:cNvSpPr/>
      </xdr:nvSpPr>
      <xdr:spPr>
        <a:xfrm>
          <a:off x="1562100" y="50434875"/>
          <a:ext cx="76200" cy="4667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1019175</xdr:colOff>
      <xdr:row>139</xdr:row>
      <xdr:rowOff>0</xdr:rowOff>
    </xdr:from>
    <xdr:ext cx="76200" cy="466725"/>
    <xdr:sp macro="" textlink="">
      <xdr:nvSpPr>
        <xdr:cNvPr id="170" name="Shape 7">
          <a:extLst>
            <a:ext uri="{FF2B5EF4-FFF2-40B4-BE49-F238E27FC236}">
              <a16:creationId xmlns="" xmlns:a16="http://schemas.microsoft.com/office/drawing/2014/main" id="{16571249-AADC-4A00-9743-841906E614CC}"/>
            </a:ext>
          </a:extLst>
        </xdr:cNvPr>
        <xdr:cNvSpPr/>
      </xdr:nvSpPr>
      <xdr:spPr>
        <a:xfrm>
          <a:off x="1562100" y="50434875"/>
          <a:ext cx="76200" cy="4667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1019175</xdr:colOff>
      <xdr:row>139</xdr:row>
      <xdr:rowOff>0</xdr:rowOff>
    </xdr:from>
    <xdr:ext cx="38100" cy="219075"/>
    <xdr:sp macro="" textlink="">
      <xdr:nvSpPr>
        <xdr:cNvPr id="171" name="Shape 8">
          <a:extLst>
            <a:ext uri="{FF2B5EF4-FFF2-40B4-BE49-F238E27FC236}">
              <a16:creationId xmlns="" xmlns:a16="http://schemas.microsoft.com/office/drawing/2014/main" id="{2738897E-3EAF-4554-A93B-201C3CD1C7E7}"/>
            </a:ext>
          </a:extLst>
        </xdr:cNvPr>
        <xdr:cNvSpPr/>
      </xdr:nvSpPr>
      <xdr:spPr>
        <a:xfrm>
          <a:off x="1562100" y="50434875"/>
          <a:ext cx="38100" cy="2190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1019175</xdr:colOff>
      <xdr:row>139</xdr:row>
      <xdr:rowOff>0</xdr:rowOff>
    </xdr:from>
    <xdr:ext cx="38100" cy="219075"/>
    <xdr:sp macro="" textlink="">
      <xdr:nvSpPr>
        <xdr:cNvPr id="172" name="Shape 8">
          <a:extLst>
            <a:ext uri="{FF2B5EF4-FFF2-40B4-BE49-F238E27FC236}">
              <a16:creationId xmlns="" xmlns:a16="http://schemas.microsoft.com/office/drawing/2014/main" id="{FF34BA61-38AE-43BA-95B5-599233B6D6B7}"/>
            </a:ext>
          </a:extLst>
        </xdr:cNvPr>
        <xdr:cNvSpPr/>
      </xdr:nvSpPr>
      <xdr:spPr>
        <a:xfrm>
          <a:off x="1562100" y="50434875"/>
          <a:ext cx="38100" cy="2190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1019175</xdr:colOff>
      <xdr:row>139</xdr:row>
      <xdr:rowOff>0</xdr:rowOff>
    </xdr:from>
    <xdr:ext cx="38100" cy="219075"/>
    <xdr:sp macro="" textlink="">
      <xdr:nvSpPr>
        <xdr:cNvPr id="173" name="Shape 8">
          <a:extLst>
            <a:ext uri="{FF2B5EF4-FFF2-40B4-BE49-F238E27FC236}">
              <a16:creationId xmlns="" xmlns:a16="http://schemas.microsoft.com/office/drawing/2014/main" id="{1E146DE1-60B3-42D3-9C29-E311E0D47207}"/>
            </a:ext>
          </a:extLst>
        </xdr:cNvPr>
        <xdr:cNvSpPr/>
      </xdr:nvSpPr>
      <xdr:spPr>
        <a:xfrm>
          <a:off x="1562100" y="50434875"/>
          <a:ext cx="38100" cy="2190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1019175</xdr:colOff>
      <xdr:row>139</xdr:row>
      <xdr:rowOff>0</xdr:rowOff>
    </xdr:from>
    <xdr:ext cx="38100" cy="219075"/>
    <xdr:sp macro="" textlink="">
      <xdr:nvSpPr>
        <xdr:cNvPr id="174" name="Shape 8">
          <a:extLst>
            <a:ext uri="{FF2B5EF4-FFF2-40B4-BE49-F238E27FC236}">
              <a16:creationId xmlns="" xmlns:a16="http://schemas.microsoft.com/office/drawing/2014/main" id="{FEBF6992-F13C-408C-842A-CC009717DFCD}"/>
            </a:ext>
          </a:extLst>
        </xdr:cNvPr>
        <xdr:cNvSpPr/>
      </xdr:nvSpPr>
      <xdr:spPr>
        <a:xfrm>
          <a:off x="1562100" y="50434875"/>
          <a:ext cx="38100" cy="2190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1019175</xdr:colOff>
      <xdr:row>139</xdr:row>
      <xdr:rowOff>0</xdr:rowOff>
    </xdr:from>
    <xdr:ext cx="38100" cy="219075"/>
    <xdr:sp macro="" textlink="">
      <xdr:nvSpPr>
        <xdr:cNvPr id="175" name="Shape 8">
          <a:extLst>
            <a:ext uri="{FF2B5EF4-FFF2-40B4-BE49-F238E27FC236}">
              <a16:creationId xmlns="" xmlns:a16="http://schemas.microsoft.com/office/drawing/2014/main" id="{1A71C673-8A82-4911-A3C3-D98745369861}"/>
            </a:ext>
          </a:extLst>
        </xdr:cNvPr>
        <xdr:cNvSpPr/>
      </xdr:nvSpPr>
      <xdr:spPr>
        <a:xfrm>
          <a:off x="1562100" y="50434875"/>
          <a:ext cx="38100" cy="2190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1019175</xdr:colOff>
      <xdr:row>139</xdr:row>
      <xdr:rowOff>0</xdr:rowOff>
    </xdr:from>
    <xdr:ext cx="38100" cy="219075"/>
    <xdr:sp macro="" textlink="">
      <xdr:nvSpPr>
        <xdr:cNvPr id="176" name="Shape 8">
          <a:extLst>
            <a:ext uri="{FF2B5EF4-FFF2-40B4-BE49-F238E27FC236}">
              <a16:creationId xmlns="" xmlns:a16="http://schemas.microsoft.com/office/drawing/2014/main" id="{FB80E4AE-21CF-47BE-B03F-E892219AF4AA}"/>
            </a:ext>
          </a:extLst>
        </xdr:cNvPr>
        <xdr:cNvSpPr/>
      </xdr:nvSpPr>
      <xdr:spPr>
        <a:xfrm>
          <a:off x="1562100" y="50434875"/>
          <a:ext cx="38100" cy="2190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T.phu\c\@K-Phu\BAOGIA\Mien_Nam\2002\Utilized_Camau\CIVIL%20BOQs\6823%20PS%20170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Trade2\tso\MCVITIE\KUREIMAT.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TA022-N2\Construction\WORKS\6787\civil\final\option\6787CWFASE2CASE2_0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
      <sheetName val="Sheet2"/>
      <sheetName val="Quantity"/>
      <sheetName val="6823 PS 1700"/>
      <sheetName val="PU_ITALY "/>
      <sheetName val="Module1"/>
      <sheetName val="Module2"/>
      <sheetName val="KP_LIST"/>
      <sheetName val="XL4Poppy"/>
      <sheetName val="kecot"/>
      <sheetName val="LKVL-CK-HT-GD1"/>
      <sheetName val="TONGKE-HT"/>
      <sheetName val="he so"/>
      <sheetName val="VL"/>
      <sheetName val="Du Toan"/>
      <sheetName val="chitimc"/>
      <sheetName val="dongia (2)"/>
      <sheetName val="giathanh1"/>
      <sheetName val="THPDMoi  (2)"/>
      <sheetName val="gtrinh"/>
      <sheetName val="phuluc1"/>
      <sheetName val="TONG HOP VL-NC"/>
      <sheetName val="lam-moi"/>
      <sheetName val="chitiet"/>
      <sheetName val="TONGKE3p "/>
      <sheetName val="Du_lieu"/>
      <sheetName val="TH VL, NC, DDHT Thanhphuoc"/>
      <sheetName val="#REF"/>
      <sheetName val="DONGIA"/>
      <sheetName val="thao-go"/>
      <sheetName val="DON GIA"/>
      <sheetName val="DG"/>
      <sheetName val="dtxl"/>
      <sheetName val="t-h HA THE"/>
      <sheetName val="CHITIET VL-NC-TT -1p"/>
      <sheetName val="TONG HOP VL-NC TT"/>
      <sheetName val="TNHCHINH"/>
      <sheetName val="TH XL"/>
      <sheetName val="CHITIET VL-NC"/>
      <sheetName val="VC"/>
      <sheetName val="Tiepdia"/>
      <sheetName val="CHITIET VL-NC-TT-3p"/>
      <sheetName val="TDTKP"/>
      <sheetName val="TDTKP1"/>
      <sheetName val="KPVC-BD "/>
      <sheetName val="VCV-BE-TONG"/>
      <sheetName val="Gioi thieu"/>
      <sheetName val="6823_PS_1700"/>
      <sheetName val="PU_ITALY_"/>
      <sheetName val="6823_PS_17001"/>
      <sheetName val="PU_ITALY_1"/>
      <sheetName val="갑지"/>
      <sheetName val="6823_PS_17002"/>
      <sheetName val="PU_ITALY_2"/>
      <sheetName val="XD4Poppy"/>
      <sheetName val="Chi tiết Goc -AB"/>
      <sheetName val="ranh hong"/>
      <sheetName val="V-M(Bdinh)"/>
      <sheetName val="PT ksat"/>
      <sheetName val="LUONG KS"/>
      <sheetName val="May"/>
      <sheetName val="heso"/>
      <sheetName val="PTDG"/>
      <sheetName val="THDT"/>
      <sheetName val="VAT LIEU"/>
      <sheetName val="DTC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sheetData sheetId="2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sheetData sheetId="52"/>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NIT"/>
      <sheetName val="BANCO (3)"/>
      <sheetName val="PLI CTrinh"/>
    </sheetNames>
    <sheetDataSet>
      <sheetData sheetId="0"/>
      <sheetData sheetId="1" refreshError="1"/>
      <sheetData sheetId="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
      <sheetName val="Quantity"/>
      <sheetName val="KP_List"/>
      <sheetName val="PU_ITALY "/>
      <sheetName val="Prices"/>
      <sheetName val="Module1"/>
      <sheetName val="Module2"/>
      <sheetName val="XL4Poppy"/>
      <sheetName val="6787CWFASE2CASE2_00"/>
      <sheetName val="THDZ0,4"/>
      <sheetName val="TH DZ35"/>
      <sheetName val="THTram"/>
      <sheetName val="Tro giup"/>
      <sheetName val="DON GIA CAN THO"/>
      <sheetName val="Don gia chi tiet"/>
      <sheetName val="Sheet1"/>
      <sheetName val="조명시설"/>
      <sheetName val="TinhGiaMTC"/>
      <sheetName val="TinhGiaNC"/>
      <sheetName val="RAB AR&amp;STR"/>
      <sheetName val="Earthwork"/>
      <sheetName val="Input"/>
      <sheetName val="DANHPHAP"/>
      <sheetName val="chi tiet TBA"/>
      <sheetName val="chi tiet C"/>
      <sheetName val="공통가설"/>
      <sheetName val="ptnc"/>
      <sheetName val="ptvl"/>
      <sheetName val="ptm"/>
      <sheetName val="SILICATE"/>
      <sheetName val="물량표S"/>
      <sheetName val="DG"/>
      <sheetName val="XT_Buoc 3"/>
      <sheetName val="PU_ITALY_"/>
      <sheetName val="TH_DZ35"/>
      <sheetName val="Tro_giup"/>
      <sheetName val="DON_GIA_CAN_THO"/>
      <sheetName val="Don gia"/>
      <sheetName val="DC"/>
      <sheetName val="NL"/>
      <sheetName val="DON GIA TRAM (3)"/>
      <sheetName val="dongia"/>
      <sheetName val="VL,NC,MTC"/>
      <sheetName val="#REF"/>
      <sheetName val="DATA"/>
      <sheetName val="Customize Your Purchase Order"/>
      <sheetName val="RAB_AR&amp;STR"/>
      <sheetName val="chi_tiet_TBA"/>
      <sheetName val="chi_tiet_C"/>
      <sheetName val="Customize_Your_Purchase_Order"/>
      <sheetName val="BG"/>
      <sheetName val="FitOutConfCentre"/>
      <sheetName val="내역서"/>
      <sheetName val="KLHT"/>
      <sheetName val="CHITIET VL-NC-TT -1p"/>
      <sheetName val="CHITIET VL-NC-TT-3p"/>
      <sheetName val="TONG HOP VL-NC TT"/>
      <sheetName val="TDTKP1"/>
      <sheetName val="KPVC-BD "/>
      <sheetName val="Shdet1"/>
      <sheetName val="PU_ITALY_1"/>
      <sheetName val="TH_DZ351"/>
      <sheetName val="Tro_giup1"/>
      <sheetName val="DON_GIA_CAN_THO1"/>
      <sheetName val="gvl"/>
      <sheetName val="TONGKE-HT"/>
      <sheetName val="7606 DZ"/>
      <sheetName val="Control"/>
      <sheetName val="THVATTU"/>
      <sheetName val="Du Toan"/>
      <sheetName val="NGUON"/>
      <sheetName val="DGTH"/>
      <sheetName val="HĐ ngoài"/>
      <sheetName val="dongia (2)"/>
      <sheetName val="Mall"/>
      <sheetName val="DONVIBAN"/>
      <sheetName val="402"/>
      <sheetName val="PROFILE"/>
      <sheetName val="Ky Lam Bridge"/>
      <sheetName val="Provisional Sums Item"/>
      <sheetName val="Gas Pressure Welding"/>
      <sheetName val="General Item&amp;General Requiremen"/>
      <sheetName val="General Items"/>
      <sheetName val="Regenral Requirements"/>
      <sheetName val="BANCO (2)"/>
      <sheetName val="MT DPin (2)"/>
      <sheetName val="S-curve "/>
      <sheetName val="PU_ITALY_2"/>
      <sheetName val="TH_DZ352"/>
      <sheetName val="Tro_giup2"/>
      <sheetName val="DON_GIA_CAN_THO2"/>
      <sheetName val="Don_gia_chi_tiet"/>
      <sheetName val="Commercial value"/>
      <sheetName val="NC"/>
      <sheetName val="TONG HOP VL-NC"/>
      <sheetName val="lam-moi"/>
      <sheetName val="dnc4"/>
      <sheetName val="침하계"/>
      <sheetName val="BETON"/>
      <sheetName val="갑지"/>
      <sheetName val="24-ACMV"/>
      <sheetName val="A1.CN"/>
      <sheetName val="VL"/>
      <sheetName val="PTDG"/>
      <sheetName val="phuluc1"/>
      <sheetName val="So doi chieu LC"/>
      <sheetName val="CTG"/>
      <sheetName val="CBKC-110"/>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sheetData sheetId="28" refreshError="1"/>
      <sheetData sheetId="29" refreshError="1"/>
      <sheetData sheetId="30" refreshError="1"/>
      <sheetData sheetId="31" refreshError="1"/>
      <sheetData sheetId="32" refreshError="1"/>
      <sheetData sheetId="33" refreshError="1"/>
      <sheetData sheetId="34" refreshError="1"/>
      <sheetData sheetId="35"/>
      <sheetData sheetId="36"/>
      <sheetData sheetId="37" refreshError="1"/>
      <sheetData sheetId="38" refreshError="1"/>
      <sheetData sheetId="39" refreshError="1"/>
      <sheetData sheetId="40" refreshError="1"/>
      <sheetData sheetId="41" refreshError="1"/>
      <sheetData sheetId="42"/>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8"/>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7"/>
  <sheetViews>
    <sheetView zoomScale="70" zoomScaleNormal="70" workbookViewId="0">
      <pane ySplit="7" topLeftCell="A8" activePane="bottomLeft" state="frozen"/>
      <selection pane="bottomLeft" activeCell="L5" sqref="L5"/>
    </sheetView>
  </sheetViews>
  <sheetFormatPr defaultColWidth="10.90625" defaultRowHeight="18.75"/>
  <cols>
    <col min="1" max="1" width="5.1796875" style="1" customWidth="1"/>
    <col min="2" max="2" width="21.90625" style="1" customWidth="1"/>
    <col min="3" max="3" width="9.7265625" style="1" customWidth="1"/>
    <col min="4" max="4" width="11.6328125" style="1" bestFit="1" customWidth="1"/>
    <col min="5" max="5" width="8.6328125" style="1" bestFit="1" customWidth="1"/>
    <col min="6" max="6" width="10.6328125" style="1" bestFit="1" customWidth="1"/>
    <col min="7" max="7" width="9.81640625" style="1" customWidth="1"/>
    <col min="8" max="8" width="7" style="114" bestFit="1" customWidth="1"/>
    <col min="9" max="9" width="10.1796875" style="1" customWidth="1"/>
    <col min="10" max="10" width="7" style="127" bestFit="1" customWidth="1"/>
    <col min="11" max="11" width="13.7265625" style="1" customWidth="1"/>
    <col min="12" max="16384" width="10.90625" style="1"/>
  </cols>
  <sheetData>
    <row r="1" spans="1:13" s="2" customFormat="1">
      <c r="A1" s="349" t="s">
        <v>367</v>
      </c>
      <c r="B1" s="349"/>
      <c r="C1" s="349"/>
      <c r="D1" s="349"/>
      <c r="E1" s="349"/>
      <c r="F1" s="349"/>
      <c r="G1" s="349"/>
      <c r="H1" s="349"/>
      <c r="I1" s="349"/>
      <c r="J1" s="349"/>
      <c r="K1" s="349"/>
    </row>
    <row r="2" spans="1:13" s="2" customFormat="1">
      <c r="A2" s="349" t="s">
        <v>70</v>
      </c>
      <c r="B2" s="349"/>
      <c r="C2" s="349"/>
      <c r="D2" s="349"/>
      <c r="E2" s="349"/>
      <c r="F2" s="349"/>
      <c r="G2" s="349"/>
      <c r="H2" s="349"/>
      <c r="I2" s="349"/>
      <c r="J2" s="349"/>
      <c r="K2" s="349"/>
    </row>
    <row r="3" spans="1:13">
      <c r="A3" s="350" t="s">
        <v>366</v>
      </c>
      <c r="B3" s="350"/>
      <c r="C3" s="350"/>
      <c r="D3" s="350"/>
      <c r="E3" s="350"/>
      <c r="F3" s="350"/>
      <c r="G3" s="350"/>
      <c r="H3" s="350"/>
      <c r="I3" s="350"/>
      <c r="J3" s="350"/>
      <c r="K3" s="350"/>
    </row>
    <row r="4" spans="1:13" ht="19.5" thickBot="1">
      <c r="J4" s="351" t="s">
        <v>0</v>
      </c>
      <c r="K4" s="351"/>
    </row>
    <row r="5" spans="1:13" s="27" customFormat="1" ht="117.75" customHeight="1">
      <c r="A5" s="352" t="s">
        <v>1</v>
      </c>
      <c r="B5" s="354" t="s">
        <v>2</v>
      </c>
      <c r="C5" s="358" t="s">
        <v>373</v>
      </c>
      <c r="D5" s="359"/>
      <c r="E5" s="359"/>
      <c r="F5" s="360"/>
      <c r="G5" s="354" t="s">
        <v>345</v>
      </c>
      <c r="H5" s="354"/>
      <c r="I5" s="354" t="s">
        <v>346</v>
      </c>
      <c r="J5" s="354"/>
      <c r="K5" s="356" t="s">
        <v>270</v>
      </c>
      <c r="M5" s="132">
        <v>2022</v>
      </c>
    </row>
    <row r="6" spans="1:13" s="27" customFormat="1" ht="15.75" customHeight="1">
      <c r="A6" s="353"/>
      <c r="B6" s="355"/>
      <c r="C6" s="355" t="s">
        <v>18</v>
      </c>
      <c r="D6" s="361" t="s">
        <v>19</v>
      </c>
      <c r="E6" s="362"/>
      <c r="F6" s="363"/>
      <c r="G6" s="355"/>
      <c r="H6" s="355"/>
      <c r="I6" s="355"/>
      <c r="J6" s="355"/>
      <c r="K6" s="357"/>
    </row>
    <row r="7" spans="1:13" s="27" customFormat="1" ht="31.5">
      <c r="A7" s="353"/>
      <c r="B7" s="355"/>
      <c r="C7" s="355"/>
      <c r="D7" s="319" t="s">
        <v>21</v>
      </c>
      <c r="E7" s="319" t="s">
        <v>134</v>
      </c>
      <c r="F7" s="319" t="s">
        <v>20</v>
      </c>
      <c r="G7" s="319" t="s">
        <v>68</v>
      </c>
      <c r="H7" s="115" t="s">
        <v>69</v>
      </c>
      <c r="I7" s="319" t="s">
        <v>68</v>
      </c>
      <c r="J7" s="115" t="s">
        <v>69</v>
      </c>
      <c r="K7" s="357"/>
    </row>
    <row r="8" spans="1:13" s="109" customFormat="1" ht="31.5">
      <c r="A8" s="320" t="s">
        <v>369</v>
      </c>
      <c r="B8" s="23" t="s">
        <v>368</v>
      </c>
      <c r="C8" s="53">
        <f>C9+C19+C26</f>
        <v>96638</v>
      </c>
      <c r="D8" s="53">
        <f t="shared" ref="D8:F8" si="0">D9+D19+D26</f>
        <v>52638</v>
      </c>
      <c r="E8" s="53">
        <f t="shared" si="0"/>
        <v>44000</v>
      </c>
      <c r="F8" s="53">
        <f t="shared" si="0"/>
        <v>0</v>
      </c>
      <c r="G8" s="60">
        <f t="shared" ref="G8:I8" si="1">G9+G19+G26</f>
        <v>50635.067000000003</v>
      </c>
      <c r="H8" s="115">
        <f t="shared" ref="H8:H17" si="2">+G8/C8*100</f>
        <v>52.396642107659517</v>
      </c>
      <c r="I8" s="53">
        <f t="shared" si="1"/>
        <v>53410.050999999999</v>
      </c>
      <c r="J8" s="122">
        <f t="shared" ref="J8:J17" si="3">+I8/C8*100</f>
        <v>55.268166766696325</v>
      </c>
      <c r="K8" s="22"/>
      <c r="L8" s="112">
        <f>C8+'Pluc 2'!R10</f>
        <v>291163.13040000002</v>
      </c>
    </row>
    <row r="9" spans="1:13" s="109" customFormat="1" ht="15.75">
      <c r="A9" s="320" t="s">
        <v>24</v>
      </c>
      <c r="B9" s="19" t="s">
        <v>52</v>
      </c>
      <c r="C9" s="53">
        <f t="shared" ref="C9:F9" si="4">C10+C13</f>
        <v>69000</v>
      </c>
      <c r="D9" s="53">
        <f t="shared" si="4"/>
        <v>40000</v>
      </c>
      <c r="E9" s="53">
        <f t="shared" si="4"/>
        <v>29000</v>
      </c>
      <c r="F9" s="53">
        <f t="shared" si="4"/>
        <v>0</v>
      </c>
      <c r="G9" s="348">
        <f t="shared" ref="G9:I9" si="5">G10+G13</f>
        <v>41326.896000000001</v>
      </c>
      <c r="H9" s="115">
        <f t="shared" si="2"/>
        <v>59.894052173913046</v>
      </c>
      <c r="I9" s="21">
        <f t="shared" si="5"/>
        <v>43689</v>
      </c>
      <c r="J9" s="122">
        <f t="shared" si="3"/>
        <v>63.317391304347822</v>
      </c>
      <c r="K9" s="22"/>
      <c r="L9" s="129">
        <f>E9-1500</f>
        <v>27500</v>
      </c>
    </row>
    <row r="10" spans="1:13" s="109" customFormat="1" ht="15.75" hidden="1">
      <c r="A10" s="320">
        <v>1</v>
      </c>
      <c r="B10" s="19" t="s">
        <v>25</v>
      </c>
      <c r="C10" s="53">
        <f t="shared" ref="C10:I11" si="6">C11</f>
        <v>5000</v>
      </c>
      <c r="D10" s="53">
        <f t="shared" si="6"/>
        <v>0</v>
      </c>
      <c r="E10" s="53">
        <f t="shared" si="6"/>
        <v>5000</v>
      </c>
      <c r="F10" s="53">
        <f t="shared" si="6"/>
        <v>0</v>
      </c>
      <c r="G10" s="21">
        <f t="shared" si="6"/>
        <v>4500</v>
      </c>
      <c r="H10" s="115">
        <f t="shared" si="2"/>
        <v>90</v>
      </c>
      <c r="I10" s="21">
        <f t="shared" si="6"/>
        <v>4500</v>
      </c>
      <c r="J10" s="122">
        <f t="shared" si="3"/>
        <v>90</v>
      </c>
      <c r="K10" s="22"/>
      <c r="L10" s="112">
        <f>G8+'Pluc 2'!X10+'PL3'!I8</f>
        <v>134486.69589999999</v>
      </c>
      <c r="M10" s="129">
        <f>I8+'Pluc 2'!AG10+'PL3'!N8</f>
        <v>147029.77383000002</v>
      </c>
    </row>
    <row r="11" spans="1:13" s="110" customFormat="1" ht="31.5" hidden="1">
      <c r="A11" s="13" t="s">
        <v>26</v>
      </c>
      <c r="B11" s="14" t="s">
        <v>51</v>
      </c>
      <c r="C11" s="54">
        <f t="shared" si="6"/>
        <v>5000</v>
      </c>
      <c r="D11" s="54">
        <f t="shared" si="6"/>
        <v>0</v>
      </c>
      <c r="E11" s="54">
        <f t="shared" si="6"/>
        <v>5000</v>
      </c>
      <c r="F11" s="54">
        <f t="shared" si="6"/>
        <v>0</v>
      </c>
      <c r="G11" s="17">
        <f t="shared" si="6"/>
        <v>4500</v>
      </c>
      <c r="H11" s="116">
        <f t="shared" si="2"/>
        <v>90</v>
      </c>
      <c r="I11" s="17">
        <f t="shared" si="6"/>
        <v>4500</v>
      </c>
      <c r="J11" s="107">
        <f t="shared" si="3"/>
        <v>90</v>
      </c>
      <c r="K11" s="18"/>
      <c r="L11" s="130">
        <f>L10/L8*100</f>
        <v>46.189466267669985</v>
      </c>
      <c r="M11" s="314">
        <f>+M10/L8*100</f>
        <v>50.497387367696746</v>
      </c>
    </row>
    <row r="12" spans="1:13" s="44" customFormat="1" ht="31.5" hidden="1">
      <c r="A12" s="6" t="s">
        <v>27</v>
      </c>
      <c r="B12" s="9" t="s">
        <v>28</v>
      </c>
      <c r="C12" s="52">
        <f t="shared" ref="C12" si="7">D12+E12+F12</f>
        <v>5000</v>
      </c>
      <c r="D12" s="55">
        <v>0</v>
      </c>
      <c r="E12" s="55">
        <v>5000</v>
      </c>
      <c r="F12" s="55"/>
      <c r="G12" s="10">
        <v>4500</v>
      </c>
      <c r="H12" s="117">
        <f t="shared" si="2"/>
        <v>90</v>
      </c>
      <c r="I12" s="10">
        <v>4500</v>
      </c>
      <c r="J12" s="107">
        <f t="shared" si="3"/>
        <v>90</v>
      </c>
      <c r="K12" s="93"/>
      <c r="M12" s="236">
        <f>+E9-1500</f>
        <v>27500</v>
      </c>
    </row>
    <row r="13" spans="1:13" s="109" customFormat="1" ht="31.5" hidden="1">
      <c r="A13" s="320">
        <v>2</v>
      </c>
      <c r="B13" s="23" t="s">
        <v>36</v>
      </c>
      <c r="C13" s="53">
        <f t="shared" ref="C13:I13" si="8">C14</f>
        <v>64000</v>
      </c>
      <c r="D13" s="53">
        <f t="shared" si="8"/>
        <v>40000</v>
      </c>
      <c r="E13" s="53">
        <f t="shared" si="8"/>
        <v>24000</v>
      </c>
      <c r="F13" s="53">
        <f t="shared" si="8"/>
        <v>0</v>
      </c>
      <c r="G13" s="21">
        <f t="shared" si="8"/>
        <v>36826.896000000001</v>
      </c>
      <c r="H13" s="115">
        <f t="shared" si="2"/>
        <v>57.542024999999995</v>
      </c>
      <c r="I13" s="21">
        <f t="shared" si="8"/>
        <v>39189</v>
      </c>
      <c r="J13" s="123">
        <f t="shared" si="3"/>
        <v>61.232812500000001</v>
      </c>
      <c r="K13" s="22"/>
    </row>
    <row r="14" spans="1:13" s="110" customFormat="1" ht="15.75" hidden="1">
      <c r="A14" s="13" t="s">
        <v>26</v>
      </c>
      <c r="B14" s="16" t="s">
        <v>37</v>
      </c>
      <c r="C14" s="54">
        <f t="shared" ref="C14:F14" si="9">SUM(C15:C17)</f>
        <v>64000</v>
      </c>
      <c r="D14" s="54">
        <f t="shared" si="9"/>
        <v>40000</v>
      </c>
      <c r="E14" s="54">
        <f t="shared" si="9"/>
        <v>24000</v>
      </c>
      <c r="F14" s="54">
        <f t="shared" si="9"/>
        <v>0</v>
      </c>
      <c r="G14" s="17">
        <f t="shared" ref="G14:I14" si="10">SUM(G15:G17)</f>
        <v>36826.896000000001</v>
      </c>
      <c r="H14" s="118">
        <f t="shared" si="2"/>
        <v>57.542024999999995</v>
      </c>
      <c r="I14" s="17">
        <f t="shared" si="10"/>
        <v>39189</v>
      </c>
      <c r="J14" s="124">
        <f t="shared" si="3"/>
        <v>61.232812500000001</v>
      </c>
      <c r="K14" s="18"/>
    </row>
    <row r="15" spans="1:13" s="44" customFormat="1" ht="61.5" hidden="1" customHeight="1">
      <c r="A15" s="6" t="s">
        <v>27</v>
      </c>
      <c r="B15" s="9" t="s">
        <v>38</v>
      </c>
      <c r="C15" s="55">
        <v>4000</v>
      </c>
      <c r="D15" s="55"/>
      <c r="E15" s="55">
        <v>4000</v>
      </c>
      <c r="F15" s="55"/>
      <c r="G15" s="10">
        <v>3999.9999999999995</v>
      </c>
      <c r="H15" s="117">
        <f t="shared" si="2"/>
        <v>99.999999999999986</v>
      </c>
      <c r="I15" s="10">
        <v>3999.9999999999995</v>
      </c>
      <c r="J15" s="107">
        <f t="shared" si="3"/>
        <v>99.999999999999986</v>
      </c>
      <c r="K15" s="93"/>
    </row>
    <row r="16" spans="1:13" s="44" customFormat="1" ht="15.75" hidden="1">
      <c r="A16" s="6" t="s">
        <v>43</v>
      </c>
      <c r="B16" s="9" t="s">
        <v>44</v>
      </c>
      <c r="C16" s="55">
        <v>40000</v>
      </c>
      <c r="D16" s="55">
        <v>40000</v>
      </c>
      <c r="E16" s="55"/>
      <c r="F16" s="55"/>
      <c r="G16" s="135">
        <v>22137.896000000001</v>
      </c>
      <c r="H16" s="117">
        <f t="shared" si="2"/>
        <v>55.344740000000002</v>
      </c>
      <c r="I16" s="10">
        <v>24500</v>
      </c>
      <c r="J16" s="107">
        <f t="shared" si="3"/>
        <v>61.250000000000007</v>
      </c>
      <c r="K16" s="11"/>
      <c r="M16" s="131">
        <v>15050</v>
      </c>
    </row>
    <row r="17" spans="1:13" s="44" customFormat="1" ht="63" hidden="1">
      <c r="A17" s="6" t="s">
        <v>47</v>
      </c>
      <c r="B17" s="9" t="s">
        <v>48</v>
      </c>
      <c r="C17" s="10">
        <v>20000</v>
      </c>
      <c r="D17" s="10"/>
      <c r="E17" s="10">
        <v>20000</v>
      </c>
      <c r="F17" s="10"/>
      <c r="G17" s="10">
        <v>10689</v>
      </c>
      <c r="H17" s="117">
        <f t="shared" si="2"/>
        <v>53.445</v>
      </c>
      <c r="I17" s="10">
        <f>G17</f>
        <v>10689</v>
      </c>
      <c r="J17" s="107">
        <f t="shared" si="3"/>
        <v>53.445</v>
      </c>
      <c r="K17" s="93" t="s">
        <v>347</v>
      </c>
      <c r="M17" s="317">
        <f>+E17-G17</f>
        <v>9311</v>
      </c>
    </row>
    <row r="18" spans="1:13" s="25" customFormat="1" ht="15.75">
      <c r="A18" s="24"/>
      <c r="B18" s="7"/>
      <c r="C18" s="7"/>
      <c r="D18" s="7"/>
      <c r="E18" s="7"/>
      <c r="F18" s="7"/>
      <c r="G18" s="7"/>
      <c r="H18" s="119"/>
      <c r="I18" s="7"/>
      <c r="J18" s="125"/>
      <c r="K18" s="8"/>
    </row>
    <row r="19" spans="1:13" s="27" customFormat="1" ht="31.5">
      <c r="A19" s="26" t="s">
        <v>35</v>
      </c>
      <c r="B19" s="23" t="s">
        <v>193</v>
      </c>
      <c r="C19" s="61">
        <f>C20</f>
        <v>12638</v>
      </c>
      <c r="D19" s="61">
        <f t="shared" ref="D19:F19" si="11">D20</f>
        <v>12638</v>
      </c>
      <c r="E19" s="50">
        <f t="shared" si="11"/>
        <v>0</v>
      </c>
      <c r="F19" s="50">
        <f t="shared" si="11"/>
        <v>0</v>
      </c>
      <c r="G19" s="50">
        <f t="shared" ref="G19" si="12">G20</f>
        <v>9308.1710000000003</v>
      </c>
      <c r="H19" s="106">
        <f t="shared" ref="H19" si="13">H20+H26</f>
        <v>73.652247191011227</v>
      </c>
      <c r="I19" s="61">
        <f t="shared" ref="I19" si="14">I20</f>
        <v>9721.0509999999995</v>
      </c>
      <c r="J19" s="123">
        <f>+I19/D19*100</f>
        <v>76.919219813261591</v>
      </c>
      <c r="K19" s="5"/>
    </row>
    <row r="20" spans="1:13" s="27" customFormat="1" ht="15.75" hidden="1">
      <c r="A20" s="26">
        <v>1</v>
      </c>
      <c r="B20" s="31" t="s">
        <v>53</v>
      </c>
      <c r="C20" s="38">
        <f t="shared" ref="C20:I20" si="15">SUM(C21:C24)</f>
        <v>12638</v>
      </c>
      <c r="D20" s="38">
        <f t="shared" si="15"/>
        <v>12638</v>
      </c>
      <c r="E20" s="38"/>
      <c r="F20" s="45">
        <f t="shared" si="15"/>
        <v>0</v>
      </c>
      <c r="G20" s="46">
        <f t="shared" si="15"/>
        <v>9308.1710000000003</v>
      </c>
      <c r="H20" s="106">
        <f>+G20/D20*100</f>
        <v>73.652247191011227</v>
      </c>
      <c r="I20" s="45">
        <f t="shared" si="15"/>
        <v>9721.0509999999995</v>
      </c>
      <c r="J20" s="123">
        <f>+I20/C20*100</f>
        <v>76.919219813261591</v>
      </c>
      <c r="K20" s="5"/>
    </row>
    <row r="21" spans="1:13" s="25" customFormat="1" ht="31.5" hidden="1">
      <c r="A21" s="33" t="s">
        <v>27</v>
      </c>
      <c r="B21" s="32" t="s">
        <v>54</v>
      </c>
      <c r="C21" s="41">
        <f>D21+E21+F21</f>
        <v>1495</v>
      </c>
      <c r="D21" s="37">
        <v>1495</v>
      </c>
      <c r="E21" s="37"/>
      <c r="F21" s="7"/>
      <c r="G21" s="105">
        <v>1090.0510000000002</v>
      </c>
      <c r="H21" s="107">
        <f>+G21/D21*100</f>
        <v>72.913110367892983</v>
      </c>
      <c r="I21" s="105">
        <f>G21</f>
        <v>1090.0510000000002</v>
      </c>
      <c r="J21" s="107">
        <f>+I21/C21*100</f>
        <v>72.913110367892983</v>
      </c>
      <c r="K21" s="108"/>
    </row>
    <row r="22" spans="1:13" s="25" customFormat="1" ht="63" hidden="1">
      <c r="A22" s="33" t="s">
        <v>43</v>
      </c>
      <c r="B22" s="32" t="s">
        <v>55</v>
      </c>
      <c r="C22" s="41">
        <f t="shared" ref="C22:C24" si="16">D22+E22+F22</f>
        <v>4631</v>
      </c>
      <c r="D22" s="39">
        <v>4631</v>
      </c>
      <c r="E22" s="39"/>
      <c r="F22" s="7"/>
      <c r="G22" s="113">
        <v>4631</v>
      </c>
      <c r="H22" s="107">
        <f>+G22/D22*100</f>
        <v>100</v>
      </c>
      <c r="I22" s="105">
        <f>G22</f>
        <v>4631</v>
      </c>
      <c r="J22" s="107">
        <f>+I22/C22*100</f>
        <v>100</v>
      </c>
      <c r="K22" s="108"/>
    </row>
    <row r="23" spans="1:13" s="25" customFormat="1" ht="15.75" hidden="1">
      <c r="A23" s="33" t="s">
        <v>47</v>
      </c>
      <c r="B23" s="32" t="s">
        <v>56</v>
      </c>
      <c r="C23" s="41">
        <f t="shared" si="16"/>
        <v>5012</v>
      </c>
      <c r="D23" s="39">
        <v>5012</v>
      </c>
      <c r="E23" s="39"/>
      <c r="F23" s="7"/>
      <c r="G23" s="105">
        <v>2087.12</v>
      </c>
      <c r="H23" s="107">
        <f>+G23/D23*100</f>
        <v>41.642458100558656</v>
      </c>
      <c r="I23" s="113">
        <v>2500</v>
      </c>
      <c r="J23" s="107">
        <f>+I23/C23*100</f>
        <v>49.880287310454904</v>
      </c>
      <c r="K23" s="108"/>
    </row>
    <row r="24" spans="1:13" s="25" customFormat="1" ht="31.5" hidden="1">
      <c r="A24" s="33" t="s">
        <v>58</v>
      </c>
      <c r="B24" s="32" t="s">
        <v>57</v>
      </c>
      <c r="C24" s="41">
        <f t="shared" si="16"/>
        <v>1500</v>
      </c>
      <c r="D24" s="39">
        <v>1500</v>
      </c>
      <c r="E24" s="39"/>
      <c r="F24" s="7"/>
      <c r="G24" s="105">
        <v>1500</v>
      </c>
      <c r="H24" s="107">
        <f>+G24/D24*100</f>
        <v>100</v>
      </c>
      <c r="I24" s="113">
        <f>G24</f>
        <v>1500</v>
      </c>
      <c r="J24" s="107">
        <f>+I24/C24*100</f>
        <v>100</v>
      </c>
      <c r="K24" s="108"/>
    </row>
    <row r="25" spans="1:13" s="25" customFormat="1" ht="15.75" hidden="1">
      <c r="A25" s="24"/>
      <c r="B25" s="7"/>
      <c r="C25" s="7"/>
      <c r="D25" s="7"/>
      <c r="E25" s="7"/>
      <c r="F25" s="7"/>
      <c r="G25" s="7"/>
      <c r="H25" s="119"/>
      <c r="I25" s="7"/>
      <c r="J25" s="125"/>
      <c r="K25" s="8"/>
    </row>
    <row r="26" spans="1:13" s="27" customFormat="1" ht="77.25" customHeight="1">
      <c r="A26" s="26" t="s">
        <v>110</v>
      </c>
      <c r="B26" s="31" t="s">
        <v>214</v>
      </c>
      <c r="C26" s="65">
        <f>C27+C28</f>
        <v>15000</v>
      </c>
      <c r="D26" s="65">
        <f t="shared" ref="D26:I26" si="17">D29</f>
        <v>0</v>
      </c>
      <c r="E26" s="65">
        <f>E27+E28</f>
        <v>15000</v>
      </c>
      <c r="F26" s="60">
        <f t="shared" si="17"/>
        <v>0</v>
      </c>
      <c r="G26" s="65">
        <f>SUM(G27:G28)</f>
        <v>0</v>
      </c>
      <c r="H26" s="106">
        <f>+G26/C26*100</f>
        <v>0</v>
      </c>
      <c r="I26" s="65">
        <f t="shared" si="17"/>
        <v>0</v>
      </c>
      <c r="J26" s="106">
        <f>+I26/C26*100</f>
        <v>0</v>
      </c>
      <c r="K26" s="93" t="s">
        <v>269</v>
      </c>
    </row>
    <row r="27" spans="1:13" s="104" customFormat="1" ht="15.75" hidden="1">
      <c r="A27" s="94"/>
      <c r="B27" s="95" t="s">
        <v>276</v>
      </c>
      <c r="C27" s="99">
        <f>E27</f>
        <v>4400</v>
      </c>
      <c r="D27" s="99"/>
      <c r="E27" s="99">
        <v>4400</v>
      </c>
      <c r="F27" s="100"/>
      <c r="G27" s="102">
        <v>0</v>
      </c>
      <c r="H27" s="107">
        <f>+G27/C27*100</f>
        <v>0</v>
      </c>
      <c r="I27" s="102"/>
      <c r="J27" s="107">
        <f>+I27/C27*100</f>
        <v>0</v>
      </c>
      <c r="K27" s="62" t="s">
        <v>365</v>
      </c>
    </row>
    <row r="28" spans="1:13" s="104" customFormat="1" ht="15.75" hidden="1">
      <c r="A28" s="94"/>
      <c r="B28" s="95" t="s">
        <v>277</v>
      </c>
      <c r="C28" s="99">
        <f t="shared" ref="C28" si="18">E28</f>
        <v>10600</v>
      </c>
      <c r="D28" s="99"/>
      <c r="E28" s="54">
        <v>10600</v>
      </c>
      <c r="F28" s="100"/>
      <c r="G28" s="102">
        <v>0</v>
      </c>
      <c r="H28" s="107">
        <f>+G28/C28*100</f>
        <v>0</v>
      </c>
      <c r="I28" s="102"/>
      <c r="J28" s="107">
        <f>+I28/C28*100</f>
        <v>0</v>
      </c>
      <c r="K28" s="62" t="s">
        <v>365</v>
      </c>
    </row>
    <row r="29" spans="1:13" s="44" customFormat="1" ht="15.75">
      <c r="A29" s="33"/>
      <c r="B29" s="32"/>
      <c r="C29" s="65"/>
      <c r="D29" s="66"/>
      <c r="E29" s="67"/>
      <c r="F29" s="39"/>
      <c r="G29" s="51"/>
      <c r="H29" s="120"/>
      <c r="I29" s="51"/>
      <c r="J29" s="120"/>
      <c r="K29" s="93"/>
    </row>
    <row r="30" spans="1:13" s="109" customFormat="1" ht="31.5">
      <c r="A30" s="330" t="s">
        <v>370</v>
      </c>
      <c r="B30" s="331" t="s">
        <v>371</v>
      </c>
      <c r="C30" s="340">
        <f>SUM(C31:C33)</f>
        <v>194525.13039999999</v>
      </c>
      <c r="D30" s="340">
        <f t="shared" ref="D30:I30" si="19">SUM(D31:D33)</f>
        <v>7657.7479999999996</v>
      </c>
      <c r="E30" s="340">
        <f t="shared" si="19"/>
        <v>0</v>
      </c>
      <c r="F30" s="340">
        <f t="shared" si="19"/>
        <v>186867.38240000003</v>
      </c>
      <c r="G30" s="340">
        <f t="shared" si="19"/>
        <v>83573.054900000003</v>
      </c>
      <c r="H30" s="347">
        <f>+G30/C30*100</f>
        <v>42.962600630648389</v>
      </c>
      <c r="I30" s="340">
        <f t="shared" si="19"/>
        <v>92943.492830000017</v>
      </c>
      <c r="J30" s="106">
        <f>+I30/C30*100</f>
        <v>47.779684115302366</v>
      </c>
      <c r="K30" s="336"/>
    </row>
    <row r="31" spans="1:13" s="109" customFormat="1" ht="31.5">
      <c r="A31" s="330" t="s">
        <v>24</v>
      </c>
      <c r="B31" s="331" t="s">
        <v>71</v>
      </c>
      <c r="C31" s="337">
        <f t="shared" ref="C31:C33" si="20">D31+E31+F31</f>
        <v>93387.305900000007</v>
      </c>
      <c r="D31" s="338">
        <f>'Pluc 2'!S11+'Pluc 2'!T11</f>
        <v>3958.5749999999998</v>
      </c>
      <c r="E31" s="339"/>
      <c r="F31" s="339">
        <f>'Pluc 2'!V11+'Pluc 2'!W11</f>
        <v>89428.73090000001</v>
      </c>
      <c r="G31" s="341">
        <v>42587.510900000008</v>
      </c>
      <c r="H31" s="106">
        <f>+G31/C31*100</f>
        <v>45.603104714898954</v>
      </c>
      <c r="I31" s="341">
        <v>46501.865580000005</v>
      </c>
      <c r="J31" s="106">
        <f>+I31/C31*100</f>
        <v>49.79463229166781</v>
      </c>
      <c r="K31" s="336"/>
    </row>
    <row r="32" spans="1:13" s="109" customFormat="1" ht="55.5" customHeight="1">
      <c r="A32" s="330" t="s">
        <v>35</v>
      </c>
      <c r="B32" s="331" t="s">
        <v>372</v>
      </c>
      <c r="C32" s="337">
        <f t="shared" si="20"/>
        <v>95786.078499999989</v>
      </c>
      <c r="D32" s="338">
        <f>'Pluc 2'!S63+'Pluc 2'!T63</f>
        <v>3699.1729999999998</v>
      </c>
      <c r="E32" s="339"/>
      <c r="F32" s="339">
        <f>'Pluc 2'!V63+'Pluc 2'!W63</f>
        <v>92086.905499999993</v>
      </c>
      <c r="G32" s="341">
        <v>36312.311999999991</v>
      </c>
      <c r="H32" s="106">
        <f t="shared" ref="H32:H37" si="21">+G32/C32*100</f>
        <v>37.90980126616207</v>
      </c>
      <c r="I32" s="341">
        <v>41592.26655</v>
      </c>
      <c r="J32" s="106">
        <f t="shared" ref="J32:J37" si="22">+I32/C32*100</f>
        <v>43.422037107407007</v>
      </c>
      <c r="K32" s="336"/>
    </row>
    <row r="33" spans="1:11" s="109" customFormat="1" ht="48" customHeight="1">
      <c r="A33" s="330" t="s">
        <v>110</v>
      </c>
      <c r="B33" s="331" t="s">
        <v>246</v>
      </c>
      <c r="C33" s="337">
        <f t="shared" si="20"/>
        <v>5351.7460000000001</v>
      </c>
      <c r="D33" s="332"/>
      <c r="E33" s="333"/>
      <c r="F33" s="339">
        <f>'Pluc 2'!V165</f>
        <v>5351.7460000000001</v>
      </c>
      <c r="G33" s="341">
        <v>4673.232</v>
      </c>
      <c r="H33" s="106">
        <f t="shared" si="21"/>
        <v>87.321632977349822</v>
      </c>
      <c r="I33" s="341">
        <v>4849.3606999999993</v>
      </c>
      <c r="J33" s="106">
        <f t="shared" si="22"/>
        <v>90.612684159524747</v>
      </c>
      <c r="K33" s="336"/>
    </row>
    <row r="34" spans="1:11" s="44" customFormat="1" ht="15.75">
      <c r="A34" s="321"/>
      <c r="B34" s="322"/>
      <c r="C34" s="323"/>
      <c r="D34" s="324"/>
      <c r="E34" s="325"/>
      <c r="F34" s="326"/>
      <c r="G34" s="327"/>
      <c r="H34" s="328"/>
      <c r="I34" s="327"/>
      <c r="J34" s="328"/>
      <c r="K34" s="329"/>
    </row>
    <row r="35" spans="1:11" s="109" customFormat="1" ht="31.5">
      <c r="A35" s="330" t="s">
        <v>374</v>
      </c>
      <c r="B35" s="331" t="s">
        <v>375</v>
      </c>
      <c r="C35" s="337">
        <v>676.23</v>
      </c>
      <c r="D35" s="332"/>
      <c r="E35" s="333"/>
      <c r="F35" s="334"/>
      <c r="G35" s="335">
        <v>278.57399999999996</v>
      </c>
      <c r="H35" s="106">
        <f t="shared" si="21"/>
        <v>41.195155494432363</v>
      </c>
      <c r="I35" s="335">
        <v>676.23</v>
      </c>
      <c r="J35" s="106">
        <f t="shared" si="22"/>
        <v>100</v>
      </c>
      <c r="K35" s="336"/>
    </row>
    <row r="36" spans="1:11" s="44" customFormat="1" ht="15.75">
      <c r="A36" s="321"/>
      <c r="B36" s="322"/>
      <c r="C36" s="323"/>
      <c r="D36" s="324"/>
      <c r="E36" s="325"/>
      <c r="F36" s="326"/>
      <c r="G36" s="327"/>
      <c r="H36" s="328"/>
      <c r="I36" s="327"/>
      <c r="J36" s="328"/>
      <c r="K36" s="329"/>
    </row>
    <row r="37" spans="1:11" s="109" customFormat="1" ht="32.25" customHeight="1" thickBot="1">
      <c r="A37" s="342"/>
      <c r="B37" s="344" t="s">
        <v>317</v>
      </c>
      <c r="C37" s="345">
        <f>C8+C30+C35</f>
        <v>291839.36040000001</v>
      </c>
      <c r="D37" s="345">
        <f t="shared" ref="D37:I37" si="23">D8+D30+D35</f>
        <v>60295.748</v>
      </c>
      <c r="E37" s="345">
        <f t="shared" si="23"/>
        <v>44000</v>
      </c>
      <c r="F37" s="345">
        <f t="shared" si="23"/>
        <v>186867.38240000003</v>
      </c>
      <c r="G37" s="345">
        <f t="shared" si="23"/>
        <v>134486.69589999999</v>
      </c>
      <c r="H37" s="346">
        <f t="shared" si="21"/>
        <v>46.082439228098032</v>
      </c>
      <c r="I37" s="345">
        <f t="shared" si="23"/>
        <v>147029.77383000002</v>
      </c>
      <c r="J37" s="346">
        <f t="shared" si="22"/>
        <v>50.380378311026483</v>
      </c>
      <c r="K37" s="343"/>
    </row>
  </sheetData>
  <mergeCells count="12">
    <mergeCell ref="A1:K1"/>
    <mergeCell ref="A2:K2"/>
    <mergeCell ref="A3:K3"/>
    <mergeCell ref="J4:K4"/>
    <mergeCell ref="A5:A7"/>
    <mergeCell ref="B5:B7"/>
    <mergeCell ref="G5:H6"/>
    <mergeCell ref="I5:J6"/>
    <mergeCell ref="K5:K7"/>
    <mergeCell ref="C6:C7"/>
    <mergeCell ref="C5:F5"/>
    <mergeCell ref="D6:F6"/>
  </mergeCells>
  <printOptions horizontalCentered="1"/>
  <pageMargins left="0.196850393700787" right="0.196850393700787" top="0.59055118110236204" bottom="0.59055118110236204" header="0.196850393700787" footer="0.196850393700787"/>
  <pageSetup paperSize="9" scale="8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31"/>
  <sheetViews>
    <sheetView zoomScale="70" zoomScaleNormal="70" workbookViewId="0">
      <pane ySplit="8" topLeftCell="A9" activePane="bottomLeft" state="frozen"/>
      <selection pane="bottomLeft" activeCell="AN12" sqref="AN12"/>
    </sheetView>
  </sheetViews>
  <sheetFormatPr defaultColWidth="10.90625" defaultRowHeight="18.75"/>
  <cols>
    <col min="1" max="1" width="5.1796875" style="1" customWidth="1"/>
    <col min="2" max="2" width="21.90625" style="1" customWidth="1"/>
    <col min="3" max="3" width="7.26953125" style="1" hidden="1" customWidth="1"/>
    <col min="4" max="4" width="6.7265625" style="1" hidden="1" customWidth="1"/>
    <col min="5" max="5" width="7.36328125" style="1" hidden="1" customWidth="1"/>
    <col min="6" max="8" width="6.7265625" style="1" hidden="1" customWidth="1"/>
    <col min="9" max="9" width="10.26953125" style="1" hidden="1" customWidth="1"/>
    <col min="10" max="12" width="9.7265625" style="1" hidden="1" customWidth="1"/>
    <col min="13" max="14" width="7.90625" style="1" hidden="1" customWidth="1"/>
    <col min="15" max="16" width="9.7265625" style="1" hidden="1" customWidth="1"/>
    <col min="17" max="17" width="6.7265625" style="1" hidden="1" customWidth="1"/>
    <col min="18" max="18" width="9.7265625" style="1" customWidth="1"/>
    <col min="19" max="20" width="8.6328125" style="1" bestFit="1" customWidth="1"/>
    <col min="21" max="21" width="4.90625" style="1" bestFit="1" customWidth="1"/>
    <col min="22" max="23" width="4.90625" style="1" hidden="1" customWidth="1"/>
    <col min="24" max="24" width="6.6328125" style="1" hidden="1" customWidth="1"/>
    <col min="25" max="25" width="7.453125" style="1" hidden="1" customWidth="1"/>
    <col min="26" max="26" width="4.90625" style="1" hidden="1" customWidth="1"/>
    <col min="27" max="27" width="4.90625" style="1" customWidth="1"/>
    <col min="28" max="28" width="5.54296875" style="1" customWidth="1"/>
    <col min="29" max="32" width="4.90625" style="1" hidden="1" customWidth="1"/>
    <col min="33" max="33" width="5.81640625" style="1" hidden="1" customWidth="1"/>
    <col min="34" max="34" width="7.90625" style="1" bestFit="1" customWidth="1"/>
    <col min="35" max="35" width="7" style="114" bestFit="1" customWidth="1"/>
    <col min="36" max="36" width="8.1796875" style="1" bestFit="1" customWidth="1"/>
    <col min="37" max="37" width="7" style="127" bestFit="1" customWidth="1"/>
    <col min="38" max="38" width="10.90625" style="1" hidden="1" customWidth="1"/>
    <col min="39" max="39" width="13.7265625" style="1" customWidth="1"/>
    <col min="40" max="16384" width="10.90625" style="1"/>
  </cols>
  <sheetData>
    <row r="1" spans="1:41" s="2" customFormat="1">
      <c r="A1" s="349" t="s">
        <v>189</v>
      </c>
      <c r="B1" s="349"/>
      <c r="C1" s="349"/>
      <c r="D1" s="349"/>
      <c r="E1" s="349"/>
      <c r="F1" s="349"/>
      <c r="G1" s="349"/>
      <c r="H1" s="349"/>
      <c r="I1" s="349"/>
      <c r="J1" s="349"/>
      <c r="K1" s="349"/>
      <c r="L1" s="349"/>
      <c r="M1" s="349"/>
      <c r="N1" s="349"/>
      <c r="O1" s="349"/>
      <c r="P1" s="349"/>
      <c r="Q1" s="349"/>
      <c r="R1" s="349"/>
      <c r="S1" s="349"/>
      <c r="T1" s="349"/>
      <c r="U1" s="349"/>
      <c r="V1" s="349"/>
      <c r="W1" s="349"/>
      <c r="X1" s="349"/>
      <c r="Y1" s="349"/>
      <c r="Z1" s="349"/>
      <c r="AA1" s="349"/>
      <c r="AB1" s="349"/>
      <c r="AC1" s="349"/>
      <c r="AD1" s="349"/>
      <c r="AE1" s="349"/>
      <c r="AF1" s="349"/>
      <c r="AG1" s="349"/>
      <c r="AH1" s="349"/>
      <c r="AI1" s="349"/>
      <c r="AJ1" s="349"/>
      <c r="AK1" s="349"/>
      <c r="AL1" s="349"/>
      <c r="AM1" s="349"/>
    </row>
    <row r="2" spans="1:41" s="2" customFormat="1">
      <c r="A2" s="349" t="s">
        <v>70</v>
      </c>
      <c r="B2" s="349"/>
      <c r="C2" s="349"/>
      <c r="D2" s="349"/>
      <c r="E2" s="349"/>
      <c r="F2" s="349"/>
      <c r="G2" s="349"/>
      <c r="H2" s="349"/>
      <c r="I2" s="349"/>
      <c r="J2" s="349"/>
      <c r="K2" s="349"/>
      <c r="L2" s="349"/>
      <c r="M2" s="349"/>
      <c r="N2" s="349"/>
      <c r="O2" s="349"/>
      <c r="P2" s="349"/>
      <c r="Q2" s="349"/>
      <c r="R2" s="349"/>
      <c r="S2" s="349"/>
      <c r="T2" s="349"/>
      <c r="U2" s="349"/>
      <c r="V2" s="349"/>
      <c r="W2" s="349"/>
      <c r="X2" s="349"/>
      <c r="Y2" s="349"/>
      <c r="Z2" s="349"/>
      <c r="AA2" s="349"/>
      <c r="AB2" s="349"/>
      <c r="AC2" s="349"/>
      <c r="AD2" s="349"/>
      <c r="AE2" s="349"/>
      <c r="AF2" s="349"/>
      <c r="AG2" s="349"/>
      <c r="AH2" s="349"/>
      <c r="AI2" s="349"/>
      <c r="AJ2" s="349"/>
      <c r="AK2" s="349"/>
      <c r="AL2" s="349"/>
      <c r="AM2" s="349"/>
    </row>
    <row r="3" spans="1:41" s="2" customFormat="1">
      <c r="A3" s="349" t="s">
        <v>192</v>
      </c>
      <c r="B3" s="349"/>
      <c r="C3" s="349"/>
      <c r="D3" s="349"/>
      <c r="E3" s="349"/>
      <c r="F3" s="349"/>
      <c r="G3" s="349"/>
      <c r="H3" s="349"/>
      <c r="I3" s="349"/>
      <c r="J3" s="349"/>
      <c r="K3" s="349"/>
      <c r="L3" s="349"/>
      <c r="M3" s="349"/>
      <c r="N3" s="349"/>
      <c r="O3" s="349"/>
      <c r="P3" s="349"/>
      <c r="Q3" s="349"/>
      <c r="R3" s="349"/>
      <c r="S3" s="349"/>
      <c r="T3" s="349"/>
      <c r="U3" s="349"/>
      <c r="V3" s="349"/>
      <c r="W3" s="349"/>
      <c r="X3" s="349"/>
      <c r="Y3" s="349"/>
      <c r="Z3" s="349"/>
      <c r="AA3" s="349"/>
      <c r="AB3" s="349"/>
      <c r="AC3" s="349"/>
      <c r="AD3" s="349"/>
      <c r="AE3" s="349"/>
      <c r="AF3" s="349"/>
      <c r="AG3" s="349"/>
      <c r="AH3" s="349"/>
      <c r="AI3" s="349"/>
      <c r="AJ3" s="349"/>
      <c r="AK3" s="349"/>
      <c r="AL3" s="349"/>
      <c r="AM3" s="349"/>
    </row>
    <row r="4" spans="1:41">
      <c r="A4" s="350" t="s">
        <v>366</v>
      </c>
      <c r="B4" s="350"/>
      <c r="C4" s="350"/>
      <c r="D4" s="350"/>
      <c r="E4" s="350"/>
      <c r="F4" s="350"/>
      <c r="G4" s="350"/>
      <c r="H4" s="350"/>
      <c r="I4" s="350"/>
      <c r="J4" s="350"/>
      <c r="K4" s="350"/>
      <c r="L4" s="350"/>
      <c r="M4" s="350"/>
      <c r="N4" s="350"/>
      <c r="O4" s="350"/>
      <c r="P4" s="350"/>
      <c r="Q4" s="350"/>
      <c r="R4" s="350"/>
      <c r="S4" s="350"/>
      <c r="T4" s="350"/>
      <c r="U4" s="350"/>
      <c r="V4" s="350"/>
      <c r="W4" s="350"/>
      <c r="X4" s="350"/>
      <c r="Y4" s="350"/>
      <c r="Z4" s="350"/>
      <c r="AA4" s="350"/>
      <c r="AB4" s="350"/>
      <c r="AC4" s="350"/>
      <c r="AD4" s="350"/>
      <c r="AE4" s="350"/>
      <c r="AF4" s="350"/>
      <c r="AG4" s="350"/>
      <c r="AH4" s="350"/>
      <c r="AI4" s="350"/>
      <c r="AJ4" s="350"/>
      <c r="AK4" s="350"/>
      <c r="AL4" s="350"/>
      <c r="AM4" s="350"/>
    </row>
    <row r="5" spans="1:41" ht="19.5" thickBot="1">
      <c r="AK5" s="351" t="s">
        <v>0</v>
      </c>
      <c r="AL5" s="351"/>
      <c r="AM5" s="351"/>
    </row>
    <row r="6" spans="1:41" s="27" customFormat="1" ht="117.75" customHeight="1">
      <c r="A6" s="352" t="s">
        <v>1</v>
      </c>
      <c r="B6" s="354" t="s">
        <v>2</v>
      </c>
      <c r="C6" s="354" t="s">
        <v>3</v>
      </c>
      <c r="D6" s="354" t="s">
        <v>4</v>
      </c>
      <c r="E6" s="354" t="s">
        <v>5</v>
      </c>
      <c r="F6" s="354" t="s">
        <v>6</v>
      </c>
      <c r="G6" s="354" t="s">
        <v>7</v>
      </c>
      <c r="H6" s="354" t="s">
        <v>8</v>
      </c>
      <c r="I6" s="47" t="s">
        <v>9</v>
      </c>
      <c r="J6" s="47"/>
      <c r="K6" s="47"/>
      <c r="L6" s="47" t="s">
        <v>10</v>
      </c>
      <c r="M6" s="47"/>
      <c r="N6" s="47"/>
      <c r="O6" s="358" t="s">
        <v>11</v>
      </c>
      <c r="P6" s="359"/>
      <c r="Q6" s="360"/>
      <c r="R6" s="358" t="s">
        <v>12</v>
      </c>
      <c r="S6" s="359"/>
      <c r="T6" s="359"/>
      <c r="U6" s="360"/>
      <c r="V6" s="358" t="s">
        <v>271</v>
      </c>
      <c r="W6" s="359"/>
      <c r="X6" s="359"/>
      <c r="Y6" s="359"/>
      <c r="Z6" s="359"/>
      <c r="AA6" s="359"/>
      <c r="AB6" s="359"/>
      <c r="AC6" s="359"/>
      <c r="AD6" s="359"/>
      <c r="AE6" s="359"/>
      <c r="AF6" s="359"/>
      <c r="AG6" s="360"/>
      <c r="AH6" s="354" t="s">
        <v>345</v>
      </c>
      <c r="AI6" s="354"/>
      <c r="AJ6" s="354" t="s">
        <v>346</v>
      </c>
      <c r="AK6" s="354"/>
      <c r="AL6" s="354" t="s">
        <v>13</v>
      </c>
      <c r="AM6" s="356" t="s">
        <v>270</v>
      </c>
      <c r="AO6" s="132">
        <v>2022</v>
      </c>
    </row>
    <row r="7" spans="1:41" s="27" customFormat="1" ht="15.75">
      <c r="A7" s="353"/>
      <c r="B7" s="355"/>
      <c r="C7" s="355"/>
      <c r="D7" s="355"/>
      <c r="E7" s="355"/>
      <c r="F7" s="355"/>
      <c r="G7" s="355"/>
      <c r="H7" s="355"/>
      <c r="I7" s="355" t="s">
        <v>15</v>
      </c>
      <c r="J7" s="355" t="s">
        <v>16</v>
      </c>
      <c r="K7" s="355" t="s">
        <v>17</v>
      </c>
      <c r="L7" s="355" t="s">
        <v>18</v>
      </c>
      <c r="M7" s="48" t="s">
        <v>19</v>
      </c>
      <c r="N7" s="48"/>
      <c r="O7" s="355" t="s">
        <v>18</v>
      </c>
      <c r="P7" s="48" t="s">
        <v>19</v>
      </c>
      <c r="Q7" s="48"/>
      <c r="R7" s="355" t="s">
        <v>18</v>
      </c>
      <c r="S7" s="361" t="s">
        <v>19</v>
      </c>
      <c r="T7" s="362"/>
      <c r="U7" s="363"/>
      <c r="V7" s="361" t="s">
        <v>194</v>
      </c>
      <c r="W7" s="362"/>
      <c r="X7" s="362"/>
      <c r="Y7" s="362"/>
      <c r="Z7" s="362"/>
      <c r="AA7" s="362"/>
      <c r="AB7" s="362"/>
      <c r="AC7" s="362"/>
      <c r="AD7" s="362"/>
      <c r="AE7" s="362"/>
      <c r="AF7" s="362"/>
      <c r="AG7" s="363"/>
      <c r="AH7" s="355"/>
      <c r="AI7" s="355"/>
      <c r="AJ7" s="355"/>
      <c r="AK7" s="355"/>
      <c r="AL7" s="355"/>
      <c r="AM7" s="357"/>
    </row>
    <row r="8" spans="1:41" s="27" customFormat="1" ht="47.25">
      <c r="A8" s="353"/>
      <c r="B8" s="355"/>
      <c r="C8" s="355"/>
      <c r="D8" s="355"/>
      <c r="E8" s="355"/>
      <c r="F8" s="355"/>
      <c r="G8" s="355"/>
      <c r="H8" s="355"/>
      <c r="I8" s="355"/>
      <c r="J8" s="355"/>
      <c r="K8" s="355"/>
      <c r="L8" s="355"/>
      <c r="M8" s="63" t="s">
        <v>20</v>
      </c>
      <c r="N8" s="63" t="s">
        <v>17</v>
      </c>
      <c r="O8" s="355"/>
      <c r="P8" s="63" t="s">
        <v>21</v>
      </c>
      <c r="Q8" s="63" t="s">
        <v>22</v>
      </c>
      <c r="R8" s="355"/>
      <c r="S8" s="63" t="s">
        <v>21</v>
      </c>
      <c r="T8" s="63" t="s">
        <v>134</v>
      </c>
      <c r="U8" s="63" t="s">
        <v>20</v>
      </c>
      <c r="V8" s="63" t="s">
        <v>195</v>
      </c>
      <c r="W8" s="63" t="s">
        <v>196</v>
      </c>
      <c r="X8" s="63" t="s">
        <v>197</v>
      </c>
      <c r="Y8" s="63" t="s">
        <v>198</v>
      </c>
      <c r="Z8" s="63" t="s">
        <v>199</v>
      </c>
      <c r="AA8" s="63" t="s">
        <v>200</v>
      </c>
      <c r="AB8" s="63" t="s">
        <v>201</v>
      </c>
      <c r="AC8" s="63" t="s">
        <v>202</v>
      </c>
      <c r="AD8" s="63" t="s">
        <v>203</v>
      </c>
      <c r="AE8" s="63" t="s">
        <v>204</v>
      </c>
      <c r="AF8" s="63" t="s">
        <v>205</v>
      </c>
      <c r="AG8" s="63" t="s">
        <v>206</v>
      </c>
      <c r="AH8" s="63" t="s">
        <v>68</v>
      </c>
      <c r="AI8" s="115" t="s">
        <v>69</v>
      </c>
      <c r="AJ8" s="63" t="s">
        <v>68</v>
      </c>
      <c r="AK8" s="115" t="s">
        <v>69</v>
      </c>
      <c r="AL8" s="355"/>
      <c r="AM8" s="357"/>
    </row>
    <row r="9" spans="1:41" s="109" customFormat="1" ht="15.75">
      <c r="A9" s="64"/>
      <c r="B9" s="19" t="s">
        <v>23</v>
      </c>
      <c r="C9" s="20"/>
      <c r="D9" s="19"/>
      <c r="E9" s="19"/>
      <c r="F9" s="19"/>
      <c r="G9" s="19"/>
      <c r="H9" s="19"/>
      <c r="I9" s="19"/>
      <c r="J9" s="21">
        <f>J10+J20</f>
        <v>339800</v>
      </c>
      <c r="K9" s="21">
        <f t="shared" ref="K9:Q9" si="0">K10+K20</f>
        <v>207000</v>
      </c>
      <c r="L9" s="53">
        <f t="shared" si="0"/>
        <v>102322.997</v>
      </c>
      <c r="M9" s="53">
        <f t="shared" si="0"/>
        <v>0</v>
      </c>
      <c r="N9" s="53">
        <f t="shared" si="0"/>
        <v>93950</v>
      </c>
      <c r="O9" s="53">
        <f t="shared" si="0"/>
        <v>274300</v>
      </c>
      <c r="P9" s="53">
        <f t="shared" si="0"/>
        <v>135300</v>
      </c>
      <c r="Q9" s="53">
        <f t="shared" si="0"/>
        <v>60000</v>
      </c>
      <c r="R9" s="53">
        <f>R10+R20+R27</f>
        <v>96638</v>
      </c>
      <c r="S9" s="53">
        <f t="shared" ref="S9:U9" si="1">S10+S20+S27</f>
        <v>52638</v>
      </c>
      <c r="T9" s="53">
        <f t="shared" si="1"/>
        <v>44000</v>
      </c>
      <c r="U9" s="53">
        <f t="shared" si="1"/>
        <v>0</v>
      </c>
      <c r="V9" s="53"/>
      <c r="W9" s="53"/>
      <c r="X9" s="53"/>
      <c r="Y9" s="53"/>
      <c r="Z9" s="53"/>
      <c r="AA9" s="53"/>
      <c r="AB9" s="53"/>
      <c r="AC9" s="53"/>
      <c r="AD9" s="53"/>
      <c r="AE9" s="53"/>
      <c r="AF9" s="53"/>
      <c r="AG9" s="53"/>
      <c r="AH9" s="53">
        <f t="shared" ref="AH9:AJ9" si="2">AH10+AH20+AH27</f>
        <v>50635.067000000003</v>
      </c>
      <c r="AI9" s="115">
        <f>+AH9/R9*100</f>
        <v>52.396642107659517</v>
      </c>
      <c r="AJ9" s="53">
        <f t="shared" si="2"/>
        <v>53410.050999999999</v>
      </c>
      <c r="AK9" s="122">
        <f>+AJ9/R9*100</f>
        <v>55.268166766696325</v>
      </c>
      <c r="AL9" s="19"/>
      <c r="AM9" s="22"/>
      <c r="AN9" s="112">
        <f>R9+'Pluc 2'!R10</f>
        <v>291163.13040000002</v>
      </c>
    </row>
    <row r="10" spans="1:41" s="109" customFormat="1" ht="15.75">
      <c r="A10" s="64" t="s">
        <v>24</v>
      </c>
      <c r="B10" s="19" t="s">
        <v>52</v>
      </c>
      <c r="C10" s="20"/>
      <c r="D10" s="19"/>
      <c r="E10" s="19"/>
      <c r="F10" s="19"/>
      <c r="G10" s="19"/>
      <c r="H10" s="19"/>
      <c r="I10" s="19"/>
      <c r="J10" s="21">
        <f>J11+J14</f>
        <v>228500</v>
      </c>
      <c r="K10" s="21">
        <f t="shared" ref="K10:U10" si="3">K11+K14</f>
        <v>207000</v>
      </c>
      <c r="L10" s="53">
        <f t="shared" si="3"/>
        <v>93950</v>
      </c>
      <c r="M10" s="53">
        <f t="shared" si="3"/>
        <v>0</v>
      </c>
      <c r="N10" s="53">
        <f t="shared" si="3"/>
        <v>93950</v>
      </c>
      <c r="O10" s="53">
        <f t="shared" si="3"/>
        <v>163000</v>
      </c>
      <c r="P10" s="53">
        <f t="shared" si="3"/>
        <v>103000</v>
      </c>
      <c r="Q10" s="53">
        <f t="shared" si="3"/>
        <v>60000</v>
      </c>
      <c r="R10" s="53">
        <f t="shared" si="3"/>
        <v>69000</v>
      </c>
      <c r="S10" s="53">
        <f t="shared" si="3"/>
        <v>40000</v>
      </c>
      <c r="T10" s="53">
        <f t="shared" ref="T10" si="4">T11+T14</f>
        <v>29000</v>
      </c>
      <c r="U10" s="53">
        <f t="shared" si="3"/>
        <v>0</v>
      </c>
      <c r="V10" s="53"/>
      <c r="W10" s="53"/>
      <c r="X10" s="53"/>
      <c r="Y10" s="53"/>
      <c r="Z10" s="53"/>
      <c r="AA10" s="53"/>
      <c r="AB10" s="53"/>
      <c r="AC10" s="53"/>
      <c r="AD10" s="53"/>
      <c r="AE10" s="53"/>
      <c r="AF10" s="53"/>
      <c r="AG10" s="53"/>
      <c r="AH10" s="21">
        <f t="shared" ref="AH10:AJ10" si="5">AH11+AH14</f>
        <v>41326.896000000001</v>
      </c>
      <c r="AI10" s="115">
        <f t="shared" ref="AI10:AI11" si="6">+AH10/R10*100</f>
        <v>59.894052173913046</v>
      </c>
      <c r="AJ10" s="21">
        <f t="shared" si="5"/>
        <v>43689</v>
      </c>
      <c r="AK10" s="122">
        <f t="shared" ref="AK10:AK11" si="7">+AJ10/R10*100</f>
        <v>63.317391304347822</v>
      </c>
      <c r="AL10" s="19"/>
      <c r="AM10" s="22"/>
      <c r="AN10" s="129">
        <f>T10-1500</f>
        <v>27500</v>
      </c>
    </row>
    <row r="11" spans="1:41" s="109" customFormat="1" ht="15.75">
      <c r="A11" s="64">
        <v>1</v>
      </c>
      <c r="B11" s="19" t="s">
        <v>25</v>
      </c>
      <c r="C11" s="20"/>
      <c r="D11" s="19"/>
      <c r="E11" s="19"/>
      <c r="F11" s="19"/>
      <c r="G11" s="19"/>
      <c r="H11" s="19"/>
      <c r="I11" s="19"/>
      <c r="J11" s="21">
        <f>J12</f>
        <v>57000</v>
      </c>
      <c r="K11" s="21">
        <f t="shared" ref="K11:AJ11" si="8">K12</f>
        <v>50000</v>
      </c>
      <c r="L11" s="53">
        <f t="shared" si="8"/>
        <v>43500</v>
      </c>
      <c r="M11" s="53">
        <f t="shared" si="8"/>
        <v>0</v>
      </c>
      <c r="N11" s="53">
        <f t="shared" si="8"/>
        <v>43500</v>
      </c>
      <c r="O11" s="53">
        <f t="shared" si="8"/>
        <v>15000</v>
      </c>
      <c r="P11" s="53">
        <f t="shared" si="8"/>
        <v>10000</v>
      </c>
      <c r="Q11" s="53">
        <f t="shared" si="8"/>
        <v>5000</v>
      </c>
      <c r="R11" s="53">
        <f t="shared" si="8"/>
        <v>5000</v>
      </c>
      <c r="S11" s="53">
        <f t="shared" si="8"/>
        <v>0</v>
      </c>
      <c r="T11" s="53">
        <f t="shared" si="8"/>
        <v>5000</v>
      </c>
      <c r="U11" s="53">
        <f t="shared" si="8"/>
        <v>0</v>
      </c>
      <c r="V11" s="53"/>
      <c r="W11" s="53"/>
      <c r="X11" s="53"/>
      <c r="Y11" s="53"/>
      <c r="Z11" s="53"/>
      <c r="AA11" s="53"/>
      <c r="AB11" s="53"/>
      <c r="AC11" s="53"/>
      <c r="AD11" s="53"/>
      <c r="AE11" s="53"/>
      <c r="AF11" s="53"/>
      <c r="AG11" s="53"/>
      <c r="AH11" s="21">
        <f t="shared" si="8"/>
        <v>4500</v>
      </c>
      <c r="AI11" s="115">
        <f t="shared" si="6"/>
        <v>90</v>
      </c>
      <c r="AJ11" s="21">
        <f t="shared" si="8"/>
        <v>4500</v>
      </c>
      <c r="AK11" s="122">
        <f t="shared" si="7"/>
        <v>90</v>
      </c>
      <c r="AL11" s="19"/>
      <c r="AM11" s="22"/>
      <c r="AN11" s="112">
        <f>AH9+'Pluc 2'!X10+'PL3'!I8</f>
        <v>134486.69589999999</v>
      </c>
      <c r="AO11" s="129">
        <f>AJ9+'Pluc 2'!AG10+'PL3'!N8</f>
        <v>147029.77383000002</v>
      </c>
    </row>
    <row r="12" spans="1:41" s="110" customFormat="1" ht="31.5">
      <c r="A12" s="13" t="s">
        <v>26</v>
      </c>
      <c r="B12" s="14" t="s">
        <v>51</v>
      </c>
      <c r="C12" s="15"/>
      <c r="D12" s="16"/>
      <c r="E12" s="16"/>
      <c r="F12" s="16"/>
      <c r="G12" s="16"/>
      <c r="H12" s="16"/>
      <c r="I12" s="16"/>
      <c r="J12" s="17">
        <f>J13</f>
        <v>57000</v>
      </c>
      <c r="K12" s="17">
        <f t="shared" ref="K12:AJ12" si="9">K13</f>
        <v>50000</v>
      </c>
      <c r="L12" s="54">
        <f t="shared" si="9"/>
        <v>43500</v>
      </c>
      <c r="M12" s="54">
        <f t="shared" si="9"/>
        <v>0</v>
      </c>
      <c r="N12" s="54">
        <f t="shared" si="9"/>
        <v>43500</v>
      </c>
      <c r="O12" s="54">
        <f t="shared" si="9"/>
        <v>15000</v>
      </c>
      <c r="P12" s="54">
        <f t="shared" si="9"/>
        <v>10000</v>
      </c>
      <c r="Q12" s="54">
        <f t="shared" si="9"/>
        <v>5000</v>
      </c>
      <c r="R12" s="54">
        <f t="shared" si="9"/>
        <v>5000</v>
      </c>
      <c r="S12" s="54">
        <f t="shared" si="9"/>
        <v>0</v>
      </c>
      <c r="T12" s="54">
        <f t="shared" si="9"/>
        <v>5000</v>
      </c>
      <c r="U12" s="54">
        <f t="shared" si="9"/>
        <v>0</v>
      </c>
      <c r="V12" s="54"/>
      <c r="W12" s="54"/>
      <c r="X12" s="54"/>
      <c r="Y12" s="54"/>
      <c r="Z12" s="54"/>
      <c r="AA12" s="54"/>
      <c r="AB12" s="54"/>
      <c r="AC12" s="54"/>
      <c r="AD12" s="54"/>
      <c r="AE12" s="54"/>
      <c r="AF12" s="54"/>
      <c r="AG12" s="54"/>
      <c r="AH12" s="17">
        <f t="shared" si="9"/>
        <v>4500</v>
      </c>
      <c r="AI12" s="116">
        <f>+AH12/R12*100</f>
        <v>90</v>
      </c>
      <c r="AJ12" s="17">
        <f t="shared" si="9"/>
        <v>4500</v>
      </c>
      <c r="AK12" s="107">
        <f t="shared" ref="AK12:AK18" si="10">+AJ12/R12*100</f>
        <v>90</v>
      </c>
      <c r="AL12" s="16"/>
      <c r="AM12" s="18"/>
      <c r="AN12" s="130">
        <f>AN11/AN9*100</f>
        <v>46.189466267669985</v>
      </c>
      <c r="AO12" s="314">
        <f>+AO11/AN9*100</f>
        <v>50.497387367696746</v>
      </c>
    </row>
    <row r="13" spans="1:41" s="44" customFormat="1" ht="94.5">
      <c r="A13" s="6" t="s">
        <v>27</v>
      </c>
      <c r="B13" s="9" t="s">
        <v>28</v>
      </c>
      <c r="C13" s="3" t="s">
        <v>29</v>
      </c>
      <c r="D13" s="3" t="s">
        <v>30</v>
      </c>
      <c r="E13" s="3">
        <v>7570799</v>
      </c>
      <c r="F13" s="3">
        <v>292</v>
      </c>
      <c r="G13" s="3" t="s">
        <v>31</v>
      </c>
      <c r="H13" s="3" t="s">
        <v>32</v>
      </c>
      <c r="I13" s="3" t="s">
        <v>33</v>
      </c>
      <c r="J13" s="10">
        <v>57000</v>
      </c>
      <c r="K13" s="10">
        <v>50000</v>
      </c>
      <c r="L13" s="55">
        <v>43500</v>
      </c>
      <c r="M13" s="55"/>
      <c r="N13" s="55">
        <v>43500</v>
      </c>
      <c r="O13" s="55">
        <v>15000</v>
      </c>
      <c r="P13" s="55">
        <v>10000</v>
      </c>
      <c r="Q13" s="55">
        <v>5000</v>
      </c>
      <c r="R13" s="52">
        <f t="shared" ref="R13" si="11">S13+T13+U13</f>
        <v>5000</v>
      </c>
      <c r="S13" s="55">
        <v>0</v>
      </c>
      <c r="T13" s="55">
        <v>5000</v>
      </c>
      <c r="U13" s="55"/>
      <c r="V13" s="58" t="s">
        <v>207</v>
      </c>
      <c r="W13" s="58" t="s">
        <v>208</v>
      </c>
      <c r="X13" s="58" t="s">
        <v>212</v>
      </c>
      <c r="Y13" s="58" t="s">
        <v>212</v>
      </c>
      <c r="Z13" s="58" t="s">
        <v>212</v>
      </c>
      <c r="AA13" s="58" t="s">
        <v>213</v>
      </c>
      <c r="AB13" s="58" t="s">
        <v>213</v>
      </c>
      <c r="AC13" s="58" t="s">
        <v>213</v>
      </c>
      <c r="AD13" s="58" t="s">
        <v>213</v>
      </c>
      <c r="AE13" s="58" t="s">
        <v>213</v>
      </c>
      <c r="AF13" s="58" t="s">
        <v>213</v>
      </c>
      <c r="AG13" s="58" t="s">
        <v>213</v>
      </c>
      <c r="AH13" s="10">
        <v>4500</v>
      </c>
      <c r="AI13" s="117">
        <f>+AH13/R13*100</f>
        <v>90</v>
      </c>
      <c r="AJ13" s="10">
        <v>4500</v>
      </c>
      <c r="AK13" s="107">
        <f t="shared" si="10"/>
        <v>90</v>
      </c>
      <c r="AL13" s="3" t="s">
        <v>34</v>
      </c>
      <c r="AM13" s="93"/>
      <c r="AO13" s="236">
        <f>+T10-1500</f>
        <v>27500</v>
      </c>
    </row>
    <row r="14" spans="1:41" s="109" customFormat="1" ht="31.5">
      <c r="A14" s="64">
        <v>2</v>
      </c>
      <c r="B14" s="23" t="s">
        <v>36</v>
      </c>
      <c r="C14" s="20"/>
      <c r="D14" s="20"/>
      <c r="E14" s="19"/>
      <c r="F14" s="19"/>
      <c r="G14" s="19"/>
      <c r="H14" s="19"/>
      <c r="I14" s="19"/>
      <c r="J14" s="21">
        <f>J15</f>
        <v>171500</v>
      </c>
      <c r="K14" s="21">
        <f t="shared" ref="K14:AJ14" si="12">K15</f>
        <v>157000</v>
      </c>
      <c r="L14" s="53">
        <f t="shared" si="12"/>
        <v>50450</v>
      </c>
      <c r="M14" s="53">
        <f t="shared" si="12"/>
        <v>0</v>
      </c>
      <c r="N14" s="53">
        <f t="shared" si="12"/>
        <v>50450</v>
      </c>
      <c r="O14" s="53">
        <f t="shared" si="12"/>
        <v>148000</v>
      </c>
      <c r="P14" s="53">
        <f t="shared" si="12"/>
        <v>93000</v>
      </c>
      <c r="Q14" s="53">
        <f t="shared" si="12"/>
        <v>55000</v>
      </c>
      <c r="R14" s="53">
        <f t="shared" si="12"/>
        <v>64000</v>
      </c>
      <c r="S14" s="53">
        <f t="shared" si="12"/>
        <v>40000</v>
      </c>
      <c r="T14" s="53">
        <f t="shared" si="12"/>
        <v>24000</v>
      </c>
      <c r="U14" s="53">
        <f t="shared" si="12"/>
        <v>0</v>
      </c>
      <c r="V14" s="53"/>
      <c r="W14" s="53"/>
      <c r="X14" s="53"/>
      <c r="Y14" s="53"/>
      <c r="Z14" s="53"/>
      <c r="AA14" s="53"/>
      <c r="AB14" s="53"/>
      <c r="AC14" s="53"/>
      <c r="AD14" s="53"/>
      <c r="AE14" s="53"/>
      <c r="AF14" s="53"/>
      <c r="AG14" s="53"/>
      <c r="AH14" s="21">
        <f t="shared" si="12"/>
        <v>36826.896000000001</v>
      </c>
      <c r="AI14" s="115">
        <f t="shared" ref="AI14" si="13">+AH14/R14*100</f>
        <v>57.542024999999995</v>
      </c>
      <c r="AJ14" s="21">
        <f t="shared" si="12"/>
        <v>39189</v>
      </c>
      <c r="AK14" s="123">
        <f t="shared" si="10"/>
        <v>61.232812500000001</v>
      </c>
      <c r="AL14" s="19"/>
      <c r="AM14" s="22"/>
    </row>
    <row r="15" spans="1:41" s="110" customFormat="1" ht="15.75">
      <c r="A15" s="13" t="s">
        <v>26</v>
      </c>
      <c r="B15" s="16" t="s">
        <v>37</v>
      </c>
      <c r="C15" s="15"/>
      <c r="D15" s="15"/>
      <c r="E15" s="16"/>
      <c r="F15" s="16"/>
      <c r="G15" s="16"/>
      <c r="H15" s="16"/>
      <c r="I15" s="16"/>
      <c r="J15" s="17">
        <f>SUM(J16:J18)</f>
        <v>171500</v>
      </c>
      <c r="K15" s="17">
        <f t="shared" ref="K15:U15" si="14">SUM(K16:K18)</f>
        <v>157000</v>
      </c>
      <c r="L15" s="54">
        <f t="shared" si="14"/>
        <v>50450</v>
      </c>
      <c r="M15" s="54">
        <f t="shared" si="14"/>
        <v>0</v>
      </c>
      <c r="N15" s="54">
        <f t="shared" si="14"/>
        <v>50450</v>
      </c>
      <c r="O15" s="54">
        <f t="shared" si="14"/>
        <v>148000</v>
      </c>
      <c r="P15" s="54">
        <f t="shared" si="14"/>
        <v>93000</v>
      </c>
      <c r="Q15" s="54">
        <f t="shared" si="14"/>
        <v>55000</v>
      </c>
      <c r="R15" s="54">
        <f t="shared" si="14"/>
        <v>64000</v>
      </c>
      <c r="S15" s="54">
        <f t="shared" si="14"/>
        <v>40000</v>
      </c>
      <c r="T15" s="54">
        <f t="shared" ref="T15" si="15">SUM(T16:T18)</f>
        <v>24000</v>
      </c>
      <c r="U15" s="54">
        <f t="shared" si="14"/>
        <v>0</v>
      </c>
      <c r="V15" s="54"/>
      <c r="W15" s="54"/>
      <c r="X15" s="54"/>
      <c r="Y15" s="54"/>
      <c r="Z15" s="54"/>
      <c r="AA15" s="54"/>
      <c r="AB15" s="54"/>
      <c r="AC15" s="54"/>
      <c r="AD15" s="54"/>
      <c r="AE15" s="54"/>
      <c r="AF15" s="54"/>
      <c r="AG15" s="54"/>
      <c r="AH15" s="17">
        <f t="shared" ref="AH15:AJ15" si="16">SUM(AH16:AH18)</f>
        <v>36826.896000000001</v>
      </c>
      <c r="AI15" s="118">
        <f>+AH15/R15*100</f>
        <v>57.542024999999995</v>
      </c>
      <c r="AJ15" s="17">
        <f t="shared" si="16"/>
        <v>39189</v>
      </c>
      <c r="AK15" s="124">
        <f t="shared" si="10"/>
        <v>61.232812500000001</v>
      </c>
      <c r="AL15" s="16"/>
      <c r="AM15" s="18"/>
    </row>
    <row r="16" spans="1:41" s="44" customFormat="1" ht="61.5" customHeight="1">
      <c r="A16" s="6" t="s">
        <v>27</v>
      </c>
      <c r="B16" s="9" t="s">
        <v>38</v>
      </c>
      <c r="C16" s="3" t="s">
        <v>39</v>
      </c>
      <c r="D16" s="3" t="s">
        <v>40</v>
      </c>
      <c r="E16" s="3">
        <v>7887916</v>
      </c>
      <c r="F16" s="3"/>
      <c r="G16" s="3"/>
      <c r="H16" s="3" t="s">
        <v>41</v>
      </c>
      <c r="I16" s="3" t="s">
        <v>42</v>
      </c>
      <c r="J16" s="10">
        <v>37000</v>
      </c>
      <c r="K16" s="10">
        <v>37000</v>
      </c>
      <c r="L16" s="55">
        <v>28450</v>
      </c>
      <c r="M16" s="55"/>
      <c r="N16" s="55">
        <v>28450</v>
      </c>
      <c r="O16" s="55">
        <v>28000</v>
      </c>
      <c r="P16" s="55">
        <v>28000</v>
      </c>
      <c r="Q16" s="55"/>
      <c r="R16" s="55">
        <v>4000</v>
      </c>
      <c r="S16" s="55"/>
      <c r="T16" s="55">
        <v>4000</v>
      </c>
      <c r="U16" s="55"/>
      <c r="V16" s="58" t="s">
        <v>207</v>
      </c>
      <c r="W16" s="58" t="s">
        <v>209</v>
      </c>
      <c r="X16" s="58" t="s">
        <v>208</v>
      </c>
      <c r="Y16" s="58" t="s">
        <v>210</v>
      </c>
      <c r="Z16" s="58" t="s">
        <v>215</v>
      </c>
      <c r="AA16" s="58" t="s">
        <v>216</v>
      </c>
      <c r="AB16" s="58" t="s">
        <v>217</v>
      </c>
      <c r="AC16" s="58" t="s">
        <v>212</v>
      </c>
      <c r="AD16" s="58" t="s">
        <v>218</v>
      </c>
      <c r="AE16" s="58" t="s">
        <v>219</v>
      </c>
      <c r="AF16" s="58" t="s">
        <v>219</v>
      </c>
      <c r="AG16" s="58" t="s">
        <v>219</v>
      </c>
      <c r="AH16" s="10">
        <v>3999.9999999999995</v>
      </c>
      <c r="AI16" s="117">
        <f>+AH16/R16*100</f>
        <v>99.999999999999986</v>
      </c>
      <c r="AJ16" s="10">
        <v>3999.9999999999995</v>
      </c>
      <c r="AK16" s="107">
        <f t="shared" si="10"/>
        <v>99.999999999999986</v>
      </c>
      <c r="AL16" s="3" t="s">
        <v>34</v>
      </c>
      <c r="AM16" s="93"/>
    </row>
    <row r="17" spans="1:41" s="44" customFormat="1" ht="47.25">
      <c r="A17" s="6" t="s">
        <v>43</v>
      </c>
      <c r="B17" s="9" t="s">
        <v>44</v>
      </c>
      <c r="C17" s="3" t="s">
        <v>29</v>
      </c>
      <c r="D17" s="3" t="s">
        <v>40</v>
      </c>
      <c r="E17" s="3">
        <v>7927571</v>
      </c>
      <c r="F17" s="3"/>
      <c r="G17" s="3"/>
      <c r="H17" s="3" t="s">
        <v>45</v>
      </c>
      <c r="I17" s="3" t="s">
        <v>46</v>
      </c>
      <c r="J17" s="10">
        <v>75000</v>
      </c>
      <c r="K17" s="10">
        <v>65000</v>
      </c>
      <c r="L17" s="55">
        <v>15000</v>
      </c>
      <c r="M17" s="55"/>
      <c r="N17" s="55">
        <v>15000</v>
      </c>
      <c r="O17" s="55">
        <v>65000</v>
      </c>
      <c r="P17" s="55">
        <v>65000</v>
      </c>
      <c r="Q17" s="55"/>
      <c r="R17" s="55">
        <v>40000</v>
      </c>
      <c r="S17" s="55">
        <v>40000</v>
      </c>
      <c r="T17" s="55"/>
      <c r="U17" s="55"/>
      <c r="V17" s="58" t="s">
        <v>220</v>
      </c>
      <c r="W17" s="58" t="s">
        <v>210</v>
      </c>
      <c r="X17" s="58" t="s">
        <v>221</v>
      </c>
      <c r="Y17" s="58" t="s">
        <v>215</v>
      </c>
      <c r="Z17" s="58" t="s">
        <v>222</v>
      </c>
      <c r="AA17" s="58" t="s">
        <v>216</v>
      </c>
      <c r="AB17" s="58" t="s">
        <v>216</v>
      </c>
      <c r="AC17" s="58" t="s">
        <v>223</v>
      </c>
      <c r="AD17" s="58" t="s">
        <v>217</v>
      </c>
      <c r="AE17" s="58" t="s">
        <v>212</v>
      </c>
      <c r="AF17" s="58" t="s">
        <v>218</v>
      </c>
      <c r="AG17" s="58" t="s">
        <v>219</v>
      </c>
      <c r="AH17" s="135">
        <v>22137.896000000001</v>
      </c>
      <c r="AI17" s="117">
        <f>+AH17/R17*100</f>
        <v>55.344740000000002</v>
      </c>
      <c r="AJ17" s="10">
        <v>24500</v>
      </c>
      <c r="AK17" s="107">
        <f t="shared" si="10"/>
        <v>61.250000000000007</v>
      </c>
      <c r="AL17" s="3" t="s">
        <v>34</v>
      </c>
      <c r="AM17" s="11"/>
      <c r="AO17" s="131">
        <v>15050</v>
      </c>
    </row>
    <row r="18" spans="1:41" s="44" customFormat="1" ht="78.75">
      <c r="A18" s="6" t="s">
        <v>47</v>
      </c>
      <c r="B18" s="9" t="s">
        <v>48</v>
      </c>
      <c r="C18" s="3" t="s">
        <v>49</v>
      </c>
      <c r="D18" s="3" t="s">
        <v>40</v>
      </c>
      <c r="E18" s="3">
        <v>7927570</v>
      </c>
      <c r="F18" s="3"/>
      <c r="G18" s="3"/>
      <c r="H18" s="3" t="s">
        <v>45</v>
      </c>
      <c r="I18" s="3" t="s">
        <v>50</v>
      </c>
      <c r="J18" s="10">
        <v>59500</v>
      </c>
      <c r="K18" s="10">
        <v>55000</v>
      </c>
      <c r="L18" s="10">
        <v>7000</v>
      </c>
      <c r="M18" s="10"/>
      <c r="N18" s="10">
        <v>7000</v>
      </c>
      <c r="O18" s="10">
        <v>55000</v>
      </c>
      <c r="P18" s="10"/>
      <c r="Q18" s="10">
        <v>55000</v>
      </c>
      <c r="R18" s="10">
        <v>20000</v>
      </c>
      <c r="S18" s="10"/>
      <c r="T18" s="10">
        <v>20000</v>
      </c>
      <c r="U18" s="10"/>
      <c r="V18" s="58" t="s">
        <v>207</v>
      </c>
      <c r="W18" s="58" t="s">
        <v>211</v>
      </c>
      <c r="X18" s="58" t="s">
        <v>224</v>
      </c>
      <c r="Y18" s="58" t="s">
        <v>208</v>
      </c>
      <c r="Z18" s="58" t="s">
        <v>221</v>
      </c>
      <c r="AA18" s="58" t="s">
        <v>216</v>
      </c>
      <c r="AB18" s="58" t="s">
        <v>212</v>
      </c>
      <c r="AC18" s="58" t="s">
        <v>219</v>
      </c>
      <c r="AD18" s="58" t="s">
        <v>219</v>
      </c>
      <c r="AE18" s="58" t="s">
        <v>219</v>
      </c>
      <c r="AF18" s="58" t="s">
        <v>219</v>
      </c>
      <c r="AG18" s="58" t="s">
        <v>219</v>
      </c>
      <c r="AH18" s="10">
        <v>10689</v>
      </c>
      <c r="AI18" s="117">
        <f>+AH18/R18*100</f>
        <v>53.445</v>
      </c>
      <c r="AJ18" s="10">
        <f>AH18</f>
        <v>10689</v>
      </c>
      <c r="AK18" s="107">
        <f t="shared" si="10"/>
        <v>53.445</v>
      </c>
      <c r="AL18" s="3" t="s">
        <v>34</v>
      </c>
      <c r="AM18" s="93" t="s">
        <v>347</v>
      </c>
      <c r="AO18" s="317">
        <f>+T18-AH18</f>
        <v>9311</v>
      </c>
    </row>
    <row r="19" spans="1:41" s="25" customFormat="1" ht="15.75">
      <c r="A19" s="24"/>
      <c r="B19" s="7"/>
      <c r="C19" s="7"/>
      <c r="D19" s="7"/>
      <c r="E19" s="7"/>
      <c r="F19" s="7"/>
      <c r="G19" s="7"/>
      <c r="H19" s="7"/>
      <c r="I19" s="7"/>
      <c r="J19" s="7"/>
      <c r="K19" s="7"/>
      <c r="L19" s="7"/>
      <c r="M19" s="7"/>
      <c r="N19" s="7"/>
      <c r="O19" s="7"/>
      <c r="P19" s="7"/>
      <c r="Q19" s="7"/>
      <c r="R19" s="7"/>
      <c r="S19" s="7"/>
      <c r="T19" s="7"/>
      <c r="U19" s="7"/>
      <c r="V19" s="7"/>
      <c r="W19" s="7"/>
      <c r="X19" s="7"/>
      <c r="Y19" s="7"/>
      <c r="Z19" s="7"/>
      <c r="AA19" s="7"/>
      <c r="AB19" s="7"/>
      <c r="AC19" s="7"/>
      <c r="AD19" s="7"/>
      <c r="AE19" s="7"/>
      <c r="AF19" s="7"/>
      <c r="AG19" s="7"/>
      <c r="AH19" s="7"/>
      <c r="AI19" s="119"/>
      <c r="AJ19" s="7"/>
      <c r="AK19" s="125"/>
      <c r="AL19" s="7"/>
      <c r="AM19" s="8"/>
    </row>
    <row r="20" spans="1:41" s="27" customFormat="1" ht="31.5">
      <c r="A20" s="26" t="s">
        <v>35</v>
      </c>
      <c r="B20" s="23" t="s">
        <v>193</v>
      </c>
      <c r="C20" s="4"/>
      <c r="D20" s="4"/>
      <c r="E20" s="4"/>
      <c r="F20" s="4"/>
      <c r="G20" s="4"/>
      <c r="H20" s="4"/>
      <c r="I20" s="4"/>
      <c r="J20" s="50">
        <f t="shared" ref="J20:AI20" si="17">J21+J27</f>
        <v>111300</v>
      </c>
      <c r="K20" s="50">
        <f t="shared" si="17"/>
        <v>0</v>
      </c>
      <c r="L20" s="50">
        <f t="shared" si="17"/>
        <v>8372.9969999999994</v>
      </c>
      <c r="M20" s="50">
        <f t="shared" si="17"/>
        <v>0</v>
      </c>
      <c r="N20" s="50">
        <f t="shared" si="17"/>
        <v>0</v>
      </c>
      <c r="O20" s="50">
        <f t="shared" si="17"/>
        <v>111300</v>
      </c>
      <c r="P20" s="50">
        <f t="shared" si="17"/>
        <v>32300</v>
      </c>
      <c r="Q20" s="50">
        <f t="shared" si="17"/>
        <v>0</v>
      </c>
      <c r="R20" s="61">
        <f>R21</f>
        <v>12638</v>
      </c>
      <c r="S20" s="61">
        <f t="shared" ref="S20:U20" si="18">S21</f>
        <v>12638</v>
      </c>
      <c r="T20" s="50">
        <f t="shared" si="18"/>
        <v>0</v>
      </c>
      <c r="U20" s="50">
        <f t="shared" si="18"/>
        <v>0</v>
      </c>
      <c r="V20" s="59" t="s">
        <v>207</v>
      </c>
      <c r="W20" s="59" t="s">
        <v>211</v>
      </c>
      <c r="X20" s="59" t="s">
        <v>224</v>
      </c>
      <c r="Y20" s="59" t="s">
        <v>225</v>
      </c>
      <c r="Z20" s="59" t="s">
        <v>208</v>
      </c>
      <c r="AA20" s="59" t="s">
        <v>210</v>
      </c>
      <c r="AB20" s="59" t="s">
        <v>215</v>
      </c>
      <c r="AC20" s="59" t="s">
        <v>216</v>
      </c>
      <c r="AD20" s="59" t="s">
        <v>217</v>
      </c>
      <c r="AE20" s="59" t="s">
        <v>212</v>
      </c>
      <c r="AF20" s="59" t="s">
        <v>218</v>
      </c>
      <c r="AG20" s="59" t="s">
        <v>219</v>
      </c>
      <c r="AH20" s="50">
        <f t="shared" ref="AH20" si="19">AH21</f>
        <v>9308.1710000000003</v>
      </c>
      <c r="AI20" s="106">
        <f t="shared" si="17"/>
        <v>73.652247191011227</v>
      </c>
      <c r="AJ20" s="61">
        <f t="shared" ref="AJ20" si="20">AJ21</f>
        <v>9721.0509999999995</v>
      </c>
      <c r="AK20" s="123">
        <f>+AJ20/S20*100</f>
        <v>76.919219813261591</v>
      </c>
      <c r="AL20" s="4"/>
      <c r="AM20" s="5"/>
    </row>
    <row r="21" spans="1:41" s="27" customFormat="1" ht="15.75">
      <c r="A21" s="26">
        <v>1</v>
      </c>
      <c r="B21" s="31" t="s">
        <v>53</v>
      </c>
      <c r="C21" s="4"/>
      <c r="D21" s="4"/>
      <c r="E21" s="4"/>
      <c r="F21" s="4"/>
      <c r="G21" s="4"/>
      <c r="H21" s="4"/>
      <c r="I21" s="4"/>
      <c r="J21" s="38">
        <f t="shared" ref="J21:AJ21" si="21">SUM(J22:J25)</f>
        <v>32300</v>
      </c>
      <c r="K21" s="45">
        <f t="shared" si="21"/>
        <v>0</v>
      </c>
      <c r="L21" s="38">
        <f t="shared" si="21"/>
        <v>6622.9969999999994</v>
      </c>
      <c r="M21" s="45">
        <f t="shared" si="21"/>
        <v>0</v>
      </c>
      <c r="N21" s="45">
        <f t="shared" si="21"/>
        <v>0</v>
      </c>
      <c r="O21" s="38">
        <f t="shared" si="21"/>
        <v>32300</v>
      </c>
      <c r="P21" s="38">
        <f t="shared" si="21"/>
        <v>32300</v>
      </c>
      <c r="Q21" s="45">
        <f t="shared" si="21"/>
        <v>0</v>
      </c>
      <c r="R21" s="38">
        <f t="shared" si="21"/>
        <v>12638</v>
      </c>
      <c r="S21" s="38">
        <f t="shared" si="21"/>
        <v>12638</v>
      </c>
      <c r="T21" s="38"/>
      <c r="U21" s="45">
        <f t="shared" si="21"/>
        <v>0</v>
      </c>
      <c r="V21" s="45"/>
      <c r="W21" s="45"/>
      <c r="X21" s="45"/>
      <c r="Y21" s="45"/>
      <c r="Z21" s="45"/>
      <c r="AA21" s="45"/>
      <c r="AB21" s="45"/>
      <c r="AC21" s="45"/>
      <c r="AD21" s="45"/>
      <c r="AE21" s="45"/>
      <c r="AF21" s="45"/>
      <c r="AG21" s="45"/>
      <c r="AH21" s="46">
        <f t="shared" si="21"/>
        <v>9308.1710000000003</v>
      </c>
      <c r="AI21" s="106">
        <f>+AH21/S21*100</f>
        <v>73.652247191011227</v>
      </c>
      <c r="AJ21" s="45">
        <f t="shared" si="21"/>
        <v>9721.0509999999995</v>
      </c>
      <c r="AK21" s="123">
        <f>+AJ21/R21*100</f>
        <v>76.919219813261591</v>
      </c>
      <c r="AL21" s="4"/>
      <c r="AM21" s="5"/>
    </row>
    <row r="22" spans="1:41" s="25" customFormat="1" ht="47.25">
      <c r="A22" s="33" t="s">
        <v>27</v>
      </c>
      <c r="B22" s="32" t="s">
        <v>54</v>
      </c>
      <c r="C22" s="34" t="s">
        <v>59</v>
      </c>
      <c r="D22" s="34" t="s">
        <v>40</v>
      </c>
      <c r="E22" s="34">
        <v>7958956</v>
      </c>
      <c r="F22" s="7"/>
      <c r="G22" s="7"/>
      <c r="H22" s="35" t="s">
        <v>60</v>
      </c>
      <c r="I22" s="36" t="s">
        <v>61</v>
      </c>
      <c r="J22" s="37">
        <v>2300</v>
      </c>
      <c r="K22" s="7"/>
      <c r="L22" s="39">
        <v>805</v>
      </c>
      <c r="M22" s="7"/>
      <c r="N22" s="7"/>
      <c r="O22" s="40">
        <f>SUM(P22:Q22)</f>
        <v>2300</v>
      </c>
      <c r="P22" s="39">
        <v>2300</v>
      </c>
      <c r="Q22" s="7"/>
      <c r="R22" s="41">
        <f>S22+T22+U22</f>
        <v>1495</v>
      </c>
      <c r="S22" s="37">
        <v>1495</v>
      </c>
      <c r="T22" s="37"/>
      <c r="U22" s="7"/>
      <c r="V22" s="49"/>
      <c r="W22" s="49"/>
      <c r="X22" s="49"/>
      <c r="Y22" s="49"/>
      <c r="Z22" s="49"/>
      <c r="AA22" s="49"/>
      <c r="AB22" s="49"/>
      <c r="AC22" s="49"/>
      <c r="AD22" s="49"/>
      <c r="AE22" s="49"/>
      <c r="AF22" s="49"/>
      <c r="AG22" s="49"/>
      <c r="AH22" s="105">
        <v>1090.0510000000002</v>
      </c>
      <c r="AI22" s="107">
        <f t="shared" ref="AI22:AI25" si="22">+AH22/S22*100</f>
        <v>72.913110367892983</v>
      </c>
      <c r="AJ22" s="105">
        <f>AH22</f>
        <v>1090.0510000000002</v>
      </c>
      <c r="AK22" s="107">
        <f>+AJ22/R22*100</f>
        <v>72.913110367892983</v>
      </c>
      <c r="AL22" s="42" t="s">
        <v>65</v>
      </c>
      <c r="AM22" s="108"/>
    </row>
    <row r="23" spans="1:41" s="25" customFormat="1" ht="63">
      <c r="A23" s="33" t="s">
        <v>43</v>
      </c>
      <c r="B23" s="32" t="s">
        <v>55</v>
      </c>
      <c r="C23" s="34" t="s">
        <v>29</v>
      </c>
      <c r="D23" s="34" t="s">
        <v>40</v>
      </c>
      <c r="E23" s="34">
        <v>7979435</v>
      </c>
      <c r="F23" s="7"/>
      <c r="G23" s="7"/>
      <c r="H23" s="35" t="s">
        <v>45</v>
      </c>
      <c r="I23" s="36" t="s">
        <v>62</v>
      </c>
      <c r="J23" s="37">
        <v>14990</v>
      </c>
      <c r="K23" s="7"/>
      <c r="L23" s="37">
        <v>3317.9969999999998</v>
      </c>
      <c r="M23" s="7"/>
      <c r="N23" s="7"/>
      <c r="O23" s="40">
        <f t="shared" ref="O23:O25" si="23">SUM(P23:Q23)</f>
        <v>14990</v>
      </c>
      <c r="P23" s="37">
        <v>14990</v>
      </c>
      <c r="Q23" s="7"/>
      <c r="R23" s="41">
        <f t="shared" ref="R23:R25" si="24">S23+T23+U23</f>
        <v>4631</v>
      </c>
      <c r="S23" s="39">
        <v>4631</v>
      </c>
      <c r="T23" s="39"/>
      <c r="U23" s="7"/>
      <c r="V23" s="49"/>
      <c r="W23" s="49"/>
      <c r="X23" s="49"/>
      <c r="Y23" s="49"/>
      <c r="Z23" s="49"/>
      <c r="AA23" s="49"/>
      <c r="AB23" s="49"/>
      <c r="AC23" s="49"/>
      <c r="AD23" s="49"/>
      <c r="AE23" s="49"/>
      <c r="AF23" s="49"/>
      <c r="AG23" s="49"/>
      <c r="AH23" s="113">
        <v>4631</v>
      </c>
      <c r="AI23" s="107">
        <f t="shared" si="22"/>
        <v>100</v>
      </c>
      <c r="AJ23" s="105">
        <f>AH23</f>
        <v>4631</v>
      </c>
      <c r="AK23" s="107">
        <f t="shared" ref="AK23:AK29" si="25">+AJ23/R23*100</f>
        <v>100</v>
      </c>
      <c r="AL23" s="42" t="s">
        <v>65</v>
      </c>
      <c r="AM23" s="108"/>
    </row>
    <row r="24" spans="1:41" s="25" customFormat="1" ht="47.25">
      <c r="A24" s="33" t="s">
        <v>47</v>
      </c>
      <c r="B24" s="32" t="s">
        <v>56</v>
      </c>
      <c r="C24" s="34" t="s">
        <v>29</v>
      </c>
      <c r="D24" s="34" t="s">
        <v>40</v>
      </c>
      <c r="E24" s="34"/>
      <c r="F24" s="7"/>
      <c r="G24" s="7"/>
      <c r="H24" s="35" t="s">
        <v>45</v>
      </c>
      <c r="I24" s="36" t="s">
        <v>63</v>
      </c>
      <c r="J24" s="37">
        <v>12010</v>
      </c>
      <c r="K24" s="7"/>
      <c r="L24" s="37">
        <v>2000</v>
      </c>
      <c r="M24" s="7"/>
      <c r="N24" s="7"/>
      <c r="O24" s="40">
        <f t="shared" si="23"/>
        <v>12010</v>
      </c>
      <c r="P24" s="37">
        <v>12010</v>
      </c>
      <c r="Q24" s="7"/>
      <c r="R24" s="41">
        <f t="shared" si="24"/>
        <v>5012</v>
      </c>
      <c r="S24" s="39">
        <v>5012</v>
      </c>
      <c r="T24" s="39"/>
      <c r="U24" s="7"/>
      <c r="V24" s="49"/>
      <c r="W24" s="49"/>
      <c r="X24" s="49"/>
      <c r="Y24" s="49"/>
      <c r="Z24" s="49"/>
      <c r="AA24" s="49"/>
      <c r="AB24" s="49"/>
      <c r="AC24" s="49"/>
      <c r="AD24" s="49"/>
      <c r="AE24" s="49"/>
      <c r="AF24" s="49"/>
      <c r="AG24" s="49"/>
      <c r="AH24" s="105">
        <v>2087.12</v>
      </c>
      <c r="AI24" s="107">
        <f t="shared" si="22"/>
        <v>41.642458100558656</v>
      </c>
      <c r="AJ24" s="113">
        <v>2500</v>
      </c>
      <c r="AK24" s="107">
        <f t="shared" si="25"/>
        <v>49.880287310454904</v>
      </c>
      <c r="AL24" s="42" t="s">
        <v>65</v>
      </c>
      <c r="AM24" s="108"/>
    </row>
    <row r="25" spans="1:41" s="25" customFormat="1" ht="47.25">
      <c r="A25" s="33" t="s">
        <v>58</v>
      </c>
      <c r="B25" s="32" t="s">
        <v>57</v>
      </c>
      <c r="C25" s="34" t="s">
        <v>59</v>
      </c>
      <c r="D25" s="34" t="s">
        <v>40</v>
      </c>
      <c r="E25" s="34"/>
      <c r="F25" s="7"/>
      <c r="G25" s="7"/>
      <c r="H25" s="35" t="s">
        <v>45</v>
      </c>
      <c r="I25" s="36" t="s">
        <v>64</v>
      </c>
      <c r="J25" s="37">
        <v>3000</v>
      </c>
      <c r="K25" s="7"/>
      <c r="L25" s="37">
        <v>500</v>
      </c>
      <c r="M25" s="7"/>
      <c r="N25" s="7"/>
      <c r="O25" s="40">
        <f t="shared" si="23"/>
        <v>3000</v>
      </c>
      <c r="P25" s="37">
        <v>3000</v>
      </c>
      <c r="Q25" s="7"/>
      <c r="R25" s="41">
        <f t="shared" si="24"/>
        <v>1500</v>
      </c>
      <c r="S25" s="39">
        <v>1500</v>
      </c>
      <c r="T25" s="39"/>
      <c r="U25" s="7"/>
      <c r="V25" s="49"/>
      <c r="W25" s="49"/>
      <c r="X25" s="49"/>
      <c r="Y25" s="49"/>
      <c r="Z25" s="49"/>
      <c r="AA25" s="49"/>
      <c r="AB25" s="49"/>
      <c r="AC25" s="49"/>
      <c r="AD25" s="49"/>
      <c r="AE25" s="49"/>
      <c r="AF25" s="49"/>
      <c r="AG25" s="49"/>
      <c r="AH25" s="105">
        <v>1500</v>
      </c>
      <c r="AI25" s="107">
        <f t="shared" si="22"/>
        <v>100</v>
      </c>
      <c r="AJ25" s="113">
        <f>AH25</f>
        <v>1500</v>
      </c>
      <c r="AK25" s="107">
        <f t="shared" si="25"/>
        <v>100</v>
      </c>
      <c r="AL25" s="42" t="s">
        <v>65</v>
      </c>
      <c r="AM25" s="108"/>
    </row>
    <row r="26" spans="1:41" s="25" customFormat="1" ht="15.75">
      <c r="A26" s="24"/>
      <c r="B26" s="7"/>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7"/>
      <c r="AI26" s="119"/>
      <c r="AJ26" s="7"/>
      <c r="AK26" s="125"/>
      <c r="AL26" s="7"/>
      <c r="AM26" s="8"/>
    </row>
    <row r="27" spans="1:41" s="27" customFormat="1" ht="77.25" customHeight="1">
      <c r="A27" s="26" t="s">
        <v>110</v>
      </c>
      <c r="B27" s="31" t="s">
        <v>214</v>
      </c>
      <c r="C27" s="4"/>
      <c r="D27" s="4"/>
      <c r="E27" s="4"/>
      <c r="F27" s="4"/>
      <c r="G27" s="4"/>
      <c r="H27" s="4"/>
      <c r="I27" s="4"/>
      <c r="J27" s="46">
        <f>J30</f>
        <v>79000</v>
      </c>
      <c r="K27" s="46">
        <f t="shared" ref="K27:AJ27" si="26">K30</f>
        <v>0</v>
      </c>
      <c r="L27" s="46">
        <f t="shared" si="26"/>
        <v>1750</v>
      </c>
      <c r="M27" s="46">
        <f t="shared" si="26"/>
        <v>0</v>
      </c>
      <c r="N27" s="46">
        <f t="shared" si="26"/>
        <v>0</v>
      </c>
      <c r="O27" s="46">
        <f t="shared" si="26"/>
        <v>79000</v>
      </c>
      <c r="P27" s="46">
        <f t="shared" si="26"/>
        <v>0</v>
      </c>
      <c r="Q27" s="46">
        <f t="shared" si="26"/>
        <v>0</v>
      </c>
      <c r="R27" s="65">
        <f>R28+R29</f>
        <v>15000</v>
      </c>
      <c r="S27" s="65">
        <f t="shared" si="26"/>
        <v>0</v>
      </c>
      <c r="T27" s="65">
        <f>T28+T29</f>
        <v>15000</v>
      </c>
      <c r="U27" s="60">
        <f t="shared" si="26"/>
        <v>0</v>
      </c>
      <c r="V27" s="46"/>
      <c r="W27" s="46"/>
      <c r="X27" s="46"/>
      <c r="Y27" s="46"/>
      <c r="Z27" s="46"/>
      <c r="AA27" s="46"/>
      <c r="AB27" s="46"/>
      <c r="AC27" s="46"/>
      <c r="AD27" s="46"/>
      <c r="AE27" s="46"/>
      <c r="AF27" s="46"/>
      <c r="AG27" s="46"/>
      <c r="AH27" s="65">
        <f>SUM(AH28:AH29)</f>
        <v>0</v>
      </c>
      <c r="AI27" s="106">
        <f>+AH27/R27*100</f>
        <v>0</v>
      </c>
      <c r="AJ27" s="65">
        <f t="shared" si="26"/>
        <v>0</v>
      </c>
      <c r="AK27" s="106">
        <f t="shared" si="25"/>
        <v>0</v>
      </c>
      <c r="AL27" s="4"/>
      <c r="AM27" s="93" t="s">
        <v>269</v>
      </c>
    </row>
    <row r="28" spans="1:41" s="104" customFormat="1" ht="15.75">
      <c r="A28" s="94"/>
      <c r="B28" s="95" t="s">
        <v>276</v>
      </c>
      <c r="C28" s="96"/>
      <c r="D28" s="96"/>
      <c r="E28" s="97"/>
      <c r="F28" s="96"/>
      <c r="G28" s="96"/>
      <c r="H28" s="96"/>
      <c r="I28" s="96"/>
      <c r="J28" s="98"/>
      <c r="K28" s="98"/>
      <c r="L28" s="98"/>
      <c r="M28" s="98"/>
      <c r="N28" s="98"/>
      <c r="O28" s="98"/>
      <c r="P28" s="98"/>
      <c r="Q28" s="98"/>
      <c r="R28" s="99">
        <f>T28</f>
        <v>4400</v>
      </c>
      <c r="S28" s="99"/>
      <c r="T28" s="99">
        <v>4400</v>
      </c>
      <c r="U28" s="100"/>
      <c r="V28" s="101"/>
      <c r="W28" s="101"/>
      <c r="X28" s="101"/>
      <c r="Y28" s="101"/>
      <c r="Z28" s="101"/>
      <c r="AA28" s="101"/>
      <c r="AB28" s="101"/>
      <c r="AC28" s="101"/>
      <c r="AD28" s="101"/>
      <c r="AE28" s="101"/>
      <c r="AF28" s="101"/>
      <c r="AG28" s="101"/>
      <c r="AH28" s="102">
        <v>0</v>
      </c>
      <c r="AI28" s="107">
        <f t="shared" ref="AI28:AI29" si="27">+AH28/R28*100</f>
        <v>0</v>
      </c>
      <c r="AJ28" s="102"/>
      <c r="AK28" s="107">
        <f t="shared" si="25"/>
        <v>0</v>
      </c>
      <c r="AL28" s="103"/>
      <c r="AM28" s="62" t="s">
        <v>365</v>
      </c>
    </row>
    <row r="29" spans="1:41" s="104" customFormat="1" ht="15.75">
      <c r="A29" s="94"/>
      <c r="B29" s="95" t="s">
        <v>277</v>
      </c>
      <c r="C29" s="96"/>
      <c r="D29" s="96"/>
      <c r="E29" s="97"/>
      <c r="F29" s="96"/>
      <c r="G29" s="96"/>
      <c r="H29" s="96"/>
      <c r="I29" s="96"/>
      <c r="J29" s="98"/>
      <c r="K29" s="98"/>
      <c r="L29" s="98"/>
      <c r="M29" s="98"/>
      <c r="N29" s="98"/>
      <c r="O29" s="98"/>
      <c r="P29" s="98"/>
      <c r="Q29" s="98"/>
      <c r="R29" s="99">
        <f t="shared" ref="R29:R30" si="28">T29</f>
        <v>10600</v>
      </c>
      <c r="S29" s="99"/>
      <c r="T29" s="54">
        <v>10600</v>
      </c>
      <c r="U29" s="100"/>
      <c r="V29" s="101"/>
      <c r="W29" s="101"/>
      <c r="X29" s="101"/>
      <c r="Y29" s="101"/>
      <c r="Z29" s="101"/>
      <c r="AA29" s="101"/>
      <c r="AB29" s="101"/>
      <c r="AC29" s="101"/>
      <c r="AD29" s="101"/>
      <c r="AE29" s="101"/>
      <c r="AF29" s="101"/>
      <c r="AG29" s="101"/>
      <c r="AH29" s="102">
        <v>0</v>
      </c>
      <c r="AI29" s="107">
        <f t="shared" si="27"/>
        <v>0</v>
      </c>
      <c r="AJ29" s="102"/>
      <c r="AK29" s="107">
        <f t="shared" si="25"/>
        <v>0</v>
      </c>
      <c r="AL29" s="103"/>
      <c r="AM29" s="62" t="s">
        <v>365</v>
      </c>
    </row>
    <row r="30" spans="1:41" s="44" customFormat="1" ht="72.75" hidden="1" customHeight="1">
      <c r="A30" s="33" t="s">
        <v>27</v>
      </c>
      <c r="B30" s="32" t="s">
        <v>66</v>
      </c>
      <c r="C30" s="34" t="s">
        <v>67</v>
      </c>
      <c r="D30" s="34" t="s">
        <v>40</v>
      </c>
      <c r="E30" s="43">
        <v>7927473</v>
      </c>
      <c r="F30" s="12"/>
      <c r="G30" s="12"/>
      <c r="H30" s="35" t="s">
        <v>45</v>
      </c>
      <c r="I30" s="36"/>
      <c r="J30" s="37">
        <v>79000</v>
      </c>
      <c r="K30" s="12"/>
      <c r="L30" s="39">
        <f>250+1500</f>
        <v>1750</v>
      </c>
      <c r="M30" s="12"/>
      <c r="N30" s="12"/>
      <c r="O30" s="40">
        <v>79000</v>
      </c>
      <c r="P30" s="39"/>
      <c r="Q30" s="12"/>
      <c r="R30" s="65">
        <f t="shared" si="28"/>
        <v>4400</v>
      </c>
      <c r="S30" s="66"/>
      <c r="T30" s="67">
        <v>4400</v>
      </c>
      <c r="U30" s="39"/>
      <c r="V30" s="51"/>
      <c r="W30" s="51"/>
      <c r="X30" s="68" t="s">
        <v>207</v>
      </c>
      <c r="Y30" s="68" t="s">
        <v>207</v>
      </c>
      <c r="Z30" s="51"/>
      <c r="AA30" s="51"/>
      <c r="AB30" s="51"/>
      <c r="AC30" s="51"/>
      <c r="AD30" s="51"/>
      <c r="AE30" s="51"/>
      <c r="AF30" s="51"/>
      <c r="AG30" s="51"/>
      <c r="AH30" s="51"/>
      <c r="AI30" s="120"/>
      <c r="AJ30" s="51"/>
      <c r="AK30" s="120"/>
      <c r="AL30" s="42" t="s">
        <v>65</v>
      </c>
      <c r="AM30" s="93"/>
    </row>
    <row r="31" spans="1:41" s="25" customFormat="1" ht="16.5" thickBot="1">
      <c r="A31" s="28"/>
      <c r="B31" s="29"/>
      <c r="C31" s="29"/>
      <c r="D31" s="29"/>
      <c r="E31" s="29"/>
      <c r="F31" s="29"/>
      <c r="G31" s="29"/>
      <c r="H31" s="29"/>
      <c r="I31" s="29"/>
      <c r="J31" s="29"/>
      <c r="K31" s="29"/>
      <c r="L31" s="29"/>
      <c r="M31" s="29"/>
      <c r="N31" s="29"/>
      <c r="O31" s="29"/>
      <c r="P31" s="29"/>
      <c r="Q31" s="29"/>
      <c r="R31" s="29"/>
      <c r="S31" s="29"/>
      <c r="T31" s="29"/>
      <c r="U31" s="29"/>
      <c r="V31" s="29"/>
      <c r="W31" s="29"/>
      <c r="X31" s="29"/>
      <c r="Y31" s="29"/>
      <c r="Z31" s="29"/>
      <c r="AA31" s="29"/>
      <c r="AB31" s="29"/>
      <c r="AC31" s="29"/>
      <c r="AD31" s="29"/>
      <c r="AE31" s="29"/>
      <c r="AF31" s="29"/>
      <c r="AG31" s="29"/>
      <c r="AH31" s="29"/>
      <c r="AI31" s="121"/>
      <c r="AJ31" s="29"/>
      <c r="AK31" s="126"/>
      <c r="AL31" s="29"/>
      <c r="AM31" s="30"/>
    </row>
  </sheetData>
  <mergeCells count="28">
    <mergeCell ref="O6:Q6"/>
    <mergeCell ref="AH6:AI7"/>
    <mergeCell ref="AJ6:AK7"/>
    <mergeCell ref="AK5:AM5"/>
    <mergeCell ref="V6:AG6"/>
    <mergeCell ref="V7:AG7"/>
    <mergeCell ref="L7:L8"/>
    <mergeCell ref="G6:G8"/>
    <mergeCell ref="H6:H8"/>
    <mergeCell ref="I7:I8"/>
    <mergeCell ref="J7:J8"/>
    <mergeCell ref="K7:K8"/>
    <mergeCell ref="A1:AM1"/>
    <mergeCell ref="A2:AM2"/>
    <mergeCell ref="A4:AM4"/>
    <mergeCell ref="R7:R8"/>
    <mergeCell ref="O7:O8"/>
    <mergeCell ref="AL6:AL8"/>
    <mergeCell ref="AM6:AM8"/>
    <mergeCell ref="A6:A8"/>
    <mergeCell ref="B6:B8"/>
    <mergeCell ref="C6:C8"/>
    <mergeCell ref="D6:D8"/>
    <mergeCell ref="E6:E8"/>
    <mergeCell ref="F6:F8"/>
    <mergeCell ref="A3:AM3"/>
    <mergeCell ref="S7:U7"/>
    <mergeCell ref="R6:U6"/>
  </mergeCells>
  <printOptions horizontalCentered="1"/>
  <pageMargins left="0.196850393700787" right="0.196850393700787" top="0.59055118110236204" bottom="0.59055118110236204" header="0.196850393700787" footer="0.196850393700787"/>
  <pageSetup paperSize="9" scale="8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196"/>
  <sheetViews>
    <sheetView zoomScale="85" zoomScaleNormal="85" workbookViewId="0">
      <pane ySplit="9" topLeftCell="A160" activePane="bottomLeft" state="frozen"/>
      <selection pane="bottomLeft" activeCell="X5" sqref="X5:AF6"/>
    </sheetView>
  </sheetViews>
  <sheetFormatPr defaultColWidth="10.90625" defaultRowHeight="18.75"/>
  <cols>
    <col min="1" max="1" width="5.1796875" style="151" customWidth="1"/>
    <col min="2" max="2" width="21.90625" style="151" customWidth="1"/>
    <col min="3" max="3" width="7.26953125" style="151" hidden="1" customWidth="1"/>
    <col min="4" max="4" width="6.7265625" style="151" hidden="1" customWidth="1"/>
    <col min="5" max="5" width="7.36328125" style="151" hidden="1" customWidth="1"/>
    <col min="6" max="8" width="6.7265625" style="151" hidden="1" customWidth="1"/>
    <col min="9" max="9" width="10.26953125" style="151" hidden="1" customWidth="1"/>
    <col min="10" max="12" width="9.7265625" style="151" hidden="1" customWidth="1"/>
    <col min="13" max="14" width="7.90625" style="151" hidden="1" customWidth="1"/>
    <col min="15" max="16" width="9.7265625" style="151" hidden="1" customWidth="1"/>
    <col min="17" max="17" width="6.7265625" style="151" hidden="1" customWidth="1"/>
    <col min="18" max="18" width="8.90625" style="151" bestFit="1" customWidth="1"/>
    <col min="19" max="19" width="7.453125" style="151" customWidth="1"/>
    <col min="20" max="20" width="8.6328125" style="151" bestFit="1" customWidth="1"/>
    <col min="21" max="21" width="5.26953125" style="151" customWidth="1"/>
    <col min="22" max="22" width="8.90625" style="151" customWidth="1"/>
    <col min="23" max="25" width="8.6328125" style="151" customWidth="1"/>
    <col min="26" max="26" width="8.1796875" style="151" bestFit="1" customWidth="1"/>
    <col min="27" max="27" width="6.6328125" style="151" bestFit="1" customWidth="1"/>
    <col min="28" max="28" width="6.36328125" style="155" bestFit="1" customWidth="1"/>
    <col min="29" max="29" width="8.08984375" style="155" bestFit="1" customWidth="1"/>
    <col min="30" max="30" width="8.6328125" style="151" customWidth="1"/>
    <col min="31" max="31" width="7.453125" style="151" bestFit="1" customWidth="1"/>
    <col min="32" max="34" width="8.6328125" style="151" customWidth="1"/>
    <col min="35" max="35" width="14.7265625" style="151" hidden="1" customWidth="1"/>
    <col min="36" max="36" width="6.7265625" style="151" hidden="1" customWidth="1"/>
    <col min="37" max="37" width="8.6328125" style="151" hidden="1" customWidth="1"/>
    <col min="38" max="38" width="6.81640625" style="151" hidden="1" customWidth="1"/>
    <col min="39" max="39" width="6.1796875" style="151" bestFit="1" customWidth="1"/>
    <col min="40" max="41" width="11" style="151" bestFit="1" customWidth="1"/>
    <col min="42" max="16384" width="10.90625" style="151"/>
  </cols>
  <sheetData>
    <row r="1" spans="1:41" s="150" customFormat="1">
      <c r="A1" s="378" t="s">
        <v>190</v>
      </c>
      <c r="B1" s="378"/>
      <c r="C1" s="378"/>
      <c r="D1" s="378"/>
      <c r="E1" s="378"/>
      <c r="F1" s="378"/>
      <c r="G1" s="378"/>
      <c r="H1" s="378"/>
      <c r="I1" s="378"/>
      <c r="J1" s="378"/>
      <c r="K1" s="378"/>
      <c r="L1" s="378"/>
      <c r="M1" s="378"/>
      <c r="N1" s="378"/>
      <c r="O1" s="378"/>
      <c r="P1" s="378"/>
      <c r="Q1" s="378"/>
      <c r="R1" s="378"/>
      <c r="S1" s="378"/>
      <c r="T1" s="378"/>
      <c r="U1" s="378"/>
      <c r="V1" s="378"/>
      <c r="W1" s="378"/>
      <c r="X1" s="378"/>
      <c r="Y1" s="378"/>
      <c r="Z1" s="378"/>
      <c r="AA1" s="378"/>
      <c r="AB1" s="378"/>
      <c r="AC1" s="378"/>
      <c r="AD1" s="378"/>
      <c r="AE1" s="378"/>
      <c r="AF1" s="378"/>
      <c r="AG1" s="378"/>
      <c r="AH1" s="378"/>
      <c r="AI1" s="378"/>
      <c r="AJ1" s="378"/>
      <c r="AK1" s="378"/>
      <c r="AL1" s="378"/>
      <c r="AM1" s="378"/>
    </row>
    <row r="2" spans="1:41" s="150" customFormat="1">
      <c r="A2" s="378" t="s">
        <v>191</v>
      </c>
      <c r="B2" s="378"/>
      <c r="C2" s="378"/>
      <c r="D2" s="378"/>
      <c r="E2" s="378"/>
      <c r="F2" s="378"/>
      <c r="G2" s="378"/>
      <c r="H2" s="378"/>
      <c r="I2" s="378"/>
      <c r="J2" s="378"/>
      <c r="K2" s="378"/>
      <c r="L2" s="378"/>
      <c r="M2" s="378"/>
      <c r="N2" s="378"/>
      <c r="O2" s="378"/>
      <c r="P2" s="378"/>
      <c r="Q2" s="378"/>
      <c r="R2" s="378"/>
      <c r="S2" s="378"/>
      <c r="T2" s="378"/>
      <c r="U2" s="378"/>
      <c r="V2" s="378"/>
      <c r="W2" s="378"/>
      <c r="X2" s="378"/>
      <c r="Y2" s="378"/>
      <c r="Z2" s="378"/>
      <c r="AA2" s="378"/>
      <c r="AB2" s="378"/>
      <c r="AC2" s="378"/>
      <c r="AD2" s="378"/>
      <c r="AE2" s="378"/>
      <c r="AF2" s="378"/>
      <c r="AG2" s="378"/>
      <c r="AH2" s="378"/>
      <c r="AI2" s="378"/>
      <c r="AJ2" s="378"/>
      <c r="AK2" s="378"/>
      <c r="AL2" s="378"/>
      <c r="AM2" s="378"/>
    </row>
    <row r="3" spans="1:41">
      <c r="A3" s="379" t="str">
        <f>'PL 1'!A4:AM4</f>
        <v>(Kèm theo Báo cáo số 244/BC-UBND ngày 30/6/2023 của UBND huyện Sơn Tây)</v>
      </c>
      <c r="B3" s="379"/>
      <c r="C3" s="379"/>
      <c r="D3" s="379"/>
      <c r="E3" s="379"/>
      <c r="F3" s="379"/>
      <c r="G3" s="379"/>
      <c r="H3" s="379"/>
      <c r="I3" s="379"/>
      <c r="J3" s="379"/>
      <c r="K3" s="379"/>
      <c r="L3" s="379"/>
      <c r="M3" s="379"/>
      <c r="N3" s="379"/>
      <c r="O3" s="379"/>
      <c r="P3" s="379"/>
      <c r="Q3" s="379"/>
      <c r="R3" s="379"/>
      <c r="S3" s="379"/>
      <c r="T3" s="379"/>
      <c r="U3" s="379"/>
      <c r="V3" s="379"/>
      <c r="W3" s="379"/>
      <c r="X3" s="379"/>
      <c r="Y3" s="379"/>
      <c r="Z3" s="379"/>
      <c r="AA3" s="379"/>
      <c r="AB3" s="379"/>
      <c r="AC3" s="379"/>
      <c r="AD3" s="379"/>
      <c r="AE3" s="379"/>
      <c r="AF3" s="379"/>
      <c r="AG3" s="379"/>
      <c r="AH3" s="379"/>
      <c r="AI3" s="379"/>
      <c r="AJ3" s="379"/>
      <c r="AK3" s="379"/>
      <c r="AL3" s="379"/>
      <c r="AM3" s="379"/>
    </row>
    <row r="4" spans="1:41" ht="19.5" thickBot="1">
      <c r="W4" s="152"/>
      <c r="X4" s="153"/>
      <c r="Y4" s="154"/>
      <c r="Z4" s="154"/>
      <c r="AA4" s="154"/>
      <c r="AD4" s="153"/>
      <c r="AE4" s="153"/>
      <c r="AH4" s="380" t="s">
        <v>0</v>
      </c>
      <c r="AI4" s="380"/>
      <c r="AJ4" s="380"/>
      <c r="AK4" s="380"/>
      <c r="AL4" s="380"/>
      <c r="AM4" s="380"/>
    </row>
    <row r="5" spans="1:41" s="149" customFormat="1" ht="33.75" customHeight="1">
      <c r="A5" s="384" t="s">
        <v>1</v>
      </c>
      <c r="B5" s="387" t="s">
        <v>2</v>
      </c>
      <c r="C5" s="373" t="s">
        <v>3</v>
      </c>
      <c r="D5" s="373" t="s">
        <v>4</v>
      </c>
      <c r="E5" s="373" t="s">
        <v>5</v>
      </c>
      <c r="F5" s="373" t="s">
        <v>6</v>
      </c>
      <c r="G5" s="373" t="s">
        <v>7</v>
      </c>
      <c r="H5" s="373" t="s">
        <v>8</v>
      </c>
      <c r="I5" s="156" t="s">
        <v>9</v>
      </c>
      <c r="J5" s="156"/>
      <c r="K5" s="156"/>
      <c r="L5" s="156" t="s">
        <v>10</v>
      </c>
      <c r="M5" s="156"/>
      <c r="N5" s="156"/>
      <c r="O5" s="156" t="s">
        <v>11</v>
      </c>
      <c r="P5" s="156"/>
      <c r="Q5" s="156"/>
      <c r="R5" s="388" t="s">
        <v>12</v>
      </c>
      <c r="S5" s="389"/>
      <c r="T5" s="389"/>
      <c r="U5" s="389"/>
      <c r="V5" s="389"/>
      <c r="W5" s="390"/>
      <c r="X5" s="364" t="s">
        <v>345</v>
      </c>
      <c r="Y5" s="365"/>
      <c r="Z5" s="365"/>
      <c r="AA5" s="365"/>
      <c r="AB5" s="365"/>
      <c r="AC5" s="365"/>
      <c r="AD5" s="365"/>
      <c r="AE5" s="365"/>
      <c r="AF5" s="366"/>
      <c r="AG5" s="373" t="s">
        <v>346</v>
      </c>
      <c r="AH5" s="373"/>
      <c r="AI5" s="373" t="s">
        <v>226</v>
      </c>
      <c r="AJ5" s="373" t="s">
        <v>227</v>
      </c>
      <c r="AK5" s="373" t="s">
        <v>228</v>
      </c>
      <c r="AL5" s="373" t="s">
        <v>229</v>
      </c>
      <c r="AM5" s="381" t="s">
        <v>14</v>
      </c>
    </row>
    <row r="6" spans="1:41" s="149" customFormat="1" ht="27.75" customHeight="1">
      <c r="A6" s="385"/>
      <c r="B6" s="371"/>
      <c r="C6" s="374"/>
      <c r="D6" s="374"/>
      <c r="E6" s="374"/>
      <c r="F6" s="374"/>
      <c r="G6" s="374"/>
      <c r="H6" s="374"/>
      <c r="I6" s="374" t="s">
        <v>15</v>
      </c>
      <c r="J6" s="374" t="s">
        <v>16</v>
      </c>
      <c r="K6" s="374" t="s">
        <v>17</v>
      </c>
      <c r="L6" s="374" t="s">
        <v>18</v>
      </c>
      <c r="M6" s="157" t="s">
        <v>19</v>
      </c>
      <c r="N6" s="157"/>
      <c r="O6" s="374" t="s">
        <v>18</v>
      </c>
      <c r="P6" s="157" t="s">
        <v>19</v>
      </c>
      <c r="Q6" s="157"/>
      <c r="R6" s="370" t="s">
        <v>18</v>
      </c>
      <c r="S6" s="374" t="s">
        <v>19</v>
      </c>
      <c r="T6" s="374"/>
      <c r="U6" s="374"/>
      <c r="V6" s="374"/>
      <c r="W6" s="374"/>
      <c r="X6" s="367"/>
      <c r="Y6" s="368"/>
      <c r="Z6" s="368"/>
      <c r="AA6" s="368"/>
      <c r="AB6" s="368"/>
      <c r="AC6" s="368"/>
      <c r="AD6" s="368"/>
      <c r="AE6" s="368"/>
      <c r="AF6" s="369"/>
      <c r="AG6" s="374"/>
      <c r="AH6" s="374"/>
      <c r="AI6" s="374"/>
      <c r="AJ6" s="374"/>
      <c r="AK6" s="374"/>
      <c r="AL6" s="374"/>
      <c r="AM6" s="382"/>
    </row>
    <row r="7" spans="1:41" s="149" customFormat="1" ht="28.5" customHeight="1">
      <c r="A7" s="385"/>
      <c r="B7" s="371"/>
      <c r="C7" s="374"/>
      <c r="D7" s="374"/>
      <c r="E7" s="374"/>
      <c r="F7" s="374"/>
      <c r="G7" s="374"/>
      <c r="H7" s="374"/>
      <c r="I7" s="374"/>
      <c r="J7" s="374"/>
      <c r="K7" s="374"/>
      <c r="L7" s="374"/>
      <c r="M7" s="71" t="s">
        <v>20</v>
      </c>
      <c r="N7" s="71" t="s">
        <v>17</v>
      </c>
      <c r="O7" s="374"/>
      <c r="P7" s="71" t="s">
        <v>21</v>
      </c>
      <c r="Q7" s="71" t="s">
        <v>22</v>
      </c>
      <c r="R7" s="371"/>
      <c r="S7" s="374" t="s">
        <v>21</v>
      </c>
      <c r="T7" s="374"/>
      <c r="U7" s="374" t="s">
        <v>134</v>
      </c>
      <c r="V7" s="374" t="s">
        <v>20</v>
      </c>
      <c r="W7" s="374"/>
      <c r="X7" s="370" t="s">
        <v>275</v>
      </c>
      <c r="Y7" s="375" t="s">
        <v>237</v>
      </c>
      <c r="Z7" s="377"/>
      <c r="AA7" s="377"/>
      <c r="AB7" s="376"/>
      <c r="AC7" s="375" t="s">
        <v>236</v>
      </c>
      <c r="AD7" s="377"/>
      <c r="AE7" s="377"/>
      <c r="AF7" s="376"/>
      <c r="AG7" s="370" t="s">
        <v>68</v>
      </c>
      <c r="AH7" s="370" t="s">
        <v>69</v>
      </c>
      <c r="AI7" s="374"/>
      <c r="AJ7" s="374"/>
      <c r="AK7" s="374"/>
      <c r="AL7" s="374"/>
      <c r="AM7" s="382"/>
    </row>
    <row r="8" spans="1:41" s="149" customFormat="1" ht="14.25">
      <c r="A8" s="385"/>
      <c r="B8" s="371"/>
      <c r="C8" s="158"/>
      <c r="D8" s="158"/>
      <c r="E8" s="158"/>
      <c r="F8" s="158"/>
      <c r="G8" s="158"/>
      <c r="H8" s="158"/>
      <c r="I8" s="158"/>
      <c r="J8" s="158"/>
      <c r="K8" s="158"/>
      <c r="L8" s="158"/>
      <c r="M8" s="158"/>
      <c r="N8" s="158"/>
      <c r="O8" s="158"/>
      <c r="P8" s="158"/>
      <c r="Q8" s="158"/>
      <c r="R8" s="371"/>
      <c r="S8" s="375" t="s">
        <v>19</v>
      </c>
      <c r="T8" s="376"/>
      <c r="U8" s="374"/>
      <c r="V8" s="375" t="s">
        <v>19</v>
      </c>
      <c r="W8" s="376"/>
      <c r="X8" s="371"/>
      <c r="Y8" s="371" t="s">
        <v>280</v>
      </c>
      <c r="Z8" s="367" t="s">
        <v>19</v>
      </c>
      <c r="AA8" s="369"/>
      <c r="AB8" s="159"/>
      <c r="AC8" s="370" t="s">
        <v>280</v>
      </c>
      <c r="AD8" s="375" t="s">
        <v>19</v>
      </c>
      <c r="AE8" s="376"/>
      <c r="AF8" s="160"/>
      <c r="AG8" s="371"/>
      <c r="AH8" s="371"/>
      <c r="AI8" s="158"/>
      <c r="AJ8" s="158"/>
      <c r="AK8" s="158"/>
      <c r="AL8" s="158"/>
      <c r="AM8" s="382"/>
    </row>
    <row r="9" spans="1:41" s="149" customFormat="1" ht="70.5" customHeight="1">
      <c r="A9" s="386"/>
      <c r="B9" s="372"/>
      <c r="C9" s="158"/>
      <c r="D9" s="158"/>
      <c r="E9" s="158"/>
      <c r="F9" s="158"/>
      <c r="G9" s="158"/>
      <c r="H9" s="158"/>
      <c r="I9" s="158"/>
      <c r="J9" s="158"/>
      <c r="K9" s="158"/>
      <c r="L9" s="158"/>
      <c r="M9" s="158"/>
      <c r="N9" s="158"/>
      <c r="O9" s="158"/>
      <c r="P9" s="158"/>
      <c r="Q9" s="158"/>
      <c r="R9" s="372"/>
      <c r="S9" s="71" t="s">
        <v>234</v>
      </c>
      <c r="T9" s="71" t="s">
        <v>235</v>
      </c>
      <c r="U9" s="374"/>
      <c r="V9" s="71" t="s">
        <v>234</v>
      </c>
      <c r="W9" s="71" t="s">
        <v>235</v>
      </c>
      <c r="X9" s="372"/>
      <c r="Y9" s="372"/>
      <c r="Z9" s="71" t="s">
        <v>20</v>
      </c>
      <c r="AA9" s="71" t="s">
        <v>279</v>
      </c>
      <c r="AB9" s="161" t="s">
        <v>69</v>
      </c>
      <c r="AC9" s="372"/>
      <c r="AD9" s="71" t="s">
        <v>20</v>
      </c>
      <c r="AE9" s="71" t="s">
        <v>279</v>
      </c>
      <c r="AF9" s="71" t="s">
        <v>69</v>
      </c>
      <c r="AG9" s="372"/>
      <c r="AH9" s="372"/>
      <c r="AI9" s="158"/>
      <c r="AJ9" s="158"/>
      <c r="AK9" s="158"/>
      <c r="AL9" s="158"/>
      <c r="AM9" s="383"/>
      <c r="AN9" s="315">
        <f>+X10/R10*100</f>
        <v>42.962600630648382</v>
      </c>
    </row>
    <row r="10" spans="1:41" s="149" customFormat="1" ht="14.25">
      <c r="A10" s="136"/>
      <c r="B10" s="162" t="s">
        <v>23</v>
      </c>
      <c r="C10" s="144"/>
      <c r="D10" s="144"/>
      <c r="E10" s="144"/>
      <c r="F10" s="144"/>
      <c r="G10" s="144"/>
      <c r="H10" s="144"/>
      <c r="I10" s="144"/>
      <c r="J10" s="144"/>
      <c r="K10" s="144"/>
      <c r="L10" s="163">
        <f t="shared" ref="L10:Q10" si="0">L11+L63</f>
        <v>111821.50000000001</v>
      </c>
      <c r="M10" s="163">
        <f t="shared" si="0"/>
        <v>98651</v>
      </c>
      <c r="N10" s="163">
        <f t="shared" si="0"/>
        <v>10166.499999999998</v>
      </c>
      <c r="O10" s="163">
        <f t="shared" si="0"/>
        <v>0</v>
      </c>
      <c r="P10" s="163">
        <f t="shared" si="0"/>
        <v>0</v>
      </c>
      <c r="Q10" s="163">
        <f t="shared" si="0"/>
        <v>0</v>
      </c>
      <c r="R10" s="164">
        <f t="shared" ref="R10:AA10" si="1">R11+R63+R165</f>
        <v>194525.13040000002</v>
      </c>
      <c r="S10" s="164">
        <f t="shared" si="1"/>
        <v>661.74800000000005</v>
      </c>
      <c r="T10" s="164">
        <f t="shared" si="1"/>
        <v>6996</v>
      </c>
      <c r="U10" s="164">
        <f t="shared" si="1"/>
        <v>0</v>
      </c>
      <c r="V10" s="164">
        <f t="shared" si="1"/>
        <v>89376.382400000002</v>
      </c>
      <c r="W10" s="164">
        <f t="shared" si="1"/>
        <v>97491</v>
      </c>
      <c r="X10" s="164">
        <f t="shared" si="1"/>
        <v>83573.054900000003</v>
      </c>
      <c r="Y10" s="164">
        <f t="shared" si="1"/>
        <v>59529.416899999997</v>
      </c>
      <c r="Z10" s="164">
        <f t="shared" si="1"/>
        <v>59337.881899999993</v>
      </c>
      <c r="AA10" s="164">
        <f t="shared" si="1"/>
        <v>191.535</v>
      </c>
      <c r="AB10" s="139">
        <f>Y10/(S10+V10)*100</f>
        <v>66.115785207374756</v>
      </c>
      <c r="AC10" s="164">
        <f>AC11+AC63+AC165</f>
        <v>24043.637999999999</v>
      </c>
      <c r="AD10" s="164">
        <f>AD11+AD63+AD165</f>
        <v>20418.576000000001</v>
      </c>
      <c r="AE10" s="164">
        <f>AE11+AE63+AE165</f>
        <v>3625.0619999999999</v>
      </c>
      <c r="AF10" s="140">
        <f>AC10/(T10+W10)*100</f>
        <v>23.01112865715352</v>
      </c>
      <c r="AG10" s="164">
        <f>AG11+AG63+AG165</f>
        <v>92943.492830000017</v>
      </c>
      <c r="AH10" s="140">
        <f t="shared" ref="AH10:AH51" si="2">+AG10/R10*100</f>
        <v>47.779684115302359</v>
      </c>
      <c r="AI10" s="144"/>
      <c r="AJ10" s="144"/>
      <c r="AK10" s="144"/>
      <c r="AL10" s="144"/>
      <c r="AM10" s="318">
        <f>X10/R10*100</f>
        <v>42.962600630648382</v>
      </c>
      <c r="AN10" s="165">
        <f>+AD10/W10*100</f>
        <v>20.944062528848818</v>
      </c>
      <c r="AO10" s="148"/>
    </row>
    <row r="11" spans="1:41" s="92" customFormat="1" ht="28.5">
      <c r="A11" s="80" t="s">
        <v>24</v>
      </c>
      <c r="B11" s="86" t="s">
        <v>71</v>
      </c>
      <c r="C11" s="87"/>
      <c r="D11" s="87"/>
      <c r="E11" s="87"/>
      <c r="F11" s="87"/>
      <c r="G11" s="87"/>
      <c r="H11" s="87"/>
      <c r="I11" s="87"/>
      <c r="J11" s="87"/>
      <c r="K11" s="87"/>
      <c r="L11" s="88">
        <f>L12+L30+L32+L37+L39+L41+L47+L52+L55+L58</f>
        <v>69091.000000000015</v>
      </c>
      <c r="M11" s="88">
        <f t="shared" ref="M11:AG11" si="3">M12+M30+M32+M37+M39+M41+M47+M52+M55+M58</f>
        <v>60079</v>
      </c>
      <c r="N11" s="88">
        <f t="shared" si="3"/>
        <v>6007.9999999999982</v>
      </c>
      <c r="O11" s="88">
        <f t="shared" si="3"/>
        <v>0</v>
      </c>
      <c r="P11" s="88">
        <f t="shared" si="3"/>
        <v>0</v>
      </c>
      <c r="Q11" s="88">
        <f t="shared" si="3"/>
        <v>0</v>
      </c>
      <c r="R11" s="88">
        <f t="shared" si="3"/>
        <v>93387.305900000007</v>
      </c>
      <c r="S11" s="89">
        <f t="shared" ref="S11:V11" si="4">S12+S30+S32+S37+S39+S41+S47+S52+S55+S58</f>
        <v>139.57499999999999</v>
      </c>
      <c r="T11" s="88">
        <f t="shared" si="4"/>
        <v>3819</v>
      </c>
      <c r="U11" s="88">
        <f t="shared" si="4"/>
        <v>0</v>
      </c>
      <c r="V11" s="89">
        <f t="shared" si="4"/>
        <v>51234.73090000001</v>
      </c>
      <c r="W11" s="88">
        <f t="shared" ref="W11" si="5">W12+W30+W32+W37+W39+W41+W47+W52+W55+W58</f>
        <v>38194</v>
      </c>
      <c r="X11" s="89">
        <f t="shared" ref="X11" si="6">X12+X30+X32+X37+X39+X41+X47+X52+X55+X58</f>
        <v>42587.510900000008</v>
      </c>
      <c r="Y11" s="89">
        <f t="shared" ref="Y11:AA11" si="7">Y12+Y30+Y32+Y37+Y39+Y41+Y47+Y52+Y55+Y58</f>
        <v>29612.690899999998</v>
      </c>
      <c r="Z11" s="89">
        <f t="shared" si="7"/>
        <v>29602.585899999998</v>
      </c>
      <c r="AA11" s="89">
        <f t="shared" si="7"/>
        <v>10.105</v>
      </c>
      <c r="AB11" s="111">
        <f t="shared" ref="AB11:AB74" si="8">Y11/(S11+V11)*100</f>
        <v>57.641053015180475</v>
      </c>
      <c r="AC11" s="89">
        <f t="shared" ref="AC11:AE11" si="9">AC12+AC30+AC32+AC37+AC39+AC41+AC47+AC52+AC55+AC58</f>
        <v>12974.82</v>
      </c>
      <c r="AD11" s="89">
        <f t="shared" si="9"/>
        <v>10580.508000000003</v>
      </c>
      <c r="AE11" s="89">
        <f t="shared" si="9"/>
        <v>2394.3119999999999</v>
      </c>
      <c r="AF11" s="90">
        <f t="shared" ref="AF11:AF74" si="10">AC11/(T11+W11)*100</f>
        <v>30.882869587984668</v>
      </c>
      <c r="AG11" s="88">
        <f t="shared" si="3"/>
        <v>46501.865580000005</v>
      </c>
      <c r="AH11" s="90">
        <f t="shared" si="2"/>
        <v>49.79463229166781</v>
      </c>
      <c r="AI11" s="87"/>
      <c r="AJ11" s="87"/>
      <c r="AK11" s="87"/>
      <c r="AL11" s="87"/>
      <c r="AM11" s="91"/>
      <c r="AN11" s="133">
        <f>+T11+W11</f>
        <v>42013</v>
      </c>
      <c r="AO11" s="134">
        <f>+AD11/AN11*100</f>
        <v>25.183890700497475</v>
      </c>
    </row>
    <row r="12" spans="1:41" s="142" customFormat="1" ht="28.5">
      <c r="A12" s="71"/>
      <c r="B12" s="72" t="s">
        <v>72</v>
      </c>
      <c r="C12" s="73"/>
      <c r="D12" s="137"/>
      <c r="E12" s="137"/>
      <c r="F12" s="137"/>
      <c r="G12" s="137"/>
      <c r="H12" s="137"/>
      <c r="I12" s="137"/>
      <c r="J12" s="137"/>
      <c r="K12" s="137"/>
      <c r="L12" s="163">
        <f>SUM(L13:L29)</f>
        <v>55665.55</v>
      </c>
      <c r="M12" s="163">
        <f t="shared" ref="M12:AG12" si="11">SUM(M13:M29)</f>
        <v>48405</v>
      </c>
      <c r="N12" s="163">
        <f t="shared" si="11"/>
        <v>4840.5999999999995</v>
      </c>
      <c r="O12" s="163">
        <f t="shared" si="11"/>
        <v>0</v>
      </c>
      <c r="P12" s="163">
        <f t="shared" si="11"/>
        <v>0</v>
      </c>
      <c r="Q12" s="163">
        <f t="shared" si="11"/>
        <v>0</v>
      </c>
      <c r="R12" s="164">
        <f t="shared" si="11"/>
        <v>79393.603000000003</v>
      </c>
      <c r="S12" s="164">
        <f t="shared" ref="S12:V12" si="12">SUM(S13:S29)</f>
        <v>135.679</v>
      </c>
      <c r="T12" s="164">
        <f t="shared" si="12"/>
        <v>2869.3</v>
      </c>
      <c r="U12" s="164">
        <f t="shared" si="12"/>
        <v>0</v>
      </c>
      <c r="V12" s="164">
        <f t="shared" si="12"/>
        <v>47691.624000000003</v>
      </c>
      <c r="W12" s="164">
        <f t="shared" ref="W12" si="13">SUM(W13:W29)</f>
        <v>28697</v>
      </c>
      <c r="X12" s="164">
        <f t="shared" ref="X12" si="14">SUM(X13:X29)</f>
        <v>33730.466</v>
      </c>
      <c r="Y12" s="164">
        <f t="shared" ref="Y12:AA12" si="15">SUM(Y13:Y29)</f>
        <v>26285.634999999998</v>
      </c>
      <c r="Z12" s="164">
        <f t="shared" si="15"/>
        <v>26275.53</v>
      </c>
      <c r="AA12" s="164">
        <f t="shared" si="15"/>
        <v>10.105</v>
      </c>
      <c r="AB12" s="139">
        <f t="shared" si="8"/>
        <v>54.959475762202182</v>
      </c>
      <c r="AC12" s="164">
        <f t="shared" ref="AC12:AE12" si="16">SUM(AC13:AC29)</f>
        <v>7444.8310000000001</v>
      </c>
      <c r="AD12" s="164">
        <f t="shared" si="16"/>
        <v>5648.5190000000002</v>
      </c>
      <c r="AE12" s="164">
        <f t="shared" si="16"/>
        <v>1796.3119999999999</v>
      </c>
      <c r="AF12" s="140">
        <f t="shared" si="10"/>
        <v>23.584743856581227</v>
      </c>
      <c r="AG12" s="163">
        <f t="shared" si="11"/>
        <v>37326.849000000002</v>
      </c>
      <c r="AH12" s="140">
        <f t="shared" si="2"/>
        <v>47.014932676628874</v>
      </c>
      <c r="AI12" s="163"/>
      <c r="AJ12" s="163"/>
      <c r="AK12" s="163"/>
      <c r="AL12" s="137"/>
      <c r="AM12" s="141"/>
      <c r="AN12" s="166">
        <f>AD11/AN11*100</f>
        <v>25.183890700497475</v>
      </c>
    </row>
    <row r="13" spans="1:41" s="142" customFormat="1" ht="15">
      <c r="A13" s="74" t="s">
        <v>27</v>
      </c>
      <c r="B13" s="75" t="s">
        <v>73</v>
      </c>
      <c r="C13" s="76" t="s">
        <v>74</v>
      </c>
      <c r="D13" s="137"/>
      <c r="E13" s="137"/>
      <c r="F13" s="137"/>
      <c r="G13" s="137"/>
      <c r="H13" s="167" t="s">
        <v>60</v>
      </c>
      <c r="I13" s="137"/>
      <c r="J13" s="137"/>
      <c r="K13" s="137"/>
      <c r="L13" s="168">
        <v>1200.75</v>
      </c>
      <c r="M13" s="168">
        <v>1044</v>
      </c>
      <c r="N13" s="168">
        <v>104.5</v>
      </c>
      <c r="O13" s="137"/>
      <c r="P13" s="137"/>
      <c r="Q13" s="137"/>
      <c r="R13" s="169">
        <f>SUM(S13:W13)</f>
        <v>2712.2640000000001</v>
      </c>
      <c r="S13" s="169"/>
      <c r="T13" s="169">
        <v>152</v>
      </c>
      <c r="U13" s="169"/>
      <c r="V13" s="169">
        <v>1036.2639999999999</v>
      </c>
      <c r="W13" s="169">
        <v>1524</v>
      </c>
      <c r="X13" s="169">
        <f>Y13+AC13</f>
        <v>1535.2739999999999</v>
      </c>
      <c r="Y13" s="170">
        <f>Z13+AA13</f>
        <v>806.14499999999998</v>
      </c>
      <c r="Z13" s="169">
        <v>806.14499999999998</v>
      </c>
      <c r="AA13" s="169"/>
      <c r="AB13" s="171">
        <f t="shared" si="8"/>
        <v>77.793400137416725</v>
      </c>
      <c r="AC13" s="170">
        <f>AD13+AE13</f>
        <v>729.12900000000002</v>
      </c>
      <c r="AD13" s="169">
        <v>577.12900000000002</v>
      </c>
      <c r="AE13" s="169">
        <v>152</v>
      </c>
      <c r="AF13" s="172">
        <f t="shared" si="10"/>
        <v>43.504116945107398</v>
      </c>
      <c r="AG13" s="174">
        <f>X13</f>
        <v>1535.2739999999999</v>
      </c>
      <c r="AH13" s="172">
        <f t="shared" si="2"/>
        <v>56.604888019750291</v>
      </c>
      <c r="AI13" s="137"/>
      <c r="AJ13" s="137"/>
      <c r="AK13" s="137"/>
      <c r="AL13" s="137"/>
      <c r="AM13" s="141"/>
      <c r="AN13" s="173">
        <f>AD11/W11*100</f>
        <v>27.702016023459191</v>
      </c>
    </row>
    <row r="14" spans="1:41" s="142" customFormat="1" ht="30">
      <c r="A14" s="74" t="s">
        <v>43</v>
      </c>
      <c r="B14" s="75" t="s">
        <v>75</v>
      </c>
      <c r="C14" s="76" t="s">
        <v>76</v>
      </c>
      <c r="D14" s="137"/>
      <c r="E14" s="137"/>
      <c r="F14" s="137"/>
      <c r="G14" s="137"/>
      <c r="H14" s="167" t="s">
        <v>60</v>
      </c>
      <c r="I14" s="137"/>
      <c r="J14" s="137"/>
      <c r="K14" s="137"/>
      <c r="L14" s="168">
        <v>1582.3999999999999</v>
      </c>
      <c r="M14" s="168">
        <v>1376</v>
      </c>
      <c r="N14" s="168">
        <v>137.6</v>
      </c>
      <c r="O14" s="137"/>
      <c r="P14" s="137"/>
      <c r="Q14" s="137"/>
      <c r="R14" s="169">
        <f t="shared" ref="R14:R61" si="17">SUM(S14:W14)</f>
        <v>3514.578</v>
      </c>
      <c r="S14" s="169"/>
      <c r="T14" s="169">
        <v>200</v>
      </c>
      <c r="U14" s="169"/>
      <c r="V14" s="169">
        <v>1314.578</v>
      </c>
      <c r="W14" s="169">
        <v>2000</v>
      </c>
      <c r="X14" s="169">
        <f t="shared" ref="X14:X61" si="18">Y14+AC14</f>
        <v>3314.5779999999995</v>
      </c>
      <c r="Y14" s="170">
        <f t="shared" ref="Y14:Y61" si="19">Z14+AA14</f>
        <v>1314.578</v>
      </c>
      <c r="Z14" s="169">
        <v>1314.578</v>
      </c>
      <c r="AA14" s="169"/>
      <c r="AB14" s="171">
        <f t="shared" si="8"/>
        <v>100</v>
      </c>
      <c r="AC14" s="170">
        <f t="shared" ref="AC14:AC61" si="20">AD14+AE14</f>
        <v>1999.9999999999998</v>
      </c>
      <c r="AD14" s="169">
        <v>1799.9999999999998</v>
      </c>
      <c r="AE14" s="169">
        <v>200</v>
      </c>
      <c r="AF14" s="172">
        <f t="shared" si="10"/>
        <v>90.909090909090892</v>
      </c>
      <c r="AG14" s="174">
        <f t="shared" ref="AG14:AG15" si="21">X14</f>
        <v>3314.5779999999995</v>
      </c>
      <c r="AH14" s="172">
        <f t="shared" si="2"/>
        <v>94.309416379434438</v>
      </c>
      <c r="AI14" s="137"/>
      <c r="AJ14" s="137"/>
      <c r="AK14" s="137"/>
      <c r="AL14" s="137"/>
      <c r="AM14" s="141"/>
      <c r="AN14" s="237">
        <f>+X10/R10*100</f>
        <v>42.962600630648382</v>
      </c>
    </row>
    <row r="15" spans="1:41" s="142" customFormat="1" ht="30">
      <c r="A15" s="74" t="s">
        <v>47</v>
      </c>
      <c r="B15" s="75" t="s">
        <v>77</v>
      </c>
      <c r="C15" s="76" t="s">
        <v>78</v>
      </c>
      <c r="D15" s="137"/>
      <c r="E15" s="137"/>
      <c r="F15" s="137"/>
      <c r="G15" s="137"/>
      <c r="H15" s="167" t="s">
        <v>45</v>
      </c>
      <c r="I15" s="137"/>
      <c r="J15" s="137"/>
      <c r="K15" s="137"/>
      <c r="L15" s="168">
        <v>12250.949999999999</v>
      </c>
      <c r="M15" s="168">
        <v>10653</v>
      </c>
      <c r="N15" s="168">
        <v>1065.3</v>
      </c>
      <c r="O15" s="137"/>
      <c r="P15" s="137"/>
      <c r="Q15" s="137"/>
      <c r="R15" s="169">
        <f t="shared" si="17"/>
        <v>14553.184000000001</v>
      </c>
      <c r="S15" s="169"/>
      <c r="T15" s="169">
        <v>355.20000000000005</v>
      </c>
      <c r="U15" s="169"/>
      <c r="V15" s="169">
        <v>10645.984</v>
      </c>
      <c r="W15" s="169">
        <v>3552</v>
      </c>
      <c r="X15" s="169">
        <f t="shared" si="18"/>
        <v>9138.3729999999996</v>
      </c>
      <c r="Y15" s="170">
        <f t="shared" si="19"/>
        <v>8476.8780000000006</v>
      </c>
      <c r="Z15" s="169">
        <v>8476.8780000000006</v>
      </c>
      <c r="AA15" s="169"/>
      <c r="AB15" s="171">
        <f t="shared" si="8"/>
        <v>79.625124366145954</v>
      </c>
      <c r="AC15" s="170">
        <f t="shared" si="20"/>
        <v>661.49499999999989</v>
      </c>
      <c r="AD15" s="169">
        <v>306.29499999999996</v>
      </c>
      <c r="AE15" s="169">
        <v>355.2</v>
      </c>
      <c r="AF15" s="172">
        <f t="shared" si="10"/>
        <v>16.930154586404583</v>
      </c>
      <c r="AG15" s="174">
        <f t="shared" si="21"/>
        <v>9138.3729999999996</v>
      </c>
      <c r="AH15" s="172">
        <f t="shared" si="2"/>
        <v>62.792946203387515</v>
      </c>
      <c r="AI15" s="137"/>
      <c r="AJ15" s="137"/>
      <c r="AK15" s="137"/>
      <c r="AL15" s="137"/>
      <c r="AM15" s="141"/>
    </row>
    <row r="16" spans="1:41" s="142" customFormat="1" ht="30">
      <c r="A16" s="74" t="s">
        <v>58</v>
      </c>
      <c r="B16" s="75" t="s">
        <v>79</v>
      </c>
      <c r="C16" s="76" t="s">
        <v>80</v>
      </c>
      <c r="D16" s="137"/>
      <c r="E16" s="137"/>
      <c r="F16" s="137"/>
      <c r="G16" s="137"/>
      <c r="H16" s="167" t="s">
        <v>45</v>
      </c>
      <c r="I16" s="137"/>
      <c r="J16" s="137"/>
      <c r="K16" s="137"/>
      <c r="L16" s="168">
        <v>17244.25</v>
      </c>
      <c r="M16" s="168">
        <v>14995</v>
      </c>
      <c r="N16" s="168">
        <v>1499.5</v>
      </c>
      <c r="O16" s="137"/>
      <c r="P16" s="137"/>
      <c r="Q16" s="137"/>
      <c r="R16" s="169">
        <f t="shared" si="17"/>
        <v>19075.870999999999</v>
      </c>
      <c r="S16" s="169"/>
      <c r="T16" s="169">
        <v>400</v>
      </c>
      <c r="U16" s="169"/>
      <c r="V16" s="169">
        <v>14675.870999999999</v>
      </c>
      <c r="W16" s="169">
        <v>4000</v>
      </c>
      <c r="X16" s="169">
        <f t="shared" si="18"/>
        <v>1110.9369999999999</v>
      </c>
      <c r="Y16" s="170">
        <f t="shared" si="19"/>
        <v>560.93700000000001</v>
      </c>
      <c r="Z16" s="169">
        <v>560.93700000000001</v>
      </c>
      <c r="AA16" s="169"/>
      <c r="AB16" s="171">
        <f t="shared" si="8"/>
        <v>3.8221717811501619</v>
      </c>
      <c r="AC16" s="170">
        <f t="shared" si="20"/>
        <v>550</v>
      </c>
      <c r="AD16" s="169">
        <v>150</v>
      </c>
      <c r="AE16" s="169">
        <v>400</v>
      </c>
      <c r="AF16" s="172">
        <f t="shared" si="10"/>
        <v>12.5</v>
      </c>
      <c r="AG16" s="174">
        <f t="shared" ref="AG16:AG27" si="22">20%*R16</f>
        <v>3815.1741999999999</v>
      </c>
      <c r="AH16" s="172">
        <f t="shared" si="2"/>
        <v>20</v>
      </c>
      <c r="AI16" s="137"/>
      <c r="AJ16" s="137"/>
      <c r="AK16" s="137"/>
      <c r="AL16" s="137"/>
      <c r="AM16" s="141"/>
    </row>
    <row r="17" spans="1:39" s="142" customFormat="1" ht="45">
      <c r="A17" s="74" t="s">
        <v>81</v>
      </c>
      <c r="B17" s="75" t="s">
        <v>82</v>
      </c>
      <c r="C17" s="76" t="s">
        <v>59</v>
      </c>
      <c r="D17" s="137"/>
      <c r="E17" s="137"/>
      <c r="F17" s="137"/>
      <c r="G17" s="137"/>
      <c r="H17" s="167" t="s">
        <v>60</v>
      </c>
      <c r="I17" s="137"/>
      <c r="J17" s="137"/>
      <c r="K17" s="137"/>
      <c r="L17" s="168">
        <v>1125.8500000000001</v>
      </c>
      <c r="M17" s="168">
        <v>979</v>
      </c>
      <c r="N17" s="168">
        <v>97.9</v>
      </c>
      <c r="O17" s="137"/>
      <c r="P17" s="137"/>
      <c r="Q17" s="137"/>
      <c r="R17" s="169">
        <f t="shared" si="17"/>
        <v>1734.489</v>
      </c>
      <c r="S17" s="169">
        <v>4.1890000000000001</v>
      </c>
      <c r="T17" s="169">
        <v>68.3</v>
      </c>
      <c r="U17" s="169"/>
      <c r="V17" s="169">
        <v>979</v>
      </c>
      <c r="W17" s="169">
        <v>683</v>
      </c>
      <c r="X17" s="169">
        <f t="shared" si="18"/>
        <v>548.38099999999997</v>
      </c>
      <c r="Y17" s="170">
        <f t="shared" si="19"/>
        <v>512.87</v>
      </c>
      <c r="Z17" s="225">
        <v>512.87</v>
      </c>
      <c r="AA17" s="169"/>
      <c r="AB17" s="171">
        <f t="shared" si="8"/>
        <v>52.163927790079022</v>
      </c>
      <c r="AC17" s="170">
        <f t="shared" si="20"/>
        <v>35.511000000000003</v>
      </c>
      <c r="AD17" s="169">
        <v>35.511000000000003</v>
      </c>
      <c r="AE17" s="169"/>
      <c r="AF17" s="172">
        <f t="shared" si="10"/>
        <v>4.7266072141621196</v>
      </c>
      <c r="AG17" s="174">
        <f>X17</f>
        <v>548.38099999999997</v>
      </c>
      <c r="AH17" s="172">
        <f t="shared" si="2"/>
        <v>31.61628583404103</v>
      </c>
      <c r="AI17" s="137"/>
      <c r="AJ17" s="137"/>
      <c r="AK17" s="137"/>
      <c r="AL17" s="137"/>
      <c r="AM17" s="141"/>
    </row>
    <row r="18" spans="1:39" s="142" customFormat="1" ht="30">
      <c r="A18" s="74" t="s">
        <v>83</v>
      </c>
      <c r="B18" s="75" t="s">
        <v>84</v>
      </c>
      <c r="C18" s="76" t="s">
        <v>59</v>
      </c>
      <c r="D18" s="137"/>
      <c r="E18" s="137"/>
      <c r="F18" s="137"/>
      <c r="G18" s="137"/>
      <c r="H18" s="167" t="s">
        <v>60</v>
      </c>
      <c r="I18" s="137"/>
      <c r="J18" s="137"/>
      <c r="K18" s="137"/>
      <c r="L18" s="168">
        <v>700.35</v>
      </c>
      <c r="M18" s="168">
        <v>609</v>
      </c>
      <c r="N18" s="168">
        <v>60.900000000000006</v>
      </c>
      <c r="O18" s="137"/>
      <c r="P18" s="137"/>
      <c r="Q18" s="137"/>
      <c r="R18" s="169">
        <f t="shared" si="17"/>
        <v>1759.373</v>
      </c>
      <c r="S18" s="169"/>
      <c r="T18" s="169">
        <v>110</v>
      </c>
      <c r="U18" s="169"/>
      <c r="V18" s="169">
        <v>549.37300000000005</v>
      </c>
      <c r="W18" s="169">
        <v>1100</v>
      </c>
      <c r="X18" s="169">
        <f t="shared" si="18"/>
        <v>860.22</v>
      </c>
      <c r="Y18" s="170">
        <f t="shared" si="19"/>
        <v>549.37300000000005</v>
      </c>
      <c r="Z18" s="225">
        <v>549.37300000000005</v>
      </c>
      <c r="AA18" s="169"/>
      <c r="AB18" s="171">
        <f t="shared" si="8"/>
        <v>100</v>
      </c>
      <c r="AC18" s="170">
        <f t="shared" si="20"/>
        <v>310.84699999999998</v>
      </c>
      <c r="AD18" s="225">
        <v>200.84700000000001</v>
      </c>
      <c r="AE18" s="169">
        <v>110</v>
      </c>
      <c r="AF18" s="172">
        <f t="shared" si="10"/>
        <v>25.689834710743796</v>
      </c>
      <c r="AG18" s="174">
        <f>X18</f>
        <v>860.22</v>
      </c>
      <c r="AH18" s="172">
        <f t="shared" si="2"/>
        <v>48.89355469249557</v>
      </c>
      <c r="AI18" s="137"/>
      <c r="AJ18" s="137"/>
      <c r="AK18" s="137"/>
      <c r="AL18" s="137"/>
      <c r="AM18" s="141"/>
    </row>
    <row r="19" spans="1:39" s="142" customFormat="1" ht="30">
      <c r="A19" s="74" t="s">
        <v>85</v>
      </c>
      <c r="B19" s="75" t="s">
        <v>86</v>
      </c>
      <c r="C19" s="76" t="s">
        <v>59</v>
      </c>
      <c r="D19" s="137"/>
      <c r="E19" s="137"/>
      <c r="F19" s="137"/>
      <c r="G19" s="137"/>
      <c r="H19" s="167" t="s">
        <v>60</v>
      </c>
      <c r="I19" s="137"/>
      <c r="J19" s="137"/>
      <c r="K19" s="137"/>
      <c r="L19" s="168">
        <v>700.35</v>
      </c>
      <c r="M19" s="168">
        <v>609</v>
      </c>
      <c r="N19" s="168">
        <v>60.900000000000006</v>
      </c>
      <c r="O19" s="137"/>
      <c r="P19" s="137"/>
      <c r="Q19" s="137"/>
      <c r="R19" s="169">
        <f t="shared" si="17"/>
        <v>1798.9670000000001</v>
      </c>
      <c r="S19" s="169"/>
      <c r="T19" s="169">
        <v>113.10000000000001</v>
      </c>
      <c r="U19" s="169"/>
      <c r="V19" s="169">
        <v>554.86699999999996</v>
      </c>
      <c r="W19" s="169">
        <v>1131</v>
      </c>
      <c r="X19" s="169">
        <f t="shared" si="18"/>
        <v>1554.049</v>
      </c>
      <c r="Y19" s="170">
        <f t="shared" si="19"/>
        <v>554.86699999999996</v>
      </c>
      <c r="Z19" s="225">
        <v>554.86699999999996</v>
      </c>
      <c r="AA19" s="169"/>
      <c r="AB19" s="171">
        <f t="shared" si="8"/>
        <v>100</v>
      </c>
      <c r="AC19" s="170">
        <f t="shared" si="20"/>
        <v>999.1819999999999</v>
      </c>
      <c r="AD19" s="225">
        <v>886.08199999999988</v>
      </c>
      <c r="AE19" s="169">
        <v>113.1</v>
      </c>
      <c r="AF19" s="172">
        <f t="shared" si="10"/>
        <v>80.313640382605897</v>
      </c>
      <c r="AG19" s="174">
        <f>X19</f>
        <v>1554.049</v>
      </c>
      <c r="AH19" s="172">
        <f t="shared" si="2"/>
        <v>86.385631309523731</v>
      </c>
      <c r="AI19" s="137"/>
      <c r="AJ19" s="137"/>
      <c r="AK19" s="137"/>
      <c r="AL19" s="137"/>
      <c r="AM19" s="141"/>
    </row>
    <row r="20" spans="1:39" s="142" customFormat="1" ht="30">
      <c r="A20" s="74" t="s">
        <v>87</v>
      </c>
      <c r="B20" s="75" t="s">
        <v>88</v>
      </c>
      <c r="C20" s="76" t="s">
        <v>59</v>
      </c>
      <c r="D20" s="137"/>
      <c r="E20" s="137"/>
      <c r="F20" s="137"/>
      <c r="G20" s="137"/>
      <c r="H20" s="167" t="s">
        <v>60</v>
      </c>
      <c r="I20" s="137"/>
      <c r="J20" s="137"/>
      <c r="K20" s="137"/>
      <c r="L20" s="168">
        <v>875.15</v>
      </c>
      <c r="M20" s="168">
        <v>761</v>
      </c>
      <c r="N20" s="168">
        <v>76.100000000000009</v>
      </c>
      <c r="O20" s="137"/>
      <c r="P20" s="137"/>
      <c r="Q20" s="137"/>
      <c r="R20" s="169">
        <f t="shared" si="17"/>
        <v>2085.645</v>
      </c>
      <c r="S20" s="169"/>
      <c r="T20" s="169">
        <v>124.80000000000001</v>
      </c>
      <c r="U20" s="169"/>
      <c r="V20" s="169">
        <v>712.84500000000003</v>
      </c>
      <c r="W20" s="169">
        <v>1248</v>
      </c>
      <c r="X20" s="169">
        <f t="shared" si="18"/>
        <v>1692.953</v>
      </c>
      <c r="Y20" s="170">
        <f t="shared" si="19"/>
        <v>712.84500000000003</v>
      </c>
      <c r="Z20" s="225">
        <v>712.84500000000003</v>
      </c>
      <c r="AA20" s="169"/>
      <c r="AB20" s="171">
        <f t="shared" si="8"/>
        <v>100</v>
      </c>
      <c r="AC20" s="170">
        <f t="shared" si="20"/>
        <v>980.10800000000006</v>
      </c>
      <c r="AD20" s="225">
        <v>855.30800000000011</v>
      </c>
      <c r="AE20" s="169">
        <v>124.8</v>
      </c>
      <c r="AF20" s="172">
        <f t="shared" si="10"/>
        <v>71.394813519813525</v>
      </c>
      <c r="AG20" s="174">
        <f>X20</f>
        <v>1692.953</v>
      </c>
      <c r="AH20" s="172">
        <f t="shared" si="2"/>
        <v>81.171675908412027</v>
      </c>
      <c r="AI20" s="137"/>
      <c r="AJ20" s="137"/>
      <c r="AK20" s="137"/>
      <c r="AL20" s="137"/>
      <c r="AM20" s="141"/>
    </row>
    <row r="21" spans="1:39" s="142" customFormat="1" ht="30">
      <c r="A21" s="74" t="s">
        <v>89</v>
      </c>
      <c r="B21" s="75" t="s">
        <v>90</v>
      </c>
      <c r="C21" s="76" t="s">
        <v>91</v>
      </c>
      <c r="D21" s="137"/>
      <c r="E21" s="137"/>
      <c r="F21" s="137"/>
      <c r="G21" s="137"/>
      <c r="H21" s="167" t="s">
        <v>60</v>
      </c>
      <c r="I21" s="137"/>
      <c r="J21" s="137"/>
      <c r="K21" s="137"/>
      <c r="L21" s="168">
        <v>1243.1499999999999</v>
      </c>
      <c r="M21" s="168">
        <v>1081</v>
      </c>
      <c r="N21" s="168">
        <v>108.10000000000001</v>
      </c>
      <c r="O21" s="137"/>
      <c r="P21" s="137"/>
      <c r="Q21" s="137"/>
      <c r="R21" s="169">
        <f t="shared" si="17"/>
        <v>1404.6970000000001</v>
      </c>
      <c r="S21" s="169">
        <v>29.997</v>
      </c>
      <c r="T21" s="169">
        <v>26.700000000000003</v>
      </c>
      <c r="U21" s="169"/>
      <c r="V21" s="169">
        <v>1081</v>
      </c>
      <c r="W21" s="169">
        <v>267</v>
      </c>
      <c r="X21" s="169">
        <f t="shared" si="18"/>
        <v>1148.837</v>
      </c>
      <c r="Y21" s="170">
        <f t="shared" si="19"/>
        <v>1081</v>
      </c>
      <c r="Z21" s="225">
        <v>1081</v>
      </c>
      <c r="AA21" s="169"/>
      <c r="AB21" s="171">
        <f t="shared" si="8"/>
        <v>97.299992709251242</v>
      </c>
      <c r="AC21" s="170">
        <f t="shared" si="20"/>
        <v>67.836999999999989</v>
      </c>
      <c r="AD21" s="225">
        <v>67.836999999999989</v>
      </c>
      <c r="AE21" s="169"/>
      <c r="AF21" s="172">
        <f t="shared" si="10"/>
        <v>23.097378277153556</v>
      </c>
      <c r="AG21" s="174">
        <f>X21</f>
        <v>1148.837</v>
      </c>
      <c r="AH21" s="172">
        <f t="shared" si="2"/>
        <v>81.785395711673047</v>
      </c>
      <c r="AI21" s="137"/>
      <c r="AJ21" s="137"/>
      <c r="AK21" s="137"/>
      <c r="AL21" s="137"/>
      <c r="AM21" s="141"/>
    </row>
    <row r="22" spans="1:39" s="142" customFormat="1" ht="15">
      <c r="A22" s="74" t="s">
        <v>92</v>
      </c>
      <c r="B22" s="75" t="s">
        <v>93</v>
      </c>
      <c r="C22" s="76" t="s">
        <v>39</v>
      </c>
      <c r="D22" s="137"/>
      <c r="E22" s="137"/>
      <c r="F22" s="137"/>
      <c r="G22" s="137"/>
      <c r="H22" s="167" t="s">
        <v>60</v>
      </c>
      <c r="I22" s="137"/>
      <c r="J22" s="137"/>
      <c r="K22" s="137"/>
      <c r="L22" s="168">
        <v>770.5</v>
      </c>
      <c r="M22" s="168">
        <v>670</v>
      </c>
      <c r="N22" s="168">
        <v>67</v>
      </c>
      <c r="O22" s="137"/>
      <c r="P22" s="137"/>
      <c r="Q22" s="137"/>
      <c r="R22" s="169">
        <f t="shared" si="17"/>
        <v>1954.1370000000002</v>
      </c>
      <c r="S22" s="169"/>
      <c r="T22" s="169">
        <v>119.2</v>
      </c>
      <c r="U22" s="169"/>
      <c r="V22" s="169">
        <v>642.93700000000001</v>
      </c>
      <c r="W22" s="169">
        <v>1192</v>
      </c>
      <c r="X22" s="169">
        <f t="shared" si="18"/>
        <v>699.12099999999998</v>
      </c>
      <c r="Y22" s="170">
        <f t="shared" si="19"/>
        <v>642.93700000000001</v>
      </c>
      <c r="Z22" s="225">
        <v>642.93700000000001</v>
      </c>
      <c r="AA22" s="169"/>
      <c r="AB22" s="171">
        <f t="shared" si="8"/>
        <v>100</v>
      </c>
      <c r="AC22" s="170">
        <f t="shared" si="20"/>
        <v>56.183999999999997</v>
      </c>
      <c r="AD22" s="225">
        <v>56.183999999999997</v>
      </c>
      <c r="AE22" s="169"/>
      <c r="AF22" s="172">
        <f t="shared" si="10"/>
        <v>4.2849298352654053</v>
      </c>
      <c r="AG22" s="174">
        <f>40%*R22</f>
        <v>781.65480000000014</v>
      </c>
      <c r="AH22" s="172">
        <f t="shared" si="2"/>
        <v>40</v>
      </c>
      <c r="AI22" s="137"/>
      <c r="AJ22" s="137"/>
      <c r="AK22" s="137"/>
      <c r="AL22" s="137"/>
      <c r="AM22" s="141"/>
    </row>
    <row r="23" spans="1:39" s="142" customFormat="1" ht="30">
      <c r="A23" s="74" t="s">
        <v>94</v>
      </c>
      <c r="B23" s="75" t="s">
        <v>95</v>
      </c>
      <c r="C23" s="76" t="s">
        <v>76</v>
      </c>
      <c r="D23" s="137"/>
      <c r="E23" s="137"/>
      <c r="F23" s="137"/>
      <c r="G23" s="137"/>
      <c r="H23" s="167" t="s">
        <v>45</v>
      </c>
      <c r="I23" s="137"/>
      <c r="J23" s="137"/>
      <c r="K23" s="137"/>
      <c r="L23" s="168">
        <v>2451.7999999999997</v>
      </c>
      <c r="M23" s="168">
        <v>2132</v>
      </c>
      <c r="N23" s="168">
        <v>213.20000000000002</v>
      </c>
      <c r="O23" s="137"/>
      <c r="P23" s="137"/>
      <c r="Q23" s="137"/>
      <c r="R23" s="169">
        <f t="shared" si="17"/>
        <v>4302.0889999999999</v>
      </c>
      <c r="S23" s="169"/>
      <c r="T23" s="169">
        <v>200</v>
      </c>
      <c r="U23" s="169"/>
      <c r="V23" s="169">
        <v>2102.0889999999999</v>
      </c>
      <c r="W23" s="169">
        <v>2000</v>
      </c>
      <c r="X23" s="169">
        <f t="shared" si="18"/>
        <v>1424.2339999999999</v>
      </c>
      <c r="Y23" s="170">
        <f t="shared" si="19"/>
        <v>1322.45</v>
      </c>
      <c r="Z23" s="225">
        <v>1322.45</v>
      </c>
      <c r="AA23" s="225"/>
      <c r="AB23" s="228">
        <f t="shared" si="8"/>
        <v>62.911227830981474</v>
      </c>
      <c r="AC23" s="227">
        <f t="shared" si="20"/>
        <v>101.78399999999999</v>
      </c>
      <c r="AD23" s="225">
        <v>101.78399999999999</v>
      </c>
      <c r="AE23" s="169"/>
      <c r="AF23" s="172">
        <f t="shared" si="10"/>
        <v>4.6265454545454539</v>
      </c>
      <c r="AG23" s="174">
        <v>1500</v>
      </c>
      <c r="AH23" s="172">
        <f t="shared" si="2"/>
        <v>34.866782160945533</v>
      </c>
      <c r="AI23" s="137"/>
      <c r="AJ23" s="137"/>
      <c r="AK23" s="137"/>
      <c r="AL23" s="137"/>
      <c r="AM23" s="141"/>
    </row>
    <row r="24" spans="1:39" s="142" customFormat="1" ht="30">
      <c r="A24" s="74" t="s">
        <v>96</v>
      </c>
      <c r="B24" s="75" t="s">
        <v>97</v>
      </c>
      <c r="C24" s="76" t="s">
        <v>91</v>
      </c>
      <c r="D24" s="137"/>
      <c r="E24" s="137"/>
      <c r="F24" s="137"/>
      <c r="G24" s="137"/>
      <c r="H24" s="167" t="s">
        <v>60</v>
      </c>
      <c r="I24" s="137"/>
      <c r="J24" s="137"/>
      <c r="K24" s="137"/>
      <c r="L24" s="168">
        <v>2451.7999999999997</v>
      </c>
      <c r="M24" s="168">
        <v>2132</v>
      </c>
      <c r="N24" s="168">
        <v>213.20000000000002</v>
      </c>
      <c r="O24" s="137"/>
      <c r="P24" s="137"/>
      <c r="Q24" s="137"/>
      <c r="R24" s="169">
        <f t="shared" si="17"/>
        <v>4325.076</v>
      </c>
      <c r="S24" s="169"/>
      <c r="T24" s="169">
        <v>200</v>
      </c>
      <c r="U24" s="169"/>
      <c r="V24" s="169">
        <v>2125.076</v>
      </c>
      <c r="W24" s="169">
        <v>2000</v>
      </c>
      <c r="X24" s="169">
        <f t="shared" si="18"/>
        <v>924.08900000000006</v>
      </c>
      <c r="Y24" s="170">
        <f t="shared" si="19"/>
        <v>873.59</v>
      </c>
      <c r="Z24" s="225">
        <v>873.59</v>
      </c>
      <c r="AA24" s="225"/>
      <c r="AB24" s="228">
        <f t="shared" si="8"/>
        <v>41.108647408375042</v>
      </c>
      <c r="AC24" s="227">
        <f t="shared" si="20"/>
        <v>50.498999999999995</v>
      </c>
      <c r="AD24" s="225">
        <v>50.498999999999995</v>
      </c>
      <c r="AE24" s="169"/>
      <c r="AF24" s="172">
        <f t="shared" si="10"/>
        <v>2.2954090909090907</v>
      </c>
      <c r="AG24" s="174">
        <f>30%*R24</f>
        <v>1297.5228</v>
      </c>
      <c r="AH24" s="172">
        <f t="shared" si="2"/>
        <v>30</v>
      </c>
      <c r="AI24" s="137"/>
      <c r="AJ24" s="137"/>
      <c r="AK24" s="137"/>
      <c r="AL24" s="137"/>
      <c r="AM24" s="141"/>
    </row>
    <row r="25" spans="1:39" s="142" customFormat="1" ht="30">
      <c r="A25" s="74" t="s">
        <v>98</v>
      </c>
      <c r="B25" s="75" t="s">
        <v>99</v>
      </c>
      <c r="C25" s="76" t="s">
        <v>76</v>
      </c>
      <c r="D25" s="137"/>
      <c r="E25" s="137"/>
      <c r="F25" s="137"/>
      <c r="G25" s="137"/>
      <c r="H25" s="167" t="s">
        <v>60</v>
      </c>
      <c r="I25" s="137"/>
      <c r="J25" s="137"/>
      <c r="K25" s="137"/>
      <c r="L25" s="168">
        <v>1311</v>
      </c>
      <c r="M25" s="168">
        <v>1140</v>
      </c>
      <c r="N25" s="168">
        <v>114</v>
      </c>
      <c r="O25" s="137"/>
      <c r="P25" s="137"/>
      <c r="Q25" s="137"/>
      <c r="R25" s="169">
        <f t="shared" si="17"/>
        <v>1845.2539999999999</v>
      </c>
      <c r="S25" s="169">
        <v>45.253999999999998</v>
      </c>
      <c r="T25" s="169">
        <v>60</v>
      </c>
      <c r="U25" s="169"/>
      <c r="V25" s="169">
        <v>1140</v>
      </c>
      <c r="W25" s="169">
        <v>600</v>
      </c>
      <c r="X25" s="169">
        <f t="shared" si="18"/>
        <v>473.01299999999998</v>
      </c>
      <c r="Y25" s="170">
        <f t="shared" si="19"/>
        <v>440.96699999999998</v>
      </c>
      <c r="Z25" s="225">
        <v>440.96699999999998</v>
      </c>
      <c r="AA25" s="225"/>
      <c r="AB25" s="228">
        <f t="shared" si="8"/>
        <v>37.20443044275742</v>
      </c>
      <c r="AC25" s="227">
        <f t="shared" si="20"/>
        <v>32.045999999999999</v>
      </c>
      <c r="AD25" s="225">
        <v>32.045999999999999</v>
      </c>
      <c r="AE25" s="169"/>
      <c r="AF25" s="172">
        <f t="shared" si="10"/>
        <v>4.8554545454545455</v>
      </c>
      <c r="AG25" s="174">
        <f>X25</f>
        <v>473.01299999999998</v>
      </c>
      <c r="AH25" s="172">
        <f t="shared" si="2"/>
        <v>25.634031954408442</v>
      </c>
      <c r="AI25" s="137"/>
      <c r="AJ25" s="137"/>
      <c r="AK25" s="137"/>
      <c r="AL25" s="137"/>
      <c r="AM25" s="141"/>
    </row>
    <row r="26" spans="1:39" s="142" customFormat="1" ht="30">
      <c r="A26" s="74" t="s">
        <v>100</v>
      </c>
      <c r="B26" s="75" t="s">
        <v>101</v>
      </c>
      <c r="C26" s="76" t="s">
        <v>102</v>
      </c>
      <c r="D26" s="137"/>
      <c r="E26" s="137"/>
      <c r="F26" s="137"/>
      <c r="G26" s="137"/>
      <c r="H26" s="167" t="s">
        <v>45</v>
      </c>
      <c r="I26" s="137"/>
      <c r="J26" s="137"/>
      <c r="K26" s="137"/>
      <c r="L26" s="168">
        <v>4302.2000000000007</v>
      </c>
      <c r="M26" s="168">
        <v>3741</v>
      </c>
      <c r="N26" s="168">
        <v>374.1</v>
      </c>
      <c r="O26" s="137"/>
      <c r="P26" s="137"/>
      <c r="Q26" s="137"/>
      <c r="R26" s="169">
        <f t="shared" si="17"/>
        <v>6527.1779999999999</v>
      </c>
      <c r="S26" s="169">
        <v>36.177999999999997</v>
      </c>
      <c r="T26" s="169">
        <v>250</v>
      </c>
      <c r="U26" s="169"/>
      <c r="V26" s="169">
        <v>3741</v>
      </c>
      <c r="W26" s="169">
        <v>2500</v>
      </c>
      <c r="X26" s="169">
        <f t="shared" si="18"/>
        <v>2960.8650000000002</v>
      </c>
      <c r="Y26" s="170">
        <f t="shared" si="19"/>
        <v>2837.4580000000001</v>
      </c>
      <c r="Z26" s="169">
        <v>2827.3530000000001</v>
      </c>
      <c r="AA26" s="169">
        <v>10.105</v>
      </c>
      <c r="AB26" s="171">
        <f t="shared" si="8"/>
        <v>75.121108933706594</v>
      </c>
      <c r="AC26" s="170">
        <f t="shared" si="20"/>
        <v>123.407</v>
      </c>
      <c r="AD26" s="169">
        <v>123.407</v>
      </c>
      <c r="AE26" s="169"/>
      <c r="AF26" s="172">
        <f t="shared" si="10"/>
        <v>4.4875272727272728</v>
      </c>
      <c r="AG26" s="174">
        <f>X26</f>
        <v>2960.8650000000002</v>
      </c>
      <c r="AH26" s="172">
        <f t="shared" si="2"/>
        <v>45.362099823231425</v>
      </c>
      <c r="AI26" s="137"/>
      <c r="AJ26" s="137"/>
      <c r="AK26" s="137"/>
      <c r="AL26" s="137"/>
      <c r="AM26" s="141"/>
    </row>
    <row r="27" spans="1:39" s="142" customFormat="1" ht="30">
      <c r="A27" s="74" t="s">
        <v>103</v>
      </c>
      <c r="B27" s="75" t="s">
        <v>104</v>
      </c>
      <c r="C27" s="76" t="s">
        <v>39</v>
      </c>
      <c r="D27" s="137"/>
      <c r="E27" s="137"/>
      <c r="F27" s="137"/>
      <c r="G27" s="137"/>
      <c r="H27" s="167" t="s">
        <v>45</v>
      </c>
      <c r="I27" s="137"/>
      <c r="J27" s="137"/>
      <c r="K27" s="137"/>
      <c r="L27" s="168">
        <v>910.80000000000007</v>
      </c>
      <c r="M27" s="168">
        <v>792</v>
      </c>
      <c r="N27" s="168">
        <v>79.2</v>
      </c>
      <c r="O27" s="137"/>
      <c r="P27" s="137"/>
      <c r="Q27" s="137"/>
      <c r="R27" s="169">
        <f t="shared" si="17"/>
        <v>1802.0610000000001</v>
      </c>
      <c r="S27" s="169">
        <v>20.061</v>
      </c>
      <c r="T27" s="169">
        <v>90</v>
      </c>
      <c r="U27" s="169"/>
      <c r="V27" s="169">
        <v>792</v>
      </c>
      <c r="W27" s="169">
        <v>900</v>
      </c>
      <c r="X27" s="169">
        <f t="shared" si="18"/>
        <v>0</v>
      </c>
      <c r="Y27" s="170">
        <f t="shared" si="19"/>
        <v>0</v>
      </c>
      <c r="Z27" s="169"/>
      <c r="AA27" s="169"/>
      <c r="AB27" s="171">
        <f t="shared" si="8"/>
        <v>0</v>
      </c>
      <c r="AC27" s="170">
        <f t="shared" si="20"/>
        <v>0</v>
      </c>
      <c r="AD27" s="169">
        <v>0</v>
      </c>
      <c r="AE27" s="169"/>
      <c r="AF27" s="172">
        <f t="shared" si="10"/>
        <v>0</v>
      </c>
      <c r="AG27" s="174">
        <f t="shared" si="22"/>
        <v>360.41220000000004</v>
      </c>
      <c r="AH27" s="172">
        <f t="shared" si="2"/>
        <v>20</v>
      </c>
      <c r="AI27" s="137"/>
      <c r="AJ27" s="137"/>
      <c r="AK27" s="137"/>
      <c r="AL27" s="137"/>
      <c r="AM27" s="141"/>
    </row>
    <row r="28" spans="1:39" s="142" customFormat="1" ht="30">
      <c r="A28" s="74" t="s">
        <v>105</v>
      </c>
      <c r="B28" s="75" t="s">
        <v>106</v>
      </c>
      <c r="C28" s="76" t="s">
        <v>78</v>
      </c>
      <c r="D28" s="137"/>
      <c r="E28" s="137"/>
      <c r="F28" s="137"/>
      <c r="G28" s="137"/>
      <c r="H28" s="167" t="s">
        <v>45</v>
      </c>
      <c r="I28" s="137"/>
      <c r="J28" s="137"/>
      <c r="K28" s="137"/>
      <c r="L28" s="168">
        <v>2801.4</v>
      </c>
      <c r="M28" s="168">
        <v>2436</v>
      </c>
      <c r="N28" s="168">
        <v>243.60000000000002</v>
      </c>
      <c r="O28" s="137"/>
      <c r="P28" s="137"/>
      <c r="Q28" s="137"/>
      <c r="R28" s="169">
        <f t="shared" si="17"/>
        <v>4568.2610000000004</v>
      </c>
      <c r="S28" s="169"/>
      <c r="T28" s="169">
        <v>200</v>
      </c>
      <c r="U28" s="169"/>
      <c r="V28" s="169">
        <v>2368.261</v>
      </c>
      <c r="W28" s="169">
        <v>2000</v>
      </c>
      <c r="X28" s="169">
        <f t="shared" si="18"/>
        <v>2864.2159999999999</v>
      </c>
      <c r="Y28" s="170">
        <f t="shared" si="19"/>
        <v>2368.261</v>
      </c>
      <c r="Z28" s="169">
        <v>2368.261</v>
      </c>
      <c r="AA28" s="169"/>
      <c r="AB28" s="171">
        <f t="shared" si="8"/>
        <v>100</v>
      </c>
      <c r="AC28" s="170">
        <f t="shared" si="20"/>
        <v>495.95500000000004</v>
      </c>
      <c r="AD28" s="169">
        <v>295.95500000000004</v>
      </c>
      <c r="AE28" s="169">
        <v>200</v>
      </c>
      <c r="AF28" s="172">
        <f t="shared" si="10"/>
        <v>22.543409090909091</v>
      </c>
      <c r="AG28" s="174">
        <f>X28</f>
        <v>2864.2159999999999</v>
      </c>
      <c r="AH28" s="172">
        <f t="shared" si="2"/>
        <v>62.698168953131173</v>
      </c>
      <c r="AI28" s="137"/>
      <c r="AJ28" s="137"/>
      <c r="AK28" s="137"/>
      <c r="AL28" s="137"/>
      <c r="AM28" s="141"/>
    </row>
    <row r="29" spans="1:39" s="142" customFormat="1" ht="45">
      <c r="A29" s="74" t="s">
        <v>107</v>
      </c>
      <c r="B29" s="75" t="s">
        <v>108</v>
      </c>
      <c r="C29" s="76" t="s">
        <v>91</v>
      </c>
      <c r="D29" s="137"/>
      <c r="E29" s="137"/>
      <c r="F29" s="137"/>
      <c r="G29" s="137"/>
      <c r="H29" s="167" t="s">
        <v>45</v>
      </c>
      <c r="I29" s="137"/>
      <c r="J29" s="137"/>
      <c r="K29" s="137"/>
      <c r="L29" s="168">
        <v>3742.85</v>
      </c>
      <c r="M29" s="168">
        <v>3255</v>
      </c>
      <c r="N29" s="168">
        <v>325.5</v>
      </c>
      <c r="O29" s="137"/>
      <c r="P29" s="137"/>
      <c r="Q29" s="137"/>
      <c r="R29" s="169">
        <f t="shared" si="17"/>
        <v>5430.4789999999994</v>
      </c>
      <c r="S29" s="169"/>
      <c r="T29" s="169">
        <v>200</v>
      </c>
      <c r="U29" s="169"/>
      <c r="V29" s="169">
        <v>3230.4789999999998</v>
      </c>
      <c r="W29" s="169">
        <v>2000</v>
      </c>
      <c r="X29" s="169">
        <f t="shared" si="18"/>
        <v>3481.326</v>
      </c>
      <c r="Y29" s="170">
        <f t="shared" si="19"/>
        <v>3230.4789999999998</v>
      </c>
      <c r="Z29" s="169">
        <v>3230.4789999999998</v>
      </c>
      <c r="AA29" s="169"/>
      <c r="AB29" s="171">
        <f t="shared" si="8"/>
        <v>100</v>
      </c>
      <c r="AC29" s="170">
        <f t="shared" si="20"/>
        <v>250.84699999999998</v>
      </c>
      <c r="AD29" s="169">
        <v>109.63500000000001</v>
      </c>
      <c r="AE29" s="169">
        <v>141.21199999999999</v>
      </c>
      <c r="AF29" s="172">
        <f t="shared" si="10"/>
        <v>11.402136363636362</v>
      </c>
      <c r="AG29" s="174">
        <f>X29</f>
        <v>3481.326</v>
      </c>
      <c r="AH29" s="172">
        <f t="shared" si="2"/>
        <v>64.107162554168809</v>
      </c>
      <c r="AI29" s="137"/>
      <c r="AJ29" s="137"/>
      <c r="AK29" s="137"/>
      <c r="AL29" s="137"/>
      <c r="AM29" s="141"/>
    </row>
    <row r="30" spans="1:39" s="142" customFormat="1" ht="15">
      <c r="A30" s="71"/>
      <c r="B30" s="72" t="s">
        <v>74</v>
      </c>
      <c r="C30" s="73"/>
      <c r="D30" s="137"/>
      <c r="E30" s="137"/>
      <c r="F30" s="137"/>
      <c r="G30" s="137"/>
      <c r="H30" s="167"/>
      <c r="I30" s="137"/>
      <c r="J30" s="137"/>
      <c r="K30" s="137"/>
      <c r="L30" s="175">
        <f>L31</f>
        <v>600.30000000000007</v>
      </c>
      <c r="M30" s="175">
        <f t="shared" ref="M30:AG30" si="23">M31</f>
        <v>522</v>
      </c>
      <c r="N30" s="175">
        <f t="shared" si="23"/>
        <v>52.2</v>
      </c>
      <c r="O30" s="175">
        <f t="shared" si="23"/>
        <v>0</v>
      </c>
      <c r="P30" s="175">
        <f t="shared" si="23"/>
        <v>0</v>
      </c>
      <c r="Q30" s="175">
        <f t="shared" si="23"/>
        <v>0</v>
      </c>
      <c r="R30" s="176">
        <f t="shared" si="23"/>
        <v>1320.2930000000001</v>
      </c>
      <c r="S30" s="176">
        <f t="shared" si="23"/>
        <v>0</v>
      </c>
      <c r="T30" s="176">
        <f t="shared" si="23"/>
        <v>78.300000000000011</v>
      </c>
      <c r="U30" s="176">
        <f t="shared" si="23"/>
        <v>0</v>
      </c>
      <c r="V30" s="176">
        <f t="shared" si="23"/>
        <v>458.99299999999999</v>
      </c>
      <c r="W30" s="176">
        <f t="shared" si="23"/>
        <v>783</v>
      </c>
      <c r="X30" s="176">
        <f t="shared" si="23"/>
        <v>1023.29</v>
      </c>
      <c r="Y30" s="176">
        <f t="shared" si="23"/>
        <v>458.99299999999999</v>
      </c>
      <c r="Z30" s="176">
        <f t="shared" si="23"/>
        <v>458.99299999999999</v>
      </c>
      <c r="AA30" s="176">
        <f t="shared" si="23"/>
        <v>0</v>
      </c>
      <c r="AB30" s="139">
        <f t="shared" si="8"/>
        <v>100</v>
      </c>
      <c r="AC30" s="176">
        <f t="shared" si="23"/>
        <v>564.29700000000003</v>
      </c>
      <c r="AD30" s="176">
        <f t="shared" si="23"/>
        <v>485.99700000000001</v>
      </c>
      <c r="AE30" s="176">
        <f t="shared" si="23"/>
        <v>78.3</v>
      </c>
      <c r="AF30" s="140">
        <f t="shared" si="10"/>
        <v>65.516893068617208</v>
      </c>
      <c r="AG30" s="175">
        <f t="shared" si="23"/>
        <v>1023.29</v>
      </c>
      <c r="AH30" s="140">
        <f t="shared" si="2"/>
        <v>77.504765987549732</v>
      </c>
      <c r="AI30" s="137"/>
      <c r="AJ30" s="137"/>
      <c r="AK30" s="137"/>
      <c r="AL30" s="137"/>
      <c r="AM30" s="141"/>
    </row>
    <row r="31" spans="1:39" s="142" customFormat="1" ht="30">
      <c r="A31" s="74" t="s">
        <v>27</v>
      </c>
      <c r="B31" s="75" t="s">
        <v>109</v>
      </c>
      <c r="C31" s="76" t="str">
        <f>C13</f>
        <v>Xã Sơn Tân</v>
      </c>
      <c r="D31" s="137"/>
      <c r="E31" s="137"/>
      <c r="F31" s="137"/>
      <c r="G31" s="137"/>
      <c r="H31" s="167" t="s">
        <v>60</v>
      </c>
      <c r="I31" s="137"/>
      <c r="J31" s="137"/>
      <c r="K31" s="137"/>
      <c r="L31" s="168">
        <v>600.30000000000007</v>
      </c>
      <c r="M31" s="168">
        <v>522</v>
      </c>
      <c r="N31" s="168">
        <v>52.2</v>
      </c>
      <c r="O31" s="137"/>
      <c r="P31" s="137"/>
      <c r="Q31" s="137"/>
      <c r="R31" s="169">
        <f t="shared" si="17"/>
        <v>1320.2930000000001</v>
      </c>
      <c r="S31" s="169"/>
      <c r="T31" s="169">
        <v>78.300000000000011</v>
      </c>
      <c r="U31" s="169"/>
      <c r="V31" s="169">
        <v>458.99299999999999</v>
      </c>
      <c r="W31" s="169">
        <v>783</v>
      </c>
      <c r="X31" s="169">
        <f t="shared" si="18"/>
        <v>1023.29</v>
      </c>
      <c r="Y31" s="170">
        <f t="shared" si="19"/>
        <v>458.99299999999999</v>
      </c>
      <c r="Z31" s="169">
        <v>458.99299999999999</v>
      </c>
      <c r="AA31" s="169"/>
      <c r="AB31" s="171">
        <f t="shared" si="8"/>
        <v>100</v>
      </c>
      <c r="AC31" s="170">
        <f t="shared" si="20"/>
        <v>564.29700000000003</v>
      </c>
      <c r="AD31" s="178">
        <v>485.99700000000001</v>
      </c>
      <c r="AE31" s="177">
        <v>78.3</v>
      </c>
      <c r="AF31" s="172">
        <f t="shared" si="10"/>
        <v>65.516893068617208</v>
      </c>
      <c r="AG31" s="174">
        <f>X31</f>
        <v>1023.29</v>
      </c>
      <c r="AH31" s="172">
        <f t="shared" si="2"/>
        <v>77.504765987549732</v>
      </c>
      <c r="AI31" s="137"/>
      <c r="AJ31" s="137"/>
      <c r="AK31" s="137"/>
      <c r="AL31" s="137"/>
      <c r="AM31" s="141"/>
    </row>
    <row r="32" spans="1:39" s="142" customFormat="1" ht="15">
      <c r="A32" s="71"/>
      <c r="B32" s="72" t="s">
        <v>78</v>
      </c>
      <c r="C32" s="73"/>
      <c r="D32" s="137"/>
      <c r="E32" s="137"/>
      <c r="F32" s="137"/>
      <c r="G32" s="137"/>
      <c r="H32" s="167"/>
      <c r="I32" s="137"/>
      <c r="J32" s="137"/>
      <c r="K32" s="137"/>
      <c r="L32" s="175">
        <f>SUM(L33:L36)</f>
        <v>1204.4000000000001</v>
      </c>
      <c r="M32" s="175">
        <f t="shared" ref="M32:AG32" si="24">SUM(M33:M36)</f>
        <v>1047</v>
      </c>
      <c r="N32" s="175">
        <f t="shared" si="24"/>
        <v>104.7</v>
      </c>
      <c r="O32" s="175">
        <f t="shared" si="24"/>
        <v>0</v>
      </c>
      <c r="P32" s="175">
        <f t="shared" si="24"/>
        <v>0</v>
      </c>
      <c r="Q32" s="175">
        <f t="shared" si="24"/>
        <v>0</v>
      </c>
      <c r="R32" s="176">
        <f t="shared" si="24"/>
        <v>1957.6759999999999</v>
      </c>
      <c r="S32" s="176">
        <f t="shared" si="24"/>
        <v>0</v>
      </c>
      <c r="T32" s="176">
        <f t="shared" si="24"/>
        <v>165</v>
      </c>
      <c r="U32" s="176">
        <f t="shared" si="24"/>
        <v>0</v>
      </c>
      <c r="V32" s="176">
        <f t="shared" si="24"/>
        <v>142.67599999999999</v>
      </c>
      <c r="W32" s="176">
        <f t="shared" si="24"/>
        <v>1650</v>
      </c>
      <c r="X32" s="176">
        <f t="shared" si="24"/>
        <v>1893.12</v>
      </c>
      <c r="Y32" s="176">
        <f t="shared" si="24"/>
        <v>142.67599999999999</v>
      </c>
      <c r="Z32" s="176">
        <f t="shared" si="24"/>
        <v>142.67599999999999</v>
      </c>
      <c r="AA32" s="176">
        <f t="shared" si="24"/>
        <v>0</v>
      </c>
      <c r="AB32" s="139">
        <f t="shared" si="8"/>
        <v>100</v>
      </c>
      <c r="AC32" s="176">
        <f t="shared" si="24"/>
        <v>1750.444</v>
      </c>
      <c r="AD32" s="176">
        <f t="shared" si="24"/>
        <v>1585.444</v>
      </c>
      <c r="AE32" s="176">
        <f t="shared" si="24"/>
        <v>165</v>
      </c>
      <c r="AF32" s="140">
        <f t="shared" si="10"/>
        <v>96.4431955922865</v>
      </c>
      <c r="AG32" s="175">
        <f t="shared" si="24"/>
        <v>1893.12</v>
      </c>
      <c r="AH32" s="140">
        <f t="shared" si="2"/>
        <v>96.702416538793955</v>
      </c>
      <c r="AI32" s="137"/>
      <c r="AJ32" s="137"/>
      <c r="AK32" s="137"/>
      <c r="AL32" s="137"/>
      <c r="AM32" s="141"/>
    </row>
    <row r="33" spans="1:39" s="142" customFormat="1" ht="30">
      <c r="A33" s="74" t="s">
        <v>27</v>
      </c>
      <c r="B33" s="75" t="s">
        <v>111</v>
      </c>
      <c r="C33" s="76" t="str">
        <f>C28</f>
        <v>Xã Sơn Màu</v>
      </c>
      <c r="D33" s="137"/>
      <c r="E33" s="137"/>
      <c r="F33" s="137"/>
      <c r="G33" s="137"/>
      <c r="H33" s="167" t="s">
        <v>60</v>
      </c>
      <c r="I33" s="137"/>
      <c r="J33" s="137"/>
      <c r="K33" s="137"/>
      <c r="L33" s="168">
        <v>348.8</v>
      </c>
      <c r="M33" s="168">
        <v>303</v>
      </c>
      <c r="N33" s="168">
        <v>30.3</v>
      </c>
      <c r="O33" s="137"/>
      <c r="P33" s="137"/>
      <c r="Q33" s="137"/>
      <c r="R33" s="169">
        <f t="shared" si="17"/>
        <v>491.99099999999999</v>
      </c>
      <c r="S33" s="169"/>
      <c r="T33" s="169">
        <v>39.300000000000004</v>
      </c>
      <c r="U33" s="169"/>
      <c r="V33" s="169">
        <v>59.691000000000003</v>
      </c>
      <c r="W33" s="169">
        <v>393</v>
      </c>
      <c r="X33" s="169">
        <f t="shared" si="18"/>
        <v>488.11</v>
      </c>
      <c r="Y33" s="170">
        <f t="shared" si="19"/>
        <v>59.691000000000003</v>
      </c>
      <c r="Z33" s="169">
        <v>59.691000000000003</v>
      </c>
      <c r="AA33" s="169"/>
      <c r="AB33" s="171">
        <f t="shared" si="8"/>
        <v>100</v>
      </c>
      <c r="AC33" s="170">
        <f t="shared" si="20"/>
        <v>428.41900000000004</v>
      </c>
      <c r="AD33" s="178">
        <v>389.11900000000003</v>
      </c>
      <c r="AE33" s="177">
        <v>39.299999999999997</v>
      </c>
      <c r="AF33" s="172">
        <f t="shared" si="10"/>
        <v>99.102243812167472</v>
      </c>
      <c r="AG33" s="174">
        <f>X33</f>
        <v>488.11</v>
      </c>
      <c r="AH33" s="172">
        <f t="shared" si="2"/>
        <v>99.21116443186969</v>
      </c>
      <c r="AI33" s="137"/>
      <c r="AJ33" s="137"/>
      <c r="AK33" s="137"/>
      <c r="AL33" s="137"/>
      <c r="AM33" s="141"/>
    </row>
    <row r="34" spans="1:39" s="142" customFormat="1" ht="30">
      <c r="A34" s="74" t="s">
        <v>43</v>
      </c>
      <c r="B34" s="75" t="s">
        <v>112</v>
      </c>
      <c r="C34" s="76" t="s">
        <v>78</v>
      </c>
      <c r="D34" s="137"/>
      <c r="E34" s="137"/>
      <c r="F34" s="137"/>
      <c r="G34" s="137"/>
      <c r="H34" s="167" t="s">
        <v>60</v>
      </c>
      <c r="I34" s="137"/>
      <c r="J34" s="137"/>
      <c r="K34" s="137"/>
      <c r="L34" s="168">
        <v>400.2</v>
      </c>
      <c r="M34" s="168">
        <v>348</v>
      </c>
      <c r="N34" s="168">
        <v>34.800000000000004</v>
      </c>
      <c r="O34" s="137"/>
      <c r="P34" s="137"/>
      <c r="Q34" s="137"/>
      <c r="R34" s="169">
        <f t="shared" si="17"/>
        <v>629.28300000000002</v>
      </c>
      <c r="S34" s="169"/>
      <c r="T34" s="169">
        <v>52.2</v>
      </c>
      <c r="U34" s="169"/>
      <c r="V34" s="169">
        <v>55.082999999999998</v>
      </c>
      <c r="W34" s="169">
        <v>522</v>
      </c>
      <c r="X34" s="169">
        <f t="shared" si="18"/>
        <v>604.702</v>
      </c>
      <c r="Y34" s="170">
        <f t="shared" si="19"/>
        <v>55.082999999999998</v>
      </c>
      <c r="Z34" s="169">
        <v>55.082999999999998</v>
      </c>
      <c r="AA34" s="169"/>
      <c r="AB34" s="171">
        <f t="shared" si="8"/>
        <v>100</v>
      </c>
      <c r="AC34" s="170">
        <f t="shared" si="20"/>
        <v>549.61900000000003</v>
      </c>
      <c r="AD34" s="177">
        <v>497.41899999999998</v>
      </c>
      <c r="AE34" s="177">
        <v>52.2</v>
      </c>
      <c r="AF34" s="172">
        <f t="shared" si="10"/>
        <v>95.719087425983972</v>
      </c>
      <c r="AG34" s="174">
        <f t="shared" ref="AG34:AG36" si="25">X34</f>
        <v>604.702</v>
      </c>
      <c r="AH34" s="172">
        <f t="shared" si="2"/>
        <v>96.093808350138161</v>
      </c>
      <c r="AI34" s="137"/>
      <c r="AJ34" s="137"/>
      <c r="AK34" s="137"/>
      <c r="AL34" s="137"/>
      <c r="AM34" s="141"/>
    </row>
    <row r="35" spans="1:39" s="142" customFormat="1" ht="45">
      <c r="A35" s="74" t="s">
        <v>47</v>
      </c>
      <c r="B35" s="75" t="s">
        <v>113</v>
      </c>
      <c r="C35" s="76" t="s">
        <v>78</v>
      </c>
      <c r="D35" s="137"/>
      <c r="E35" s="137"/>
      <c r="F35" s="137"/>
      <c r="G35" s="137"/>
      <c r="H35" s="167" t="s">
        <v>60</v>
      </c>
      <c r="I35" s="137"/>
      <c r="J35" s="137"/>
      <c r="K35" s="137"/>
      <c r="L35" s="168">
        <v>244.95000000000002</v>
      </c>
      <c r="M35" s="168">
        <v>213</v>
      </c>
      <c r="N35" s="168">
        <v>21.3</v>
      </c>
      <c r="O35" s="137"/>
      <c r="P35" s="137"/>
      <c r="Q35" s="137"/>
      <c r="R35" s="169">
        <f t="shared" si="17"/>
        <v>451.1</v>
      </c>
      <c r="S35" s="169"/>
      <c r="T35" s="169">
        <v>39.6</v>
      </c>
      <c r="U35" s="169"/>
      <c r="V35" s="169">
        <v>15.5</v>
      </c>
      <c r="W35" s="169">
        <v>396</v>
      </c>
      <c r="X35" s="169">
        <f t="shared" si="18"/>
        <v>440.74299999999999</v>
      </c>
      <c r="Y35" s="170">
        <f t="shared" si="19"/>
        <v>15.5</v>
      </c>
      <c r="Z35" s="169">
        <v>15.5</v>
      </c>
      <c r="AA35" s="169"/>
      <c r="AB35" s="171">
        <f t="shared" si="8"/>
        <v>100</v>
      </c>
      <c r="AC35" s="170">
        <f t="shared" si="20"/>
        <v>425.24299999999999</v>
      </c>
      <c r="AD35" s="178">
        <v>385.64299999999997</v>
      </c>
      <c r="AE35" s="311">
        <v>39.6</v>
      </c>
      <c r="AF35" s="172">
        <f t="shared" si="10"/>
        <v>97.622359963269048</v>
      </c>
      <c r="AG35" s="174">
        <f t="shared" si="25"/>
        <v>440.74299999999999</v>
      </c>
      <c r="AH35" s="172">
        <f t="shared" si="2"/>
        <v>97.704056750166259</v>
      </c>
      <c r="AI35" s="137"/>
      <c r="AJ35" s="137"/>
      <c r="AK35" s="137"/>
      <c r="AL35" s="137"/>
      <c r="AM35" s="141"/>
    </row>
    <row r="36" spans="1:39" s="142" customFormat="1" ht="45">
      <c r="A36" s="74" t="s">
        <v>58</v>
      </c>
      <c r="B36" s="75" t="s">
        <v>114</v>
      </c>
      <c r="C36" s="76" t="s">
        <v>78</v>
      </c>
      <c r="D36" s="137"/>
      <c r="E36" s="137"/>
      <c r="F36" s="137"/>
      <c r="G36" s="137"/>
      <c r="H36" s="167" t="s">
        <v>60</v>
      </c>
      <c r="I36" s="137"/>
      <c r="J36" s="137"/>
      <c r="K36" s="137"/>
      <c r="L36" s="168">
        <v>210.45000000000002</v>
      </c>
      <c r="M36" s="168">
        <v>183</v>
      </c>
      <c r="N36" s="168">
        <v>18.3</v>
      </c>
      <c r="O36" s="137"/>
      <c r="P36" s="137"/>
      <c r="Q36" s="137"/>
      <c r="R36" s="169">
        <f t="shared" si="17"/>
        <v>385.30200000000002</v>
      </c>
      <c r="S36" s="169"/>
      <c r="T36" s="169">
        <v>33.9</v>
      </c>
      <c r="U36" s="169"/>
      <c r="V36" s="169">
        <v>12.401999999999999</v>
      </c>
      <c r="W36" s="169">
        <v>339</v>
      </c>
      <c r="X36" s="169">
        <f t="shared" si="18"/>
        <v>359.56499999999994</v>
      </c>
      <c r="Y36" s="170">
        <f t="shared" si="19"/>
        <v>12.401999999999999</v>
      </c>
      <c r="Z36" s="169">
        <v>12.401999999999999</v>
      </c>
      <c r="AA36" s="169"/>
      <c r="AB36" s="171">
        <f t="shared" si="8"/>
        <v>100</v>
      </c>
      <c r="AC36" s="170">
        <f t="shared" si="20"/>
        <v>347.16299999999995</v>
      </c>
      <c r="AD36" s="178">
        <v>313.26299999999998</v>
      </c>
      <c r="AE36" s="311">
        <v>33.9</v>
      </c>
      <c r="AF36" s="172">
        <f t="shared" si="10"/>
        <v>93.098149637972639</v>
      </c>
      <c r="AG36" s="174">
        <f t="shared" si="25"/>
        <v>359.56499999999994</v>
      </c>
      <c r="AH36" s="172">
        <f t="shared" si="2"/>
        <v>93.320304592241911</v>
      </c>
      <c r="AI36" s="137"/>
      <c r="AJ36" s="137"/>
      <c r="AK36" s="137"/>
      <c r="AL36" s="137"/>
      <c r="AM36" s="141"/>
    </row>
    <row r="37" spans="1:39" s="142" customFormat="1" ht="15">
      <c r="A37" s="73"/>
      <c r="B37" s="72" t="s">
        <v>115</v>
      </c>
      <c r="C37" s="73"/>
      <c r="D37" s="137"/>
      <c r="E37" s="137"/>
      <c r="F37" s="137"/>
      <c r="G37" s="137"/>
      <c r="H37" s="167"/>
      <c r="I37" s="137"/>
      <c r="J37" s="137"/>
      <c r="K37" s="137"/>
      <c r="L37" s="175">
        <f>L38</f>
        <v>830.30000000000007</v>
      </c>
      <c r="M37" s="175">
        <f t="shared" ref="M37:AG37" si="26">M38</f>
        <v>722</v>
      </c>
      <c r="N37" s="175">
        <f t="shared" si="26"/>
        <v>72.2</v>
      </c>
      <c r="O37" s="175">
        <f t="shared" si="26"/>
        <v>0</v>
      </c>
      <c r="P37" s="175">
        <f t="shared" si="26"/>
        <v>0</v>
      </c>
      <c r="Q37" s="175">
        <f t="shared" si="26"/>
        <v>0</v>
      </c>
      <c r="R37" s="176">
        <f t="shared" si="26"/>
        <v>1007.71</v>
      </c>
      <c r="S37" s="176">
        <f t="shared" si="26"/>
        <v>0</v>
      </c>
      <c r="T37" s="176">
        <f t="shared" si="26"/>
        <v>58.3</v>
      </c>
      <c r="U37" s="176">
        <f t="shared" si="26"/>
        <v>0</v>
      </c>
      <c r="V37" s="176">
        <f t="shared" si="26"/>
        <v>366.41</v>
      </c>
      <c r="W37" s="176">
        <f t="shared" si="26"/>
        <v>583</v>
      </c>
      <c r="X37" s="176">
        <f t="shared" si="26"/>
        <v>234.78899999999999</v>
      </c>
      <c r="Y37" s="176">
        <f t="shared" si="26"/>
        <v>234.78899999999999</v>
      </c>
      <c r="Z37" s="176">
        <f t="shared" si="26"/>
        <v>234.78899999999999</v>
      </c>
      <c r="AA37" s="176">
        <f t="shared" si="26"/>
        <v>0</v>
      </c>
      <c r="AB37" s="139">
        <f t="shared" si="8"/>
        <v>64.078218389236099</v>
      </c>
      <c r="AC37" s="176">
        <f t="shared" si="26"/>
        <v>0</v>
      </c>
      <c r="AD37" s="176">
        <f t="shared" si="26"/>
        <v>0</v>
      </c>
      <c r="AE37" s="176">
        <f t="shared" si="26"/>
        <v>0</v>
      </c>
      <c r="AF37" s="140">
        <f t="shared" si="10"/>
        <v>0</v>
      </c>
      <c r="AG37" s="175">
        <f t="shared" si="26"/>
        <v>234.78899999999999</v>
      </c>
      <c r="AH37" s="140">
        <f t="shared" si="2"/>
        <v>23.299262684700953</v>
      </c>
      <c r="AI37" s="137"/>
      <c r="AJ37" s="137"/>
      <c r="AK37" s="137"/>
      <c r="AL37" s="137"/>
      <c r="AM37" s="141"/>
    </row>
    <row r="38" spans="1:39" s="142" customFormat="1" ht="15">
      <c r="A38" s="74" t="s">
        <v>27</v>
      </c>
      <c r="B38" s="75" t="s">
        <v>116</v>
      </c>
      <c r="C38" s="76" t="s">
        <v>115</v>
      </c>
      <c r="D38" s="137"/>
      <c r="E38" s="137"/>
      <c r="F38" s="137"/>
      <c r="G38" s="137"/>
      <c r="H38" s="167" t="s">
        <v>60</v>
      </c>
      <c r="I38" s="137"/>
      <c r="J38" s="137"/>
      <c r="K38" s="137"/>
      <c r="L38" s="168">
        <v>830.30000000000007</v>
      </c>
      <c r="M38" s="168">
        <v>722</v>
      </c>
      <c r="N38" s="168">
        <v>72.2</v>
      </c>
      <c r="O38" s="137"/>
      <c r="P38" s="137"/>
      <c r="Q38" s="137"/>
      <c r="R38" s="169">
        <f t="shared" si="17"/>
        <v>1007.71</v>
      </c>
      <c r="S38" s="169"/>
      <c r="T38" s="169">
        <v>58.3</v>
      </c>
      <c r="U38" s="169"/>
      <c r="V38" s="169">
        <v>366.41</v>
      </c>
      <c r="W38" s="169">
        <v>583</v>
      </c>
      <c r="X38" s="169">
        <f t="shared" si="18"/>
        <v>234.78899999999999</v>
      </c>
      <c r="Y38" s="170">
        <f t="shared" si="19"/>
        <v>234.78899999999999</v>
      </c>
      <c r="Z38" s="169">
        <v>234.78899999999999</v>
      </c>
      <c r="AA38" s="169"/>
      <c r="AB38" s="171">
        <f t="shared" si="8"/>
        <v>64.078218389236099</v>
      </c>
      <c r="AC38" s="170">
        <f t="shared" si="20"/>
        <v>0</v>
      </c>
      <c r="AD38" s="137"/>
      <c r="AE38" s="137"/>
      <c r="AF38" s="172">
        <f t="shared" si="10"/>
        <v>0</v>
      </c>
      <c r="AG38" s="174">
        <f>X38</f>
        <v>234.78899999999999</v>
      </c>
      <c r="AH38" s="172">
        <f t="shared" si="2"/>
        <v>23.299262684700953</v>
      </c>
      <c r="AI38" s="137"/>
      <c r="AJ38" s="137"/>
      <c r="AK38" s="137"/>
      <c r="AL38" s="137"/>
      <c r="AM38" s="141"/>
    </row>
    <row r="39" spans="1:39" s="142" customFormat="1" ht="15">
      <c r="A39" s="77"/>
      <c r="B39" s="78" t="s">
        <v>59</v>
      </c>
      <c r="C39" s="71"/>
      <c r="D39" s="137"/>
      <c r="E39" s="137"/>
      <c r="F39" s="137"/>
      <c r="G39" s="137"/>
      <c r="H39" s="167"/>
      <c r="I39" s="137"/>
      <c r="J39" s="137"/>
      <c r="K39" s="137"/>
      <c r="L39" s="175">
        <f>L40</f>
        <v>920</v>
      </c>
      <c r="M39" s="175">
        <f t="shared" ref="M39:AG39" si="27">M40</f>
        <v>800</v>
      </c>
      <c r="N39" s="175">
        <f t="shared" si="27"/>
        <v>80</v>
      </c>
      <c r="O39" s="175">
        <f t="shared" si="27"/>
        <v>0</v>
      </c>
      <c r="P39" s="175">
        <f t="shared" si="27"/>
        <v>0</v>
      </c>
      <c r="Q39" s="175">
        <f t="shared" si="27"/>
        <v>0</v>
      </c>
      <c r="R39" s="176">
        <f t="shared" si="27"/>
        <v>1463.4679999999998</v>
      </c>
      <c r="S39" s="176">
        <f t="shared" si="27"/>
        <v>0</v>
      </c>
      <c r="T39" s="176">
        <f t="shared" si="27"/>
        <v>120</v>
      </c>
      <c r="U39" s="176">
        <f t="shared" si="27"/>
        <v>0</v>
      </c>
      <c r="V39" s="176">
        <f t="shared" si="27"/>
        <v>143.46799999999999</v>
      </c>
      <c r="W39" s="176">
        <f t="shared" si="27"/>
        <v>1200</v>
      </c>
      <c r="X39" s="176">
        <f t="shared" si="27"/>
        <v>143.46799999999999</v>
      </c>
      <c r="Y39" s="176">
        <f t="shared" si="27"/>
        <v>143.46799999999999</v>
      </c>
      <c r="Z39" s="176">
        <f t="shared" si="27"/>
        <v>143.46799999999999</v>
      </c>
      <c r="AA39" s="176">
        <f t="shared" si="27"/>
        <v>0</v>
      </c>
      <c r="AB39" s="171">
        <f t="shared" si="8"/>
        <v>100</v>
      </c>
      <c r="AC39" s="170">
        <f t="shared" si="20"/>
        <v>0</v>
      </c>
      <c r="AD39" s="175">
        <f t="shared" si="27"/>
        <v>0</v>
      </c>
      <c r="AE39" s="175"/>
      <c r="AF39" s="172">
        <f t="shared" si="10"/>
        <v>0</v>
      </c>
      <c r="AG39" s="175">
        <f t="shared" si="27"/>
        <v>292.6936</v>
      </c>
      <c r="AH39" s="140">
        <f t="shared" si="2"/>
        <v>20</v>
      </c>
      <c r="AI39" s="137"/>
      <c r="AJ39" s="137"/>
      <c r="AK39" s="137"/>
      <c r="AL39" s="137"/>
      <c r="AM39" s="141"/>
    </row>
    <row r="40" spans="1:39" s="142" customFormat="1" ht="30">
      <c r="A40" s="74" t="s">
        <v>27</v>
      </c>
      <c r="B40" s="75" t="s">
        <v>117</v>
      </c>
      <c r="C40" s="76" t="s">
        <v>59</v>
      </c>
      <c r="D40" s="137"/>
      <c r="E40" s="137"/>
      <c r="F40" s="137"/>
      <c r="G40" s="137"/>
      <c r="H40" s="167" t="s">
        <v>60</v>
      </c>
      <c r="I40" s="137"/>
      <c r="J40" s="137"/>
      <c r="K40" s="137"/>
      <c r="L40" s="168">
        <v>920</v>
      </c>
      <c r="M40" s="168">
        <v>800</v>
      </c>
      <c r="N40" s="168">
        <v>80</v>
      </c>
      <c r="O40" s="137"/>
      <c r="P40" s="137"/>
      <c r="Q40" s="137"/>
      <c r="R40" s="169">
        <f t="shared" si="17"/>
        <v>1463.4679999999998</v>
      </c>
      <c r="S40" s="169"/>
      <c r="T40" s="169">
        <v>120</v>
      </c>
      <c r="U40" s="169"/>
      <c r="V40" s="169">
        <v>143.46799999999999</v>
      </c>
      <c r="W40" s="169">
        <v>1200</v>
      </c>
      <c r="X40" s="169">
        <f t="shared" si="18"/>
        <v>143.46799999999999</v>
      </c>
      <c r="Y40" s="170">
        <f t="shared" si="19"/>
        <v>143.46799999999999</v>
      </c>
      <c r="Z40" s="169">
        <v>143.46799999999999</v>
      </c>
      <c r="AA40" s="169"/>
      <c r="AB40" s="171">
        <f t="shared" si="8"/>
        <v>100</v>
      </c>
      <c r="AC40" s="170">
        <f t="shared" si="20"/>
        <v>0</v>
      </c>
      <c r="AD40" s="137"/>
      <c r="AE40" s="137"/>
      <c r="AF40" s="172">
        <f t="shared" si="10"/>
        <v>0</v>
      </c>
      <c r="AG40" s="174">
        <f>20%*R40</f>
        <v>292.6936</v>
      </c>
      <c r="AH40" s="172">
        <f t="shared" si="2"/>
        <v>20</v>
      </c>
      <c r="AI40" s="137"/>
      <c r="AJ40" s="137"/>
      <c r="AK40" s="137"/>
      <c r="AL40" s="137"/>
      <c r="AM40" s="141"/>
    </row>
    <row r="41" spans="1:39" s="142" customFormat="1" ht="15">
      <c r="A41" s="73"/>
      <c r="B41" s="72" t="s">
        <v>76</v>
      </c>
      <c r="C41" s="73"/>
      <c r="D41" s="137"/>
      <c r="E41" s="137"/>
      <c r="F41" s="137"/>
      <c r="G41" s="137"/>
      <c r="H41" s="167"/>
      <c r="I41" s="137"/>
      <c r="J41" s="137"/>
      <c r="K41" s="137"/>
      <c r="L41" s="175">
        <f>SUM(L42:L46)</f>
        <v>2348.2999999999997</v>
      </c>
      <c r="M41" s="175">
        <f t="shared" ref="M41:AG41" si="28">SUM(M42:M46)</f>
        <v>2042</v>
      </c>
      <c r="N41" s="175">
        <f t="shared" si="28"/>
        <v>204.20000000000002</v>
      </c>
      <c r="O41" s="175">
        <f t="shared" si="28"/>
        <v>0</v>
      </c>
      <c r="P41" s="175">
        <f t="shared" si="28"/>
        <v>0</v>
      </c>
      <c r="Q41" s="175">
        <f t="shared" si="28"/>
        <v>0</v>
      </c>
      <c r="R41" s="176">
        <f t="shared" si="28"/>
        <v>3322.6959999999999</v>
      </c>
      <c r="S41" s="176">
        <f t="shared" si="28"/>
        <v>3.8959999999999999</v>
      </c>
      <c r="T41" s="176">
        <f t="shared" si="28"/>
        <v>204.70000000000002</v>
      </c>
      <c r="U41" s="176">
        <f t="shared" si="28"/>
        <v>0</v>
      </c>
      <c r="V41" s="176">
        <f t="shared" si="28"/>
        <v>1067.0999999999999</v>
      </c>
      <c r="W41" s="176">
        <f t="shared" si="28"/>
        <v>2047</v>
      </c>
      <c r="X41" s="176">
        <f t="shared" si="28"/>
        <v>2899.4430000000002</v>
      </c>
      <c r="Y41" s="176">
        <f t="shared" si="28"/>
        <v>1064.9000000000001</v>
      </c>
      <c r="Z41" s="176">
        <f t="shared" si="28"/>
        <v>1064.9000000000001</v>
      </c>
      <c r="AA41" s="176">
        <f t="shared" si="28"/>
        <v>0</v>
      </c>
      <c r="AB41" s="139">
        <f t="shared" si="8"/>
        <v>99.4308101991044</v>
      </c>
      <c r="AC41" s="176">
        <f t="shared" si="28"/>
        <v>1834.5429999999999</v>
      </c>
      <c r="AD41" s="176">
        <f t="shared" si="28"/>
        <v>1629.8430000000001</v>
      </c>
      <c r="AE41" s="176">
        <f t="shared" si="28"/>
        <v>204.70000000000002</v>
      </c>
      <c r="AF41" s="140">
        <f t="shared" si="10"/>
        <v>81.473686547941554</v>
      </c>
      <c r="AG41" s="175">
        <f t="shared" si="28"/>
        <v>2899.4430000000002</v>
      </c>
      <c r="AH41" s="140">
        <f t="shared" si="2"/>
        <v>87.261759727642868</v>
      </c>
      <c r="AI41" s="137"/>
      <c r="AJ41" s="137"/>
      <c r="AK41" s="137"/>
      <c r="AL41" s="137"/>
      <c r="AM41" s="141"/>
    </row>
    <row r="42" spans="1:39" s="142" customFormat="1" ht="30">
      <c r="A42" s="74" t="s">
        <v>27</v>
      </c>
      <c r="B42" s="75" t="s">
        <v>118</v>
      </c>
      <c r="C42" s="76" t="s">
        <v>76</v>
      </c>
      <c r="D42" s="137"/>
      <c r="E42" s="137"/>
      <c r="F42" s="137"/>
      <c r="G42" s="137"/>
      <c r="H42" s="167" t="s">
        <v>60</v>
      </c>
      <c r="I42" s="137"/>
      <c r="J42" s="137"/>
      <c r="K42" s="137"/>
      <c r="L42" s="168">
        <v>350.75</v>
      </c>
      <c r="M42" s="168">
        <v>305</v>
      </c>
      <c r="N42" s="168">
        <v>30.5</v>
      </c>
      <c r="O42" s="137"/>
      <c r="P42" s="137"/>
      <c r="Q42" s="137"/>
      <c r="R42" s="169">
        <f t="shared" si="17"/>
        <v>621.5</v>
      </c>
      <c r="S42" s="169"/>
      <c r="T42" s="169">
        <v>56.5</v>
      </c>
      <c r="U42" s="169"/>
      <c r="V42" s="169">
        <v>0</v>
      </c>
      <c r="W42" s="169">
        <v>565</v>
      </c>
      <c r="X42" s="169">
        <f t="shared" si="18"/>
        <v>513.601</v>
      </c>
      <c r="Y42" s="170">
        <f t="shared" si="19"/>
        <v>0</v>
      </c>
      <c r="Z42" s="169"/>
      <c r="AA42" s="169"/>
      <c r="AB42" s="171"/>
      <c r="AC42" s="170">
        <f t="shared" si="20"/>
        <v>513.601</v>
      </c>
      <c r="AD42" s="178">
        <v>457.101</v>
      </c>
      <c r="AE42" s="177">
        <v>56.5</v>
      </c>
      <c r="AF42" s="172">
        <f t="shared" si="10"/>
        <v>82.638938053097348</v>
      </c>
      <c r="AG42" s="174">
        <f>X42</f>
        <v>513.601</v>
      </c>
      <c r="AH42" s="172">
        <f t="shared" si="2"/>
        <v>82.638938053097348</v>
      </c>
      <c r="AI42" s="137"/>
      <c r="AJ42" s="137"/>
      <c r="AK42" s="137"/>
      <c r="AL42" s="137"/>
      <c r="AM42" s="141"/>
    </row>
    <row r="43" spans="1:39" s="142" customFormat="1" ht="30">
      <c r="A43" s="74" t="s">
        <v>43</v>
      </c>
      <c r="B43" s="75" t="s">
        <v>119</v>
      </c>
      <c r="C43" s="76" t="s">
        <v>76</v>
      </c>
      <c r="D43" s="137"/>
      <c r="E43" s="137"/>
      <c r="F43" s="137"/>
      <c r="G43" s="137"/>
      <c r="H43" s="167" t="s">
        <v>60</v>
      </c>
      <c r="I43" s="137"/>
      <c r="J43" s="137"/>
      <c r="K43" s="137"/>
      <c r="L43" s="168">
        <v>280.59999999999997</v>
      </c>
      <c r="M43" s="168">
        <v>244</v>
      </c>
      <c r="N43" s="168">
        <v>24.400000000000002</v>
      </c>
      <c r="O43" s="137"/>
      <c r="P43" s="137"/>
      <c r="Q43" s="137"/>
      <c r="R43" s="169">
        <f t="shared" si="17"/>
        <v>497.6</v>
      </c>
      <c r="S43" s="169"/>
      <c r="T43" s="169">
        <v>45.2</v>
      </c>
      <c r="U43" s="169"/>
      <c r="V43" s="169">
        <v>0.4</v>
      </c>
      <c r="W43" s="169">
        <v>452</v>
      </c>
      <c r="X43" s="169">
        <f t="shared" si="18"/>
        <v>496.68599999999998</v>
      </c>
      <c r="Y43" s="170">
        <f t="shared" si="19"/>
        <v>0.4</v>
      </c>
      <c r="Z43" s="169">
        <v>0.4</v>
      </c>
      <c r="AA43" s="169"/>
      <c r="AB43" s="171">
        <f t="shared" si="8"/>
        <v>100</v>
      </c>
      <c r="AC43" s="170">
        <f t="shared" si="20"/>
        <v>496.286</v>
      </c>
      <c r="AD43" s="178">
        <v>451.08600000000001</v>
      </c>
      <c r="AE43" s="177">
        <v>45.2</v>
      </c>
      <c r="AF43" s="172">
        <f t="shared" si="10"/>
        <v>99.816170555108613</v>
      </c>
      <c r="AG43" s="174">
        <f>X43</f>
        <v>496.68599999999998</v>
      </c>
      <c r="AH43" s="172">
        <f t="shared" si="2"/>
        <v>99.816318327974258</v>
      </c>
      <c r="AI43" s="137"/>
      <c r="AJ43" s="137"/>
      <c r="AK43" s="137"/>
      <c r="AL43" s="137"/>
      <c r="AM43" s="141"/>
    </row>
    <row r="44" spans="1:39" s="142" customFormat="1" ht="30">
      <c r="A44" s="74" t="s">
        <v>47</v>
      </c>
      <c r="B44" s="75" t="s">
        <v>120</v>
      </c>
      <c r="C44" s="76" t="s">
        <v>76</v>
      </c>
      <c r="D44" s="137"/>
      <c r="E44" s="137"/>
      <c r="F44" s="137"/>
      <c r="G44" s="137"/>
      <c r="H44" s="167" t="s">
        <v>60</v>
      </c>
      <c r="I44" s="137"/>
      <c r="J44" s="137"/>
      <c r="K44" s="137"/>
      <c r="L44" s="168">
        <v>210.45000000000002</v>
      </c>
      <c r="M44" s="168">
        <v>183</v>
      </c>
      <c r="N44" s="168">
        <v>18.3</v>
      </c>
      <c r="O44" s="137"/>
      <c r="P44" s="137"/>
      <c r="Q44" s="137"/>
      <c r="R44" s="169">
        <f t="shared" si="17"/>
        <v>373.2</v>
      </c>
      <c r="S44" s="169"/>
      <c r="T44" s="169">
        <v>33.9</v>
      </c>
      <c r="U44" s="169"/>
      <c r="V44" s="169">
        <v>0.3</v>
      </c>
      <c r="W44" s="169">
        <v>339</v>
      </c>
      <c r="X44" s="169">
        <f t="shared" si="18"/>
        <v>321.03300000000002</v>
      </c>
      <c r="Y44" s="170">
        <f t="shared" si="19"/>
        <v>0.3</v>
      </c>
      <c r="Z44" s="169">
        <v>0.3</v>
      </c>
      <c r="AA44" s="169"/>
      <c r="AB44" s="171">
        <f t="shared" si="8"/>
        <v>100</v>
      </c>
      <c r="AC44" s="170">
        <f t="shared" si="20"/>
        <v>320.733</v>
      </c>
      <c r="AD44" s="178">
        <v>286.83300000000003</v>
      </c>
      <c r="AE44" s="177">
        <v>33.9</v>
      </c>
      <c r="AF44" s="172">
        <f t="shared" si="10"/>
        <v>86.010458567980692</v>
      </c>
      <c r="AG44" s="174">
        <f t="shared" ref="AG44:AG46" si="29">X44</f>
        <v>321.03300000000002</v>
      </c>
      <c r="AH44" s="172">
        <f t="shared" si="2"/>
        <v>86.021704180064319</v>
      </c>
      <c r="AI44" s="137"/>
      <c r="AJ44" s="137"/>
      <c r="AK44" s="137"/>
      <c r="AL44" s="137"/>
      <c r="AM44" s="141"/>
    </row>
    <row r="45" spans="1:39" s="142" customFormat="1" ht="30">
      <c r="A45" s="74" t="s">
        <v>58</v>
      </c>
      <c r="B45" s="75" t="s">
        <v>121</v>
      </c>
      <c r="C45" s="76" t="s">
        <v>76</v>
      </c>
      <c r="D45" s="137"/>
      <c r="E45" s="137"/>
      <c r="F45" s="137"/>
      <c r="G45" s="137"/>
      <c r="H45" s="167" t="s">
        <v>60</v>
      </c>
      <c r="I45" s="137"/>
      <c r="J45" s="137"/>
      <c r="K45" s="137"/>
      <c r="L45" s="168">
        <v>280.59999999999997</v>
      </c>
      <c r="M45" s="168">
        <v>244</v>
      </c>
      <c r="N45" s="168">
        <v>24.400000000000002</v>
      </c>
      <c r="O45" s="137"/>
      <c r="P45" s="137"/>
      <c r="Q45" s="137"/>
      <c r="R45" s="169">
        <f t="shared" si="17"/>
        <v>497.6</v>
      </c>
      <c r="S45" s="169"/>
      <c r="T45" s="169">
        <v>45.2</v>
      </c>
      <c r="U45" s="169"/>
      <c r="V45" s="169">
        <v>0.4</v>
      </c>
      <c r="W45" s="169">
        <v>452</v>
      </c>
      <c r="X45" s="169">
        <f t="shared" si="18"/>
        <v>429.94</v>
      </c>
      <c r="Y45" s="170">
        <f t="shared" si="19"/>
        <v>0.4</v>
      </c>
      <c r="Z45" s="169">
        <v>0.4</v>
      </c>
      <c r="AA45" s="169"/>
      <c r="AB45" s="171">
        <f t="shared" si="8"/>
        <v>100</v>
      </c>
      <c r="AC45" s="170">
        <f t="shared" si="20"/>
        <v>429.54</v>
      </c>
      <c r="AD45" s="178">
        <v>384.34000000000003</v>
      </c>
      <c r="AE45" s="177">
        <v>45.2</v>
      </c>
      <c r="AF45" s="172">
        <f t="shared" si="10"/>
        <v>86.391794046661303</v>
      </c>
      <c r="AG45" s="174">
        <f t="shared" si="29"/>
        <v>429.94</v>
      </c>
      <c r="AH45" s="172">
        <f t="shared" si="2"/>
        <v>86.402733118971057</v>
      </c>
      <c r="AI45" s="137"/>
      <c r="AJ45" s="137"/>
      <c r="AK45" s="137"/>
      <c r="AL45" s="137"/>
      <c r="AM45" s="141"/>
    </row>
    <row r="46" spans="1:39" s="142" customFormat="1" ht="30">
      <c r="A46" s="74" t="s">
        <v>81</v>
      </c>
      <c r="B46" s="75" t="s">
        <v>122</v>
      </c>
      <c r="C46" s="76" t="s">
        <v>76</v>
      </c>
      <c r="D46" s="137"/>
      <c r="E46" s="137"/>
      <c r="F46" s="137"/>
      <c r="G46" s="137"/>
      <c r="H46" s="167" t="s">
        <v>60</v>
      </c>
      <c r="I46" s="137"/>
      <c r="J46" s="137"/>
      <c r="K46" s="137"/>
      <c r="L46" s="168">
        <v>1225.8999999999999</v>
      </c>
      <c r="M46" s="168">
        <v>1066</v>
      </c>
      <c r="N46" s="168">
        <v>106.60000000000001</v>
      </c>
      <c r="O46" s="137"/>
      <c r="P46" s="137"/>
      <c r="Q46" s="137"/>
      <c r="R46" s="169">
        <f t="shared" si="17"/>
        <v>1332.796</v>
      </c>
      <c r="S46" s="169">
        <v>3.8959999999999999</v>
      </c>
      <c r="T46" s="169">
        <v>23.900000000000002</v>
      </c>
      <c r="U46" s="169"/>
      <c r="V46" s="169">
        <v>1066</v>
      </c>
      <c r="W46" s="169">
        <v>239</v>
      </c>
      <c r="X46" s="169">
        <f t="shared" si="18"/>
        <v>1138.1830000000002</v>
      </c>
      <c r="Y46" s="170">
        <f t="shared" si="19"/>
        <v>1063.8000000000002</v>
      </c>
      <c r="Z46" s="169">
        <v>1063.8000000000002</v>
      </c>
      <c r="AA46" s="169"/>
      <c r="AB46" s="171">
        <f t="shared" si="8"/>
        <v>99.430224993831189</v>
      </c>
      <c r="AC46" s="170">
        <f t="shared" si="20"/>
        <v>74.382999999999996</v>
      </c>
      <c r="AD46" s="178">
        <v>50.482999999999997</v>
      </c>
      <c r="AE46" s="177">
        <v>23.9</v>
      </c>
      <c r="AF46" s="172">
        <f t="shared" si="10"/>
        <v>28.293267402054013</v>
      </c>
      <c r="AG46" s="174">
        <f t="shared" si="29"/>
        <v>1138.1830000000002</v>
      </c>
      <c r="AH46" s="172">
        <f t="shared" si="2"/>
        <v>85.398140450601602</v>
      </c>
      <c r="AI46" s="137"/>
      <c r="AJ46" s="137"/>
      <c r="AK46" s="137"/>
      <c r="AL46" s="137"/>
      <c r="AM46" s="141"/>
    </row>
    <row r="47" spans="1:39" s="142" customFormat="1" ht="15">
      <c r="A47" s="73"/>
      <c r="B47" s="72" t="s">
        <v>39</v>
      </c>
      <c r="C47" s="73"/>
      <c r="D47" s="137"/>
      <c r="E47" s="137"/>
      <c r="F47" s="137"/>
      <c r="G47" s="137"/>
      <c r="H47" s="167"/>
      <c r="I47" s="137"/>
      <c r="J47" s="137"/>
      <c r="K47" s="137"/>
      <c r="L47" s="175">
        <f>SUM(L48:L51)</f>
        <v>2540.35</v>
      </c>
      <c r="M47" s="175">
        <f t="shared" ref="M47:AG47" si="30">SUM(M48:M51)</f>
        <v>2209</v>
      </c>
      <c r="N47" s="175">
        <f t="shared" si="30"/>
        <v>220.90000000000003</v>
      </c>
      <c r="O47" s="175">
        <f t="shared" si="30"/>
        <v>0</v>
      </c>
      <c r="P47" s="175">
        <f t="shared" si="30"/>
        <v>0</v>
      </c>
      <c r="Q47" s="175">
        <f t="shared" si="30"/>
        <v>0</v>
      </c>
      <c r="R47" s="176">
        <f t="shared" si="30"/>
        <v>1418.5000000000002</v>
      </c>
      <c r="S47" s="176">
        <f t="shared" si="30"/>
        <v>0</v>
      </c>
      <c r="T47" s="176">
        <f t="shared" si="30"/>
        <v>78.199999999999989</v>
      </c>
      <c r="U47" s="176">
        <f t="shared" si="30"/>
        <v>0</v>
      </c>
      <c r="V47" s="176">
        <f t="shared" si="30"/>
        <v>558.29999999999995</v>
      </c>
      <c r="W47" s="176">
        <f t="shared" si="30"/>
        <v>782</v>
      </c>
      <c r="X47" s="176">
        <f t="shared" si="30"/>
        <v>1348.6390000000001</v>
      </c>
      <c r="Y47" s="176">
        <f t="shared" si="30"/>
        <v>558.29999999999995</v>
      </c>
      <c r="Z47" s="176">
        <f t="shared" si="30"/>
        <v>558.29999999999995</v>
      </c>
      <c r="AA47" s="176">
        <f t="shared" si="30"/>
        <v>0</v>
      </c>
      <c r="AB47" s="139">
        <f t="shared" si="8"/>
        <v>100</v>
      </c>
      <c r="AC47" s="176">
        <f t="shared" si="30"/>
        <v>790.33899999999994</v>
      </c>
      <c r="AD47" s="176">
        <f t="shared" si="30"/>
        <v>712.13900000000012</v>
      </c>
      <c r="AE47" s="176">
        <f t="shared" si="30"/>
        <v>78.2</v>
      </c>
      <c r="AF47" s="140">
        <f t="shared" si="10"/>
        <v>91.878516624040913</v>
      </c>
      <c r="AG47" s="175">
        <f t="shared" si="30"/>
        <v>1348.6390000000001</v>
      </c>
      <c r="AH47" s="140">
        <f t="shared" si="2"/>
        <v>95.075008812125489</v>
      </c>
      <c r="AI47" s="137"/>
      <c r="AJ47" s="137"/>
      <c r="AK47" s="137"/>
      <c r="AL47" s="137"/>
      <c r="AM47" s="141"/>
    </row>
    <row r="48" spans="1:39" s="142" customFormat="1" ht="30">
      <c r="A48" s="74" t="s">
        <v>27</v>
      </c>
      <c r="B48" s="75" t="s">
        <v>123</v>
      </c>
      <c r="C48" s="76" t="s">
        <v>39</v>
      </c>
      <c r="D48" s="137"/>
      <c r="E48" s="137"/>
      <c r="F48" s="137"/>
      <c r="G48" s="137"/>
      <c r="H48" s="167" t="s">
        <v>60</v>
      </c>
      <c r="I48" s="137"/>
      <c r="J48" s="137"/>
      <c r="K48" s="137"/>
      <c r="L48" s="168">
        <v>400.2</v>
      </c>
      <c r="M48" s="168">
        <v>348</v>
      </c>
      <c r="N48" s="168">
        <v>34.800000000000004</v>
      </c>
      <c r="O48" s="137"/>
      <c r="P48" s="137"/>
      <c r="Q48" s="137"/>
      <c r="R48" s="169">
        <f t="shared" si="17"/>
        <v>227.88299999999998</v>
      </c>
      <c r="S48" s="169"/>
      <c r="T48" s="169">
        <v>8.6999999999999957</v>
      </c>
      <c r="U48" s="169"/>
      <c r="V48" s="169">
        <v>132.18299999999999</v>
      </c>
      <c r="W48" s="169">
        <v>87</v>
      </c>
      <c r="X48" s="169">
        <f t="shared" si="18"/>
        <v>200.21799999999999</v>
      </c>
      <c r="Y48" s="170">
        <f t="shared" si="19"/>
        <v>132.18299999999999</v>
      </c>
      <c r="Z48" s="169">
        <v>132.18299999999999</v>
      </c>
      <c r="AA48" s="169"/>
      <c r="AB48" s="171">
        <f t="shared" si="8"/>
        <v>100</v>
      </c>
      <c r="AC48" s="170">
        <f t="shared" si="20"/>
        <v>68.034999999999997</v>
      </c>
      <c r="AD48" s="169">
        <v>59.334999999999994</v>
      </c>
      <c r="AE48" s="169">
        <v>8.6999999999999993</v>
      </c>
      <c r="AF48" s="172">
        <f t="shared" si="10"/>
        <v>71.091954022988517</v>
      </c>
      <c r="AG48" s="174">
        <f>X48</f>
        <v>200.21799999999999</v>
      </c>
      <c r="AH48" s="172">
        <f t="shared" si="2"/>
        <v>87.85999833247763</v>
      </c>
      <c r="AI48" s="137"/>
      <c r="AJ48" s="137"/>
      <c r="AK48" s="137"/>
      <c r="AL48" s="137"/>
      <c r="AM48" s="141"/>
    </row>
    <row r="49" spans="1:41" s="142" customFormat="1" ht="30">
      <c r="A49" s="74" t="s">
        <v>43</v>
      </c>
      <c r="B49" s="75" t="s">
        <v>124</v>
      </c>
      <c r="C49" s="76" t="s">
        <v>39</v>
      </c>
      <c r="D49" s="137"/>
      <c r="E49" s="137"/>
      <c r="F49" s="137"/>
      <c r="G49" s="137"/>
      <c r="H49" s="167" t="s">
        <v>60</v>
      </c>
      <c r="I49" s="137"/>
      <c r="J49" s="137"/>
      <c r="K49" s="137"/>
      <c r="L49" s="168">
        <v>419.75</v>
      </c>
      <c r="M49" s="168">
        <v>365</v>
      </c>
      <c r="N49" s="168">
        <v>36.5</v>
      </c>
      <c r="O49" s="137"/>
      <c r="P49" s="137"/>
      <c r="Q49" s="137"/>
      <c r="R49" s="169">
        <f t="shared" si="17"/>
        <v>576.68000000000006</v>
      </c>
      <c r="S49" s="169"/>
      <c r="T49" s="169">
        <v>49.5</v>
      </c>
      <c r="U49" s="169"/>
      <c r="V49" s="169">
        <v>32.18</v>
      </c>
      <c r="W49" s="169">
        <v>495</v>
      </c>
      <c r="X49" s="169">
        <f t="shared" si="18"/>
        <v>545.31399999999996</v>
      </c>
      <c r="Y49" s="170">
        <f t="shared" si="19"/>
        <v>32.18</v>
      </c>
      <c r="Z49" s="169">
        <v>32.18</v>
      </c>
      <c r="AA49" s="169"/>
      <c r="AB49" s="171">
        <f t="shared" si="8"/>
        <v>100</v>
      </c>
      <c r="AC49" s="170">
        <f t="shared" si="20"/>
        <v>513.13400000000001</v>
      </c>
      <c r="AD49" s="169">
        <v>463.63400000000001</v>
      </c>
      <c r="AE49" s="169">
        <v>49.5</v>
      </c>
      <c r="AF49" s="172">
        <f t="shared" si="10"/>
        <v>94.239485766758506</v>
      </c>
      <c r="AG49" s="174">
        <f t="shared" ref="AG49:AG51" si="31">X49</f>
        <v>545.31399999999996</v>
      </c>
      <c r="AH49" s="172">
        <f t="shared" si="2"/>
        <v>94.560935007283049</v>
      </c>
      <c r="AI49" s="137"/>
      <c r="AJ49" s="137"/>
      <c r="AK49" s="137"/>
      <c r="AL49" s="137"/>
      <c r="AM49" s="141"/>
    </row>
    <row r="50" spans="1:41" s="142" customFormat="1" ht="30">
      <c r="A50" s="74" t="s">
        <v>47</v>
      </c>
      <c r="B50" s="75" t="s">
        <v>125</v>
      </c>
      <c r="C50" s="76" t="s">
        <v>39</v>
      </c>
      <c r="D50" s="137"/>
      <c r="E50" s="137"/>
      <c r="F50" s="137"/>
      <c r="G50" s="137"/>
      <c r="H50" s="167" t="s">
        <v>60</v>
      </c>
      <c r="I50" s="137"/>
      <c r="J50" s="137"/>
      <c r="K50" s="137"/>
      <c r="L50" s="168">
        <v>770.5</v>
      </c>
      <c r="M50" s="168">
        <v>670</v>
      </c>
      <c r="N50" s="168">
        <v>67</v>
      </c>
      <c r="O50" s="137"/>
      <c r="P50" s="137"/>
      <c r="Q50" s="137"/>
      <c r="R50" s="169">
        <f t="shared" si="17"/>
        <v>292.29599999999999</v>
      </c>
      <c r="S50" s="169"/>
      <c r="T50" s="169">
        <v>20</v>
      </c>
      <c r="U50" s="169"/>
      <c r="V50" s="169">
        <v>72.296000000000006</v>
      </c>
      <c r="W50" s="169">
        <v>200</v>
      </c>
      <c r="X50" s="169">
        <f t="shared" si="18"/>
        <v>281.46600000000001</v>
      </c>
      <c r="Y50" s="170">
        <f t="shared" si="19"/>
        <v>72.296000000000006</v>
      </c>
      <c r="Z50" s="169">
        <v>72.296000000000006</v>
      </c>
      <c r="AA50" s="169"/>
      <c r="AB50" s="171">
        <f t="shared" si="8"/>
        <v>100</v>
      </c>
      <c r="AC50" s="170">
        <f t="shared" si="20"/>
        <v>209.17000000000002</v>
      </c>
      <c r="AD50" s="169">
        <v>189.17000000000002</v>
      </c>
      <c r="AE50" s="169">
        <v>20</v>
      </c>
      <c r="AF50" s="172">
        <f t="shared" si="10"/>
        <v>95.077272727272728</v>
      </c>
      <c r="AG50" s="174">
        <f t="shared" si="31"/>
        <v>281.46600000000001</v>
      </c>
      <c r="AH50" s="172">
        <f t="shared" si="2"/>
        <v>96.294851794071761</v>
      </c>
      <c r="AI50" s="137"/>
      <c r="AJ50" s="137"/>
      <c r="AK50" s="137"/>
      <c r="AL50" s="137"/>
      <c r="AM50" s="141"/>
    </row>
    <row r="51" spans="1:41" s="142" customFormat="1" ht="30">
      <c r="A51" s="74" t="s">
        <v>58</v>
      </c>
      <c r="B51" s="75" t="s">
        <v>126</v>
      </c>
      <c r="C51" s="76" t="s">
        <v>39</v>
      </c>
      <c r="D51" s="137"/>
      <c r="E51" s="137"/>
      <c r="F51" s="137"/>
      <c r="G51" s="137"/>
      <c r="H51" s="167" t="s">
        <v>60</v>
      </c>
      <c r="I51" s="137"/>
      <c r="J51" s="137"/>
      <c r="K51" s="137"/>
      <c r="L51" s="168">
        <v>949.9</v>
      </c>
      <c r="M51" s="168">
        <v>826</v>
      </c>
      <c r="N51" s="168">
        <v>82.600000000000009</v>
      </c>
      <c r="O51" s="137"/>
      <c r="P51" s="137"/>
      <c r="Q51" s="137"/>
      <c r="R51" s="169">
        <f t="shared" si="17"/>
        <v>321.64100000000002</v>
      </c>
      <c r="S51" s="169"/>
      <c r="T51" s="169">
        <v>0</v>
      </c>
      <c r="U51" s="169"/>
      <c r="V51" s="169">
        <v>321.64100000000002</v>
      </c>
      <c r="W51" s="169">
        <v>0</v>
      </c>
      <c r="X51" s="169">
        <f t="shared" si="18"/>
        <v>321.64100000000002</v>
      </c>
      <c r="Y51" s="170">
        <f t="shared" si="19"/>
        <v>321.64100000000002</v>
      </c>
      <c r="Z51" s="169">
        <v>321.64100000000002</v>
      </c>
      <c r="AA51" s="169"/>
      <c r="AB51" s="171">
        <f t="shared" si="8"/>
        <v>100</v>
      </c>
      <c r="AC51" s="170">
        <f t="shared" si="20"/>
        <v>0</v>
      </c>
      <c r="AD51" s="137"/>
      <c r="AE51" s="178"/>
      <c r="AF51" s="172"/>
      <c r="AG51" s="174">
        <f t="shared" si="31"/>
        <v>321.64100000000002</v>
      </c>
      <c r="AH51" s="172">
        <f t="shared" si="2"/>
        <v>100</v>
      </c>
      <c r="AI51" s="137"/>
      <c r="AJ51" s="137"/>
      <c r="AK51" s="137"/>
      <c r="AL51" s="137"/>
      <c r="AM51" s="141"/>
    </row>
    <row r="52" spans="1:41" s="142" customFormat="1" ht="15">
      <c r="A52" s="73"/>
      <c r="B52" s="72" t="s">
        <v>102</v>
      </c>
      <c r="C52" s="73"/>
      <c r="D52" s="137"/>
      <c r="E52" s="137"/>
      <c r="F52" s="137"/>
      <c r="G52" s="137"/>
      <c r="H52" s="167"/>
      <c r="I52" s="137"/>
      <c r="J52" s="137"/>
      <c r="K52" s="137"/>
      <c r="L52" s="175">
        <f>SUM(L53:L54)</f>
        <v>1290.3000000000002</v>
      </c>
      <c r="M52" s="175">
        <f t="shared" ref="M52:AG52" si="32">SUM(M53:M54)</f>
        <v>1122</v>
      </c>
      <c r="N52" s="175">
        <f t="shared" si="32"/>
        <v>112.2</v>
      </c>
      <c r="O52" s="175">
        <f t="shared" si="32"/>
        <v>0</v>
      </c>
      <c r="P52" s="175">
        <f t="shared" si="32"/>
        <v>0</v>
      </c>
      <c r="Q52" s="175">
        <f t="shared" si="32"/>
        <v>0</v>
      </c>
      <c r="R52" s="176">
        <f t="shared" si="32"/>
        <v>1404.8789999999999</v>
      </c>
      <c r="S52" s="176">
        <f t="shared" si="32"/>
        <v>0</v>
      </c>
      <c r="T52" s="176">
        <f t="shared" si="32"/>
        <v>122.7</v>
      </c>
      <c r="U52" s="176">
        <f t="shared" si="32"/>
        <v>0</v>
      </c>
      <c r="V52" s="176">
        <f t="shared" si="32"/>
        <v>55.179000000000002</v>
      </c>
      <c r="W52" s="176">
        <f t="shared" si="32"/>
        <v>1227</v>
      </c>
      <c r="X52" s="176">
        <f t="shared" si="32"/>
        <v>573.74099999999999</v>
      </c>
      <c r="Y52" s="176">
        <f t="shared" si="32"/>
        <v>55.179000000000002</v>
      </c>
      <c r="Z52" s="176">
        <f t="shared" si="32"/>
        <v>55.179000000000002</v>
      </c>
      <c r="AA52" s="176">
        <f t="shared" si="32"/>
        <v>0</v>
      </c>
      <c r="AB52" s="139">
        <f t="shared" si="8"/>
        <v>100</v>
      </c>
      <c r="AC52" s="176">
        <f t="shared" si="32"/>
        <v>518.56200000000001</v>
      </c>
      <c r="AD52" s="176">
        <f t="shared" si="32"/>
        <v>453.762</v>
      </c>
      <c r="AE52" s="176">
        <f t="shared" si="32"/>
        <v>64.8</v>
      </c>
      <c r="AF52" s="140">
        <f t="shared" si="10"/>
        <v>38.420537897310517</v>
      </c>
      <c r="AG52" s="175">
        <f t="shared" si="32"/>
        <v>660.61379999999997</v>
      </c>
      <c r="AH52" s="140">
        <f t="shared" ref="AH52:AH61" si="33">+AG52/R52*100</f>
        <v>47.022825453295269</v>
      </c>
      <c r="AI52" s="137"/>
      <c r="AJ52" s="137"/>
      <c r="AK52" s="137"/>
      <c r="AL52" s="137"/>
      <c r="AM52" s="141"/>
    </row>
    <row r="53" spans="1:41" s="142" customFormat="1" ht="30">
      <c r="A53" s="74" t="s">
        <v>27</v>
      </c>
      <c r="B53" s="75" t="s">
        <v>127</v>
      </c>
      <c r="C53" s="76" t="s">
        <v>102</v>
      </c>
      <c r="D53" s="137"/>
      <c r="E53" s="137"/>
      <c r="F53" s="137"/>
      <c r="G53" s="137"/>
      <c r="H53" s="167" t="s">
        <v>60</v>
      </c>
      <c r="I53" s="137"/>
      <c r="J53" s="137"/>
      <c r="K53" s="137"/>
      <c r="L53" s="168">
        <v>755.55000000000007</v>
      </c>
      <c r="M53" s="168">
        <v>657</v>
      </c>
      <c r="N53" s="168">
        <v>65.7</v>
      </c>
      <c r="O53" s="137"/>
      <c r="P53" s="137"/>
      <c r="Q53" s="137"/>
      <c r="R53" s="169">
        <f t="shared" si="17"/>
        <v>717.34500000000003</v>
      </c>
      <c r="S53" s="169"/>
      <c r="T53" s="169">
        <v>64.8</v>
      </c>
      <c r="U53" s="169"/>
      <c r="V53" s="169">
        <v>4.5449999999999999</v>
      </c>
      <c r="W53" s="169">
        <v>648</v>
      </c>
      <c r="X53" s="169">
        <f t="shared" si="18"/>
        <v>523.10699999999997</v>
      </c>
      <c r="Y53" s="170">
        <f t="shared" si="19"/>
        <v>4.5449999999999999</v>
      </c>
      <c r="Z53" s="169">
        <v>4.5449999999999999</v>
      </c>
      <c r="AA53" s="169"/>
      <c r="AB53" s="171">
        <f t="shared" si="8"/>
        <v>100</v>
      </c>
      <c r="AC53" s="170">
        <f t="shared" si="20"/>
        <v>518.56200000000001</v>
      </c>
      <c r="AD53" s="169">
        <v>453.762</v>
      </c>
      <c r="AE53" s="169">
        <v>64.8</v>
      </c>
      <c r="AF53" s="172">
        <f t="shared" si="10"/>
        <v>72.75</v>
      </c>
      <c r="AG53" s="174">
        <f>X53</f>
        <v>523.10699999999997</v>
      </c>
      <c r="AH53" s="172">
        <f t="shared" si="33"/>
        <v>72.922652280283543</v>
      </c>
      <c r="AI53" s="137"/>
      <c r="AJ53" s="137"/>
      <c r="AK53" s="137"/>
      <c r="AL53" s="137"/>
      <c r="AM53" s="141"/>
    </row>
    <row r="54" spans="1:41" s="142" customFormat="1" ht="30">
      <c r="A54" s="74" t="s">
        <v>43</v>
      </c>
      <c r="B54" s="75" t="s">
        <v>128</v>
      </c>
      <c r="C54" s="76" t="s">
        <v>102</v>
      </c>
      <c r="D54" s="137"/>
      <c r="E54" s="137"/>
      <c r="F54" s="137"/>
      <c r="G54" s="137"/>
      <c r="H54" s="167" t="s">
        <v>60</v>
      </c>
      <c r="I54" s="137"/>
      <c r="J54" s="137"/>
      <c r="K54" s="137"/>
      <c r="L54" s="168">
        <v>534.75</v>
      </c>
      <c r="M54" s="168">
        <v>465</v>
      </c>
      <c r="N54" s="168">
        <v>46.5</v>
      </c>
      <c r="O54" s="137"/>
      <c r="P54" s="137"/>
      <c r="Q54" s="137"/>
      <c r="R54" s="169">
        <f t="shared" si="17"/>
        <v>687.53399999999999</v>
      </c>
      <c r="S54" s="169"/>
      <c r="T54" s="169">
        <v>57.900000000000006</v>
      </c>
      <c r="U54" s="169"/>
      <c r="V54" s="169">
        <v>50.634</v>
      </c>
      <c r="W54" s="169">
        <v>579</v>
      </c>
      <c r="X54" s="169">
        <f t="shared" si="18"/>
        <v>50.634</v>
      </c>
      <c r="Y54" s="170">
        <f t="shared" si="19"/>
        <v>50.634</v>
      </c>
      <c r="Z54" s="169">
        <v>50.634</v>
      </c>
      <c r="AA54" s="169"/>
      <c r="AB54" s="171">
        <f t="shared" si="8"/>
        <v>100</v>
      </c>
      <c r="AC54" s="170">
        <f t="shared" si="20"/>
        <v>0</v>
      </c>
      <c r="AD54" s="137"/>
      <c r="AE54" s="137"/>
      <c r="AF54" s="172">
        <f t="shared" si="10"/>
        <v>0</v>
      </c>
      <c r="AG54" s="174">
        <f>20%*R54</f>
        <v>137.5068</v>
      </c>
      <c r="AH54" s="172">
        <f t="shared" si="33"/>
        <v>20</v>
      </c>
      <c r="AI54" s="137"/>
      <c r="AJ54" s="137"/>
      <c r="AK54" s="137"/>
      <c r="AL54" s="137"/>
      <c r="AM54" s="141"/>
    </row>
    <row r="55" spans="1:41" s="142" customFormat="1" ht="15">
      <c r="A55" s="77"/>
      <c r="B55" s="78" t="s">
        <v>91</v>
      </c>
      <c r="C55" s="71"/>
      <c r="D55" s="137"/>
      <c r="E55" s="137"/>
      <c r="F55" s="137"/>
      <c r="G55" s="137"/>
      <c r="H55" s="167"/>
      <c r="I55" s="137"/>
      <c r="J55" s="137"/>
      <c r="K55" s="137"/>
      <c r="L55" s="175">
        <f>SUM(L56:L57)</f>
        <v>1840</v>
      </c>
      <c r="M55" s="175">
        <f t="shared" ref="M55:AG55" si="34">SUM(M56:M57)</f>
        <v>1600</v>
      </c>
      <c r="N55" s="175">
        <f t="shared" si="34"/>
        <v>160</v>
      </c>
      <c r="O55" s="175">
        <f t="shared" si="34"/>
        <v>0</v>
      </c>
      <c r="P55" s="175">
        <f t="shared" si="34"/>
        <v>0</v>
      </c>
      <c r="Q55" s="175">
        <f t="shared" si="34"/>
        <v>0</v>
      </c>
      <c r="R55" s="176">
        <f t="shared" si="34"/>
        <v>448.01</v>
      </c>
      <c r="S55" s="176">
        <f t="shared" si="34"/>
        <v>0</v>
      </c>
      <c r="T55" s="176">
        <f t="shared" si="34"/>
        <v>14</v>
      </c>
      <c r="U55" s="176">
        <f t="shared" si="34"/>
        <v>0</v>
      </c>
      <c r="V55" s="176">
        <f t="shared" si="34"/>
        <v>294.01</v>
      </c>
      <c r="W55" s="176">
        <f t="shared" si="34"/>
        <v>140</v>
      </c>
      <c r="X55" s="176">
        <f t="shared" si="34"/>
        <v>283.584</v>
      </c>
      <c r="Y55" s="176">
        <f t="shared" si="34"/>
        <v>211.78</v>
      </c>
      <c r="Z55" s="176">
        <f t="shared" si="34"/>
        <v>211.78</v>
      </c>
      <c r="AA55" s="176">
        <f t="shared" si="34"/>
        <v>0</v>
      </c>
      <c r="AB55" s="171">
        <f t="shared" si="8"/>
        <v>72.031563552260124</v>
      </c>
      <c r="AC55" s="176">
        <f t="shared" si="34"/>
        <v>71.804000000000002</v>
      </c>
      <c r="AD55" s="176">
        <f t="shared" si="34"/>
        <v>64.804000000000002</v>
      </c>
      <c r="AE55" s="176">
        <f t="shared" si="34"/>
        <v>7</v>
      </c>
      <c r="AF55" s="172">
        <f t="shared" si="10"/>
        <v>46.625974025974024</v>
      </c>
      <c r="AG55" s="175">
        <f t="shared" si="34"/>
        <v>315.43</v>
      </c>
      <c r="AH55" s="140">
        <f t="shared" si="33"/>
        <v>70.406910560032145</v>
      </c>
      <c r="AI55" s="137"/>
      <c r="AJ55" s="137"/>
      <c r="AK55" s="137"/>
      <c r="AL55" s="137"/>
      <c r="AM55" s="141"/>
    </row>
    <row r="56" spans="1:41" s="142" customFormat="1" ht="30">
      <c r="A56" s="74" t="s">
        <v>27</v>
      </c>
      <c r="B56" s="75" t="s">
        <v>129</v>
      </c>
      <c r="C56" s="76" t="s">
        <v>91</v>
      </c>
      <c r="D56" s="137"/>
      <c r="E56" s="137"/>
      <c r="F56" s="137"/>
      <c r="G56" s="137"/>
      <c r="H56" s="167" t="s">
        <v>60</v>
      </c>
      <c r="I56" s="137"/>
      <c r="J56" s="137"/>
      <c r="K56" s="137"/>
      <c r="L56" s="168">
        <v>920</v>
      </c>
      <c r="M56" s="168">
        <v>800</v>
      </c>
      <c r="N56" s="168">
        <v>80</v>
      </c>
      <c r="O56" s="137"/>
      <c r="P56" s="137"/>
      <c r="Q56" s="137"/>
      <c r="R56" s="169">
        <f t="shared" si="17"/>
        <v>288.77999999999997</v>
      </c>
      <c r="S56" s="169"/>
      <c r="T56" s="169">
        <v>7</v>
      </c>
      <c r="U56" s="169"/>
      <c r="V56" s="169">
        <v>211.78</v>
      </c>
      <c r="W56" s="169">
        <v>70</v>
      </c>
      <c r="X56" s="169">
        <f t="shared" si="18"/>
        <v>283.584</v>
      </c>
      <c r="Y56" s="170">
        <f t="shared" si="19"/>
        <v>211.78</v>
      </c>
      <c r="Z56" s="169">
        <v>211.78</v>
      </c>
      <c r="AA56" s="169"/>
      <c r="AB56" s="171">
        <f t="shared" si="8"/>
        <v>100</v>
      </c>
      <c r="AC56" s="170">
        <f t="shared" si="20"/>
        <v>71.804000000000002</v>
      </c>
      <c r="AD56" s="169">
        <v>64.804000000000002</v>
      </c>
      <c r="AE56" s="169">
        <v>7</v>
      </c>
      <c r="AF56" s="172">
        <f t="shared" si="10"/>
        <v>93.251948051948048</v>
      </c>
      <c r="AG56" s="174">
        <f>X56</f>
        <v>283.584</v>
      </c>
      <c r="AH56" s="172">
        <f t="shared" si="33"/>
        <v>98.200706420112198</v>
      </c>
      <c r="AI56" s="137"/>
      <c r="AJ56" s="137"/>
      <c r="AK56" s="137"/>
      <c r="AL56" s="137"/>
      <c r="AM56" s="141"/>
    </row>
    <row r="57" spans="1:41" s="142" customFormat="1" ht="30">
      <c r="A57" s="74" t="s">
        <v>43</v>
      </c>
      <c r="B57" s="75" t="s">
        <v>130</v>
      </c>
      <c r="C57" s="76" t="s">
        <v>91</v>
      </c>
      <c r="D57" s="137"/>
      <c r="E57" s="137"/>
      <c r="F57" s="137"/>
      <c r="G57" s="137"/>
      <c r="H57" s="167" t="s">
        <v>60</v>
      </c>
      <c r="I57" s="137"/>
      <c r="J57" s="137"/>
      <c r="K57" s="137"/>
      <c r="L57" s="168">
        <v>920</v>
      </c>
      <c r="M57" s="168">
        <v>800</v>
      </c>
      <c r="N57" s="168">
        <v>80</v>
      </c>
      <c r="O57" s="137"/>
      <c r="P57" s="137"/>
      <c r="Q57" s="137"/>
      <c r="R57" s="169">
        <f t="shared" si="17"/>
        <v>159.23000000000002</v>
      </c>
      <c r="S57" s="169"/>
      <c r="T57" s="169">
        <v>7</v>
      </c>
      <c r="U57" s="169"/>
      <c r="V57" s="169">
        <v>82.23</v>
      </c>
      <c r="W57" s="169">
        <v>70</v>
      </c>
      <c r="X57" s="169">
        <f t="shared" si="18"/>
        <v>0</v>
      </c>
      <c r="Y57" s="170">
        <f t="shared" si="19"/>
        <v>0</v>
      </c>
      <c r="Z57" s="169"/>
      <c r="AA57" s="169"/>
      <c r="AB57" s="171">
        <f t="shared" si="8"/>
        <v>0</v>
      </c>
      <c r="AC57" s="170">
        <f t="shared" si="20"/>
        <v>0</v>
      </c>
      <c r="AD57" s="137"/>
      <c r="AE57" s="137"/>
      <c r="AF57" s="172">
        <f t="shared" si="10"/>
        <v>0</v>
      </c>
      <c r="AG57" s="174">
        <f>20%*R57</f>
        <v>31.846000000000004</v>
      </c>
      <c r="AH57" s="172">
        <f t="shared" si="33"/>
        <v>20</v>
      </c>
      <c r="AI57" s="137"/>
      <c r="AJ57" s="137"/>
      <c r="AK57" s="137"/>
      <c r="AL57" s="137"/>
      <c r="AM57" s="141"/>
    </row>
    <row r="58" spans="1:41" s="142" customFormat="1" ht="15">
      <c r="A58" s="77"/>
      <c r="B58" s="78" t="s">
        <v>29</v>
      </c>
      <c r="C58" s="71"/>
      <c r="D58" s="137"/>
      <c r="E58" s="137"/>
      <c r="F58" s="137"/>
      <c r="G58" s="137"/>
      <c r="H58" s="167"/>
      <c r="I58" s="137"/>
      <c r="J58" s="137"/>
      <c r="K58" s="137"/>
      <c r="L58" s="176">
        <f>SUM(L59:L61)</f>
        <v>1851.5</v>
      </c>
      <c r="M58" s="176">
        <f t="shared" ref="M58:AG58" si="35">SUM(M59:M61)</f>
        <v>1610</v>
      </c>
      <c r="N58" s="176">
        <f t="shared" si="35"/>
        <v>161</v>
      </c>
      <c r="O58" s="176">
        <f t="shared" si="35"/>
        <v>0</v>
      </c>
      <c r="P58" s="176">
        <f t="shared" si="35"/>
        <v>0</v>
      </c>
      <c r="Q58" s="176">
        <f t="shared" si="35"/>
        <v>0</v>
      </c>
      <c r="R58" s="176">
        <f t="shared" si="35"/>
        <v>1650.4709</v>
      </c>
      <c r="S58" s="176">
        <f t="shared" si="35"/>
        <v>0</v>
      </c>
      <c r="T58" s="176">
        <f t="shared" si="35"/>
        <v>108.5</v>
      </c>
      <c r="U58" s="176">
        <f t="shared" si="35"/>
        <v>0</v>
      </c>
      <c r="V58" s="176">
        <f t="shared" si="35"/>
        <v>456.97090000000003</v>
      </c>
      <c r="W58" s="176">
        <f t="shared" si="35"/>
        <v>1085</v>
      </c>
      <c r="X58" s="176">
        <f t="shared" si="35"/>
        <v>456.97090000000003</v>
      </c>
      <c r="Y58" s="176">
        <f t="shared" si="35"/>
        <v>456.97090000000003</v>
      </c>
      <c r="Z58" s="176">
        <f t="shared" si="35"/>
        <v>456.97090000000003</v>
      </c>
      <c r="AA58" s="176">
        <f t="shared" si="35"/>
        <v>0</v>
      </c>
      <c r="AB58" s="139">
        <f t="shared" si="8"/>
        <v>100</v>
      </c>
      <c r="AC58" s="176">
        <f t="shared" si="35"/>
        <v>0</v>
      </c>
      <c r="AD58" s="176">
        <f t="shared" si="35"/>
        <v>0</v>
      </c>
      <c r="AE58" s="176">
        <f t="shared" si="35"/>
        <v>0</v>
      </c>
      <c r="AF58" s="140">
        <f t="shared" si="10"/>
        <v>0</v>
      </c>
      <c r="AG58" s="176">
        <f t="shared" si="35"/>
        <v>506.99818000000005</v>
      </c>
      <c r="AH58" s="140">
        <f t="shared" si="33"/>
        <v>30.718395580315899</v>
      </c>
      <c r="AI58" s="137"/>
      <c r="AJ58" s="137"/>
      <c r="AK58" s="137"/>
      <c r="AL58" s="137"/>
      <c r="AM58" s="141"/>
    </row>
    <row r="59" spans="1:41" s="142" customFormat="1" ht="30">
      <c r="A59" s="74" t="s">
        <v>27</v>
      </c>
      <c r="B59" s="75" t="s">
        <v>131</v>
      </c>
      <c r="C59" s="76" t="s">
        <v>29</v>
      </c>
      <c r="D59" s="137"/>
      <c r="E59" s="137"/>
      <c r="F59" s="137"/>
      <c r="G59" s="137"/>
      <c r="H59" s="167" t="s">
        <v>60</v>
      </c>
      <c r="I59" s="137"/>
      <c r="J59" s="137"/>
      <c r="K59" s="137"/>
      <c r="L59" s="169">
        <v>925.75</v>
      </c>
      <c r="M59" s="168">
        <v>805</v>
      </c>
      <c r="N59" s="168">
        <v>80.5</v>
      </c>
      <c r="O59" s="137"/>
      <c r="P59" s="137"/>
      <c r="Q59" s="137"/>
      <c r="R59" s="169">
        <f t="shared" si="17"/>
        <v>427.38</v>
      </c>
      <c r="S59" s="169"/>
      <c r="T59" s="169">
        <v>15</v>
      </c>
      <c r="U59" s="169"/>
      <c r="V59" s="169">
        <v>262.38</v>
      </c>
      <c r="W59" s="169">
        <v>150</v>
      </c>
      <c r="X59" s="169">
        <f t="shared" si="18"/>
        <v>262.38</v>
      </c>
      <c r="Y59" s="170">
        <f t="shared" si="19"/>
        <v>262.38</v>
      </c>
      <c r="Z59" s="169">
        <v>262.38</v>
      </c>
      <c r="AA59" s="169"/>
      <c r="AB59" s="171">
        <f t="shared" si="8"/>
        <v>100</v>
      </c>
      <c r="AC59" s="170">
        <f t="shared" si="20"/>
        <v>0</v>
      </c>
      <c r="AD59" s="137"/>
      <c r="AE59" s="137"/>
      <c r="AF59" s="172">
        <f t="shared" si="10"/>
        <v>0</v>
      </c>
      <c r="AG59" s="174">
        <f>X59</f>
        <v>262.38</v>
      </c>
      <c r="AH59" s="172">
        <f t="shared" si="33"/>
        <v>61.392671627123406</v>
      </c>
      <c r="AI59" s="137"/>
      <c r="AJ59" s="137"/>
      <c r="AK59" s="137"/>
      <c r="AL59" s="137"/>
      <c r="AM59" s="141"/>
    </row>
    <row r="60" spans="1:41" s="142" customFormat="1" ht="30">
      <c r="A60" s="74" t="s">
        <v>43</v>
      </c>
      <c r="B60" s="75" t="s">
        <v>132</v>
      </c>
      <c r="C60" s="76" t="s">
        <v>29</v>
      </c>
      <c r="D60" s="137"/>
      <c r="E60" s="137"/>
      <c r="F60" s="137"/>
      <c r="G60" s="137"/>
      <c r="H60" s="167" t="s">
        <v>60</v>
      </c>
      <c r="I60" s="137"/>
      <c r="J60" s="137"/>
      <c r="K60" s="137"/>
      <c r="L60" s="169">
        <v>525.54999999999995</v>
      </c>
      <c r="M60" s="168">
        <v>457</v>
      </c>
      <c r="N60" s="168">
        <v>45.7</v>
      </c>
      <c r="O60" s="137"/>
      <c r="P60" s="137"/>
      <c r="Q60" s="137"/>
      <c r="R60" s="169">
        <f t="shared" si="17"/>
        <v>510.42500000000001</v>
      </c>
      <c r="S60" s="169"/>
      <c r="T60" s="169">
        <v>41.3</v>
      </c>
      <c r="U60" s="169"/>
      <c r="V60" s="169">
        <v>56.125</v>
      </c>
      <c r="W60" s="169">
        <v>413</v>
      </c>
      <c r="X60" s="169">
        <f t="shared" si="18"/>
        <v>56.125</v>
      </c>
      <c r="Y60" s="170">
        <f t="shared" si="19"/>
        <v>56.125</v>
      </c>
      <c r="Z60" s="169">
        <v>56.125</v>
      </c>
      <c r="AA60" s="169"/>
      <c r="AB60" s="171">
        <f t="shared" si="8"/>
        <v>100</v>
      </c>
      <c r="AC60" s="170">
        <f t="shared" si="20"/>
        <v>0</v>
      </c>
      <c r="AD60" s="137"/>
      <c r="AE60" s="137"/>
      <c r="AF60" s="172">
        <f t="shared" si="10"/>
        <v>0</v>
      </c>
      <c r="AG60" s="174">
        <f>20%*R60</f>
        <v>102.08500000000001</v>
      </c>
      <c r="AH60" s="172">
        <f t="shared" si="33"/>
        <v>20</v>
      </c>
      <c r="AI60" s="137"/>
      <c r="AJ60" s="137"/>
      <c r="AK60" s="137"/>
      <c r="AL60" s="137"/>
      <c r="AM60" s="141"/>
    </row>
    <row r="61" spans="1:41" s="142" customFormat="1" ht="30">
      <c r="A61" s="74" t="s">
        <v>47</v>
      </c>
      <c r="B61" s="75" t="s">
        <v>133</v>
      </c>
      <c r="C61" s="76" t="s">
        <v>29</v>
      </c>
      <c r="D61" s="137"/>
      <c r="E61" s="137"/>
      <c r="F61" s="137"/>
      <c r="G61" s="137"/>
      <c r="H61" s="167" t="s">
        <v>60</v>
      </c>
      <c r="I61" s="137"/>
      <c r="J61" s="137"/>
      <c r="K61" s="137"/>
      <c r="L61" s="169">
        <v>400.2</v>
      </c>
      <c r="M61" s="168">
        <v>348</v>
      </c>
      <c r="N61" s="168">
        <v>34.800000000000004</v>
      </c>
      <c r="O61" s="137"/>
      <c r="P61" s="137"/>
      <c r="Q61" s="137"/>
      <c r="R61" s="169">
        <f t="shared" si="17"/>
        <v>712.66589999999997</v>
      </c>
      <c r="S61" s="169"/>
      <c r="T61" s="169">
        <v>52.199999999999996</v>
      </c>
      <c r="U61" s="169"/>
      <c r="V61" s="169">
        <v>138.4659</v>
      </c>
      <c r="W61" s="169">
        <v>522</v>
      </c>
      <c r="X61" s="169">
        <f t="shared" si="18"/>
        <v>138.4659</v>
      </c>
      <c r="Y61" s="170">
        <f t="shared" si="19"/>
        <v>138.4659</v>
      </c>
      <c r="Z61" s="169">
        <v>138.4659</v>
      </c>
      <c r="AA61" s="169"/>
      <c r="AB61" s="171">
        <f t="shared" si="8"/>
        <v>100</v>
      </c>
      <c r="AC61" s="170">
        <f t="shared" si="20"/>
        <v>0</v>
      </c>
      <c r="AD61" s="137"/>
      <c r="AE61" s="137"/>
      <c r="AF61" s="172">
        <f t="shared" si="10"/>
        <v>0</v>
      </c>
      <c r="AG61" s="174">
        <f>20%*R61</f>
        <v>142.53317999999999</v>
      </c>
      <c r="AH61" s="172">
        <f t="shared" si="33"/>
        <v>20</v>
      </c>
      <c r="AI61" s="137"/>
      <c r="AJ61" s="137"/>
      <c r="AK61" s="137"/>
      <c r="AL61" s="137"/>
      <c r="AM61" s="141"/>
    </row>
    <row r="62" spans="1:41" s="142" customFormat="1" ht="15">
      <c r="A62" s="179"/>
      <c r="B62" s="137"/>
      <c r="C62" s="137"/>
      <c r="D62" s="137"/>
      <c r="E62" s="137"/>
      <c r="F62" s="137"/>
      <c r="G62" s="137"/>
      <c r="H62" s="137"/>
      <c r="I62" s="137"/>
      <c r="J62" s="137"/>
      <c r="K62" s="137"/>
      <c r="L62" s="180"/>
      <c r="M62" s="137"/>
      <c r="N62" s="137"/>
      <c r="O62" s="137"/>
      <c r="P62" s="137"/>
      <c r="Q62" s="137"/>
      <c r="R62" s="137"/>
      <c r="S62" s="137"/>
      <c r="T62" s="137"/>
      <c r="U62" s="137"/>
      <c r="V62" s="137"/>
      <c r="W62" s="137"/>
      <c r="X62" s="137"/>
      <c r="Y62" s="137"/>
      <c r="Z62" s="137"/>
      <c r="AA62" s="137"/>
      <c r="AB62" s="171"/>
      <c r="AC62" s="171"/>
      <c r="AD62" s="137"/>
      <c r="AE62" s="137"/>
      <c r="AF62" s="172"/>
      <c r="AG62" s="137"/>
      <c r="AH62" s="172"/>
      <c r="AI62" s="137"/>
      <c r="AJ62" s="137"/>
      <c r="AK62" s="137"/>
      <c r="AL62" s="137"/>
      <c r="AM62" s="141"/>
    </row>
    <row r="63" spans="1:41" s="92" customFormat="1" ht="28.5">
      <c r="A63" s="80" t="s">
        <v>35</v>
      </c>
      <c r="B63" s="86" t="s">
        <v>135</v>
      </c>
      <c r="C63" s="87"/>
      <c r="D63" s="87"/>
      <c r="E63" s="87"/>
      <c r="F63" s="87"/>
      <c r="G63" s="87"/>
      <c r="H63" s="87"/>
      <c r="I63" s="87"/>
      <c r="J63" s="87"/>
      <c r="K63" s="87"/>
      <c r="L63" s="88">
        <f t="shared" ref="L63:Q63" si="36">L64+L79+L85+L140+L153</f>
        <v>42730.5</v>
      </c>
      <c r="M63" s="88">
        <f t="shared" si="36"/>
        <v>38572</v>
      </c>
      <c r="N63" s="88">
        <f t="shared" si="36"/>
        <v>4158.5</v>
      </c>
      <c r="O63" s="88">
        <f t="shared" si="36"/>
        <v>0</v>
      </c>
      <c r="P63" s="88">
        <f t="shared" si="36"/>
        <v>0</v>
      </c>
      <c r="Q63" s="88">
        <f t="shared" si="36"/>
        <v>0</v>
      </c>
      <c r="R63" s="89">
        <f t="shared" ref="R63:AA63" si="37">R64+R79+R85+R140+R153+R161</f>
        <v>95786.078500000003</v>
      </c>
      <c r="S63" s="89">
        <f t="shared" si="37"/>
        <v>522.173</v>
      </c>
      <c r="T63" s="89">
        <f t="shared" si="37"/>
        <v>3177</v>
      </c>
      <c r="U63" s="89">
        <f t="shared" si="37"/>
        <v>0</v>
      </c>
      <c r="V63" s="89">
        <f t="shared" si="37"/>
        <v>32789.905499999993</v>
      </c>
      <c r="W63" s="89">
        <f t="shared" si="37"/>
        <v>59297</v>
      </c>
      <c r="X63" s="89">
        <f t="shared" si="37"/>
        <v>36312.311999999991</v>
      </c>
      <c r="Y63" s="89">
        <f t="shared" si="37"/>
        <v>25243.493999999995</v>
      </c>
      <c r="Z63" s="89">
        <f t="shared" si="37"/>
        <v>25062.063999999995</v>
      </c>
      <c r="AA63" s="89">
        <f t="shared" si="37"/>
        <v>181.43</v>
      </c>
      <c r="AB63" s="111">
        <f t="shared" si="8"/>
        <v>75.77880197418483</v>
      </c>
      <c r="AC63" s="89">
        <f>AC64+AC79+AC85+AC140+AC153+AC161</f>
        <v>11068.817999999999</v>
      </c>
      <c r="AD63" s="89">
        <f>AD64+AD79+AD85+AD140+AD153+AD161</f>
        <v>9838.0679999999993</v>
      </c>
      <c r="AE63" s="89">
        <f>AE64+AE79+AE85+AE140+AE153+AE161</f>
        <v>1230.75</v>
      </c>
      <c r="AF63" s="90">
        <f t="shared" si="10"/>
        <v>17.717479271376892</v>
      </c>
      <c r="AG63" s="89">
        <f>AG64+AG79+AG85+AG140+AG153+AG161</f>
        <v>41592.26655</v>
      </c>
      <c r="AH63" s="90">
        <f>+AG63/R63*100</f>
        <v>43.422037107407</v>
      </c>
      <c r="AI63" s="87"/>
      <c r="AJ63" s="87"/>
      <c r="AK63" s="87"/>
      <c r="AL63" s="87"/>
      <c r="AM63" s="91"/>
      <c r="AN63" s="134">
        <f>+AD63/W63*100</f>
        <v>16.591173246538609</v>
      </c>
      <c r="AO63" s="133">
        <f>T63+W63</f>
        <v>62474</v>
      </c>
    </row>
    <row r="64" spans="1:41" s="149" customFormat="1" ht="42.75">
      <c r="A64" s="136" t="s">
        <v>136</v>
      </c>
      <c r="B64" s="143" t="s">
        <v>137</v>
      </c>
      <c r="C64" s="144"/>
      <c r="D64" s="144"/>
      <c r="E64" s="144"/>
      <c r="F64" s="144"/>
      <c r="G64" s="144"/>
      <c r="H64" s="144"/>
      <c r="I64" s="144"/>
      <c r="J64" s="144"/>
      <c r="K64" s="144"/>
      <c r="L64" s="145">
        <f>L65</f>
        <v>8253.2999999999993</v>
      </c>
      <c r="M64" s="145">
        <f t="shared" ref="M64:AG64" si="38">M65</f>
        <v>7503</v>
      </c>
      <c r="N64" s="145">
        <f t="shared" si="38"/>
        <v>750.3</v>
      </c>
      <c r="O64" s="145">
        <f t="shared" si="38"/>
        <v>0</v>
      </c>
      <c r="P64" s="145">
        <f t="shared" si="38"/>
        <v>0</v>
      </c>
      <c r="Q64" s="145">
        <f t="shared" si="38"/>
        <v>0</v>
      </c>
      <c r="R64" s="146">
        <f>R65+R77</f>
        <v>15927.859999999999</v>
      </c>
      <c r="S64" s="146">
        <f t="shared" ref="S64:W64" si="39">S65+S77</f>
        <v>33.81</v>
      </c>
      <c r="T64" s="146">
        <f t="shared" si="39"/>
        <v>0</v>
      </c>
      <c r="U64" s="146">
        <f t="shared" si="39"/>
        <v>0</v>
      </c>
      <c r="V64" s="146">
        <f t="shared" si="39"/>
        <v>7894.0499999999993</v>
      </c>
      <c r="W64" s="146">
        <f t="shared" si="39"/>
        <v>8000</v>
      </c>
      <c r="X64" s="146">
        <f t="shared" ref="X64:AA64" si="40">X65+X77</f>
        <v>5896.6459999999988</v>
      </c>
      <c r="Y64" s="146">
        <f t="shared" si="40"/>
        <v>5867.155999999999</v>
      </c>
      <c r="Z64" s="146">
        <f t="shared" si="40"/>
        <v>5867.155999999999</v>
      </c>
      <c r="AA64" s="146">
        <f t="shared" si="40"/>
        <v>0</v>
      </c>
      <c r="AB64" s="139">
        <f t="shared" si="8"/>
        <v>74.00680637650008</v>
      </c>
      <c r="AC64" s="146">
        <f t="shared" ref="AC64:AE64" si="41">AC65+AC77</f>
        <v>29.49</v>
      </c>
      <c r="AD64" s="146">
        <f t="shared" si="41"/>
        <v>29.49</v>
      </c>
      <c r="AE64" s="146">
        <f t="shared" si="41"/>
        <v>0</v>
      </c>
      <c r="AF64" s="140">
        <f t="shared" si="10"/>
        <v>0.36862499999999998</v>
      </c>
      <c r="AG64" s="146">
        <f t="shared" si="38"/>
        <v>6263.6296000000002</v>
      </c>
      <c r="AH64" s="140">
        <f>+AG64/R64*100</f>
        <v>39.324991555676661</v>
      </c>
      <c r="AI64" s="144"/>
      <c r="AJ64" s="144"/>
      <c r="AK64" s="144"/>
      <c r="AL64" s="144"/>
      <c r="AM64" s="147"/>
      <c r="AO64" s="181">
        <f>AD63/AO63*100</f>
        <v>15.747459743253192</v>
      </c>
    </row>
    <row r="65" spans="1:39" s="190" customFormat="1" ht="30">
      <c r="A65" s="182"/>
      <c r="B65" s="183" t="s">
        <v>138</v>
      </c>
      <c r="C65" s="184"/>
      <c r="D65" s="184"/>
      <c r="E65" s="184"/>
      <c r="F65" s="184"/>
      <c r="G65" s="184"/>
      <c r="H65" s="184"/>
      <c r="I65" s="184"/>
      <c r="J65" s="184"/>
      <c r="K65" s="184"/>
      <c r="L65" s="185">
        <f>SUM(L66:L75)</f>
        <v>8253.2999999999993</v>
      </c>
      <c r="M65" s="185">
        <f>SUM(M66:M75)</f>
        <v>7503</v>
      </c>
      <c r="N65" s="185">
        <f>SUM(N66:N75)</f>
        <v>750.3</v>
      </c>
      <c r="O65" s="184"/>
      <c r="P65" s="184"/>
      <c r="Q65" s="184"/>
      <c r="R65" s="186">
        <f>SUM(R66:R75)</f>
        <v>10089.859999999999</v>
      </c>
      <c r="S65" s="186">
        <f t="shared" ref="S65:W65" si="42">SUM(S66:S75)</f>
        <v>33.81</v>
      </c>
      <c r="T65" s="186">
        <f t="shared" si="42"/>
        <v>0</v>
      </c>
      <c r="U65" s="186">
        <f t="shared" si="42"/>
        <v>0</v>
      </c>
      <c r="V65" s="186">
        <f t="shared" si="42"/>
        <v>7894.0499999999993</v>
      </c>
      <c r="W65" s="186">
        <f t="shared" si="42"/>
        <v>2162</v>
      </c>
      <c r="X65" s="186">
        <f t="shared" ref="X65:AA65" si="43">SUM(X66:X75)</f>
        <v>5896.6459999999988</v>
      </c>
      <c r="Y65" s="186">
        <f t="shared" si="43"/>
        <v>5867.155999999999</v>
      </c>
      <c r="Z65" s="186">
        <f t="shared" si="43"/>
        <v>5867.155999999999</v>
      </c>
      <c r="AA65" s="186">
        <f t="shared" si="43"/>
        <v>0</v>
      </c>
      <c r="AB65" s="187">
        <f t="shared" si="8"/>
        <v>74.00680637650008</v>
      </c>
      <c r="AC65" s="186">
        <f t="shared" ref="AC65:AE65" si="44">SUM(AC66:AC75)</f>
        <v>29.49</v>
      </c>
      <c r="AD65" s="186">
        <f t="shared" si="44"/>
        <v>29.49</v>
      </c>
      <c r="AE65" s="186">
        <f t="shared" si="44"/>
        <v>0</v>
      </c>
      <c r="AF65" s="188">
        <f t="shared" si="10"/>
        <v>1.3640148011100832</v>
      </c>
      <c r="AG65" s="186">
        <f>SUM(AG66:AG75)</f>
        <v>6263.6296000000002</v>
      </c>
      <c r="AH65" s="140">
        <f>+AG65/R65*100</f>
        <v>62.078458967716109</v>
      </c>
      <c r="AI65" s="184"/>
      <c r="AJ65" s="184"/>
      <c r="AK65" s="184"/>
      <c r="AL65" s="184"/>
      <c r="AM65" s="189"/>
    </row>
    <row r="66" spans="1:39" s="142" customFormat="1" ht="30">
      <c r="A66" s="191" t="s">
        <v>27</v>
      </c>
      <c r="B66" s="75" t="s">
        <v>139</v>
      </c>
      <c r="C66" s="137"/>
      <c r="D66" s="137"/>
      <c r="E66" s="137"/>
      <c r="F66" s="137"/>
      <c r="G66" s="137"/>
      <c r="H66" s="137"/>
      <c r="I66" s="137"/>
      <c r="J66" s="137"/>
      <c r="K66" s="137"/>
      <c r="L66" s="192">
        <f>M66+N66</f>
        <v>1650</v>
      </c>
      <c r="M66" s="192">
        <v>1500</v>
      </c>
      <c r="N66" s="192">
        <v>150</v>
      </c>
      <c r="O66" s="137"/>
      <c r="P66" s="137"/>
      <c r="Q66" s="137"/>
      <c r="R66" s="169">
        <f t="shared" ref="R66:R75" si="45">SUM(S66:W66)</f>
        <v>1256.9870000000001</v>
      </c>
      <c r="S66" s="193"/>
      <c r="T66" s="137"/>
      <c r="U66" s="137"/>
      <c r="V66" s="169">
        <v>1006.987</v>
      </c>
      <c r="W66" s="192">
        <v>250</v>
      </c>
      <c r="X66" s="169">
        <f t="shared" ref="X66" si="46">Y66+AC66</f>
        <v>1006.9870000000001</v>
      </c>
      <c r="Y66" s="170">
        <f t="shared" ref="Y66" si="47">Z66+AA66</f>
        <v>1006.9870000000001</v>
      </c>
      <c r="Z66" s="192">
        <v>1006.9870000000001</v>
      </c>
      <c r="AA66" s="192"/>
      <c r="AB66" s="171">
        <f t="shared" si="8"/>
        <v>100.00000000000003</v>
      </c>
      <c r="AC66" s="170">
        <f t="shared" ref="AC66:AC77" si="48">AD66+AE66</f>
        <v>0</v>
      </c>
      <c r="AD66" s="169">
        <v>0</v>
      </c>
      <c r="AE66" s="137"/>
      <c r="AF66" s="172">
        <f t="shared" si="10"/>
        <v>0</v>
      </c>
      <c r="AG66" s="194">
        <f>X66</f>
        <v>1006.9870000000001</v>
      </c>
      <c r="AH66" s="172">
        <f>+AG66/R66*100</f>
        <v>80.111170600809714</v>
      </c>
      <c r="AI66" s="137"/>
      <c r="AJ66" s="137"/>
      <c r="AK66" s="137"/>
      <c r="AL66" s="137"/>
      <c r="AM66" s="141"/>
    </row>
    <row r="67" spans="1:39" s="142" customFormat="1" ht="30">
      <c r="A67" s="191" t="s">
        <v>43</v>
      </c>
      <c r="B67" s="75" t="s">
        <v>238</v>
      </c>
      <c r="C67" s="137"/>
      <c r="D67" s="137"/>
      <c r="E67" s="137"/>
      <c r="F67" s="137"/>
      <c r="G67" s="137"/>
      <c r="H67" s="137"/>
      <c r="I67" s="137"/>
      <c r="J67" s="137"/>
      <c r="K67" s="137"/>
      <c r="L67" s="192"/>
      <c r="M67" s="192"/>
      <c r="N67" s="192"/>
      <c r="O67" s="137"/>
      <c r="P67" s="137"/>
      <c r="Q67" s="137"/>
      <c r="R67" s="169">
        <f t="shared" si="45"/>
        <v>483.41199999999998</v>
      </c>
      <c r="S67" s="193"/>
      <c r="T67" s="137"/>
      <c r="U67" s="137"/>
      <c r="V67" s="169">
        <v>483.41199999999998</v>
      </c>
      <c r="W67" s="192"/>
      <c r="X67" s="169">
        <f t="shared" ref="X67:X77" si="49">Y67+AC67</f>
        <v>455.13599999999997</v>
      </c>
      <c r="Y67" s="170">
        <f t="shared" ref="Y67:Y77" si="50">Z67+AA67</f>
        <v>455.13599999999997</v>
      </c>
      <c r="Z67" s="192">
        <v>455.13599999999997</v>
      </c>
      <c r="AA67" s="192"/>
      <c r="AB67" s="171">
        <f t="shared" si="8"/>
        <v>94.150745120104588</v>
      </c>
      <c r="AC67" s="170">
        <f t="shared" si="48"/>
        <v>0</v>
      </c>
      <c r="AD67" s="137"/>
      <c r="AE67" s="137"/>
      <c r="AF67" s="172"/>
      <c r="AG67" s="194">
        <f t="shared" ref="AG67:AG69" si="51">X67</f>
        <v>455.13599999999997</v>
      </c>
      <c r="AH67" s="172">
        <f t="shared" ref="AH67:AH68" si="52">+AG67/R67*100</f>
        <v>94.150745120104588</v>
      </c>
      <c r="AI67" s="137"/>
      <c r="AJ67" s="137"/>
      <c r="AK67" s="137"/>
      <c r="AL67" s="137"/>
      <c r="AM67" s="141"/>
    </row>
    <row r="68" spans="1:39" s="142" customFormat="1" ht="30">
      <c r="A68" s="191" t="s">
        <v>47</v>
      </c>
      <c r="B68" s="75" t="s">
        <v>239</v>
      </c>
      <c r="C68" s="137"/>
      <c r="D68" s="137"/>
      <c r="E68" s="137"/>
      <c r="F68" s="137"/>
      <c r="G68" s="137"/>
      <c r="H68" s="137"/>
      <c r="I68" s="137"/>
      <c r="J68" s="137"/>
      <c r="K68" s="137"/>
      <c r="L68" s="192"/>
      <c r="M68" s="192"/>
      <c r="N68" s="192"/>
      <c r="O68" s="137"/>
      <c r="P68" s="137"/>
      <c r="Q68" s="137"/>
      <c r="R68" s="169">
        <f t="shared" si="45"/>
        <v>176.60900000000001</v>
      </c>
      <c r="S68" s="193"/>
      <c r="T68" s="137"/>
      <c r="U68" s="137"/>
      <c r="V68" s="169">
        <v>176.60900000000001</v>
      </c>
      <c r="W68" s="192"/>
      <c r="X68" s="169">
        <f t="shared" si="49"/>
        <v>175.49199999999999</v>
      </c>
      <c r="Y68" s="170">
        <f t="shared" si="50"/>
        <v>175.49199999999999</v>
      </c>
      <c r="Z68" s="169">
        <v>175.49199999999999</v>
      </c>
      <c r="AA68" s="192"/>
      <c r="AB68" s="171">
        <f t="shared" si="8"/>
        <v>99.367529401106395</v>
      </c>
      <c r="AC68" s="170">
        <f t="shared" si="48"/>
        <v>0</v>
      </c>
      <c r="AD68" s="137"/>
      <c r="AE68" s="137"/>
      <c r="AF68" s="172"/>
      <c r="AG68" s="194">
        <f t="shared" si="51"/>
        <v>175.49199999999999</v>
      </c>
      <c r="AH68" s="172">
        <f t="shared" si="52"/>
        <v>99.367529401106395</v>
      </c>
      <c r="AI68" s="137"/>
      <c r="AJ68" s="137"/>
      <c r="AK68" s="137"/>
      <c r="AL68" s="137"/>
      <c r="AM68" s="141"/>
    </row>
    <row r="69" spans="1:39" s="142" customFormat="1" ht="15">
      <c r="A69" s="191" t="s">
        <v>58</v>
      </c>
      <c r="B69" s="75" t="s">
        <v>140</v>
      </c>
      <c r="C69" s="137"/>
      <c r="D69" s="137"/>
      <c r="E69" s="137"/>
      <c r="F69" s="137"/>
      <c r="G69" s="137"/>
      <c r="H69" s="137"/>
      <c r="I69" s="137"/>
      <c r="J69" s="137"/>
      <c r="K69" s="137"/>
      <c r="L69" s="192">
        <f t="shared" ref="L69:L75" si="53">M69+N69</f>
        <v>1100</v>
      </c>
      <c r="M69" s="192">
        <v>1000</v>
      </c>
      <c r="N69" s="192">
        <v>100</v>
      </c>
      <c r="O69" s="137"/>
      <c r="P69" s="137"/>
      <c r="Q69" s="137"/>
      <c r="R69" s="169">
        <f t="shared" si="45"/>
        <v>1300</v>
      </c>
      <c r="S69" s="193"/>
      <c r="T69" s="137"/>
      <c r="U69" s="137"/>
      <c r="V69" s="169">
        <v>1000</v>
      </c>
      <c r="W69" s="192">
        <v>300</v>
      </c>
      <c r="X69" s="169">
        <f t="shared" si="49"/>
        <v>785.77499999999998</v>
      </c>
      <c r="Y69" s="170">
        <f t="shared" si="50"/>
        <v>785.77499999999998</v>
      </c>
      <c r="Z69" s="169">
        <v>785.77499999999998</v>
      </c>
      <c r="AA69" s="169"/>
      <c r="AB69" s="171">
        <f t="shared" si="8"/>
        <v>78.577500000000001</v>
      </c>
      <c r="AC69" s="170">
        <f t="shared" si="48"/>
        <v>0</v>
      </c>
      <c r="AD69" s="137"/>
      <c r="AE69" s="137"/>
      <c r="AF69" s="172">
        <f t="shared" si="10"/>
        <v>0</v>
      </c>
      <c r="AG69" s="194">
        <f t="shared" si="51"/>
        <v>785.77499999999998</v>
      </c>
      <c r="AH69" s="172">
        <f>+AG69/R69*100</f>
        <v>60.444230769230764</v>
      </c>
      <c r="AI69" s="137"/>
      <c r="AJ69" s="137"/>
      <c r="AK69" s="137"/>
      <c r="AL69" s="137"/>
      <c r="AM69" s="141"/>
    </row>
    <row r="70" spans="1:39" s="142" customFormat="1" ht="30">
      <c r="A70" s="191" t="s">
        <v>81</v>
      </c>
      <c r="B70" s="75" t="s">
        <v>240</v>
      </c>
      <c r="C70" s="137"/>
      <c r="D70" s="137"/>
      <c r="E70" s="137"/>
      <c r="F70" s="137"/>
      <c r="G70" s="137"/>
      <c r="H70" s="137"/>
      <c r="I70" s="137"/>
      <c r="J70" s="137"/>
      <c r="K70" s="137"/>
      <c r="L70" s="192"/>
      <c r="M70" s="192"/>
      <c r="N70" s="192"/>
      <c r="O70" s="137"/>
      <c r="P70" s="137"/>
      <c r="Q70" s="137"/>
      <c r="R70" s="169">
        <f t="shared" si="45"/>
        <v>644.75400000000002</v>
      </c>
      <c r="S70" s="193"/>
      <c r="T70" s="137"/>
      <c r="U70" s="137"/>
      <c r="V70" s="169">
        <v>644.75400000000002</v>
      </c>
      <c r="W70" s="192"/>
      <c r="X70" s="169">
        <f t="shared" si="49"/>
        <v>290.178</v>
      </c>
      <c r="Y70" s="170">
        <f t="shared" si="50"/>
        <v>290.178</v>
      </c>
      <c r="Z70" s="169">
        <v>290.178</v>
      </c>
      <c r="AA70" s="169"/>
      <c r="AB70" s="171">
        <f t="shared" si="8"/>
        <v>45.006002289245203</v>
      </c>
      <c r="AC70" s="170">
        <f t="shared" si="48"/>
        <v>0</v>
      </c>
      <c r="AD70" s="137"/>
      <c r="AE70" s="137"/>
      <c r="AF70" s="172"/>
      <c r="AG70" s="194">
        <f t="shared" ref="AG70" si="54">X70</f>
        <v>290.178</v>
      </c>
      <c r="AH70" s="172">
        <f>+AG70/R70*100</f>
        <v>45.006002289245203</v>
      </c>
      <c r="AI70" s="137"/>
      <c r="AJ70" s="137"/>
      <c r="AK70" s="137"/>
      <c r="AL70" s="137"/>
      <c r="AM70" s="141"/>
    </row>
    <row r="71" spans="1:39" s="142" customFormat="1" ht="30">
      <c r="A71" s="191" t="s">
        <v>83</v>
      </c>
      <c r="B71" s="75" t="s">
        <v>141</v>
      </c>
      <c r="C71" s="137"/>
      <c r="D71" s="137"/>
      <c r="E71" s="137"/>
      <c r="F71" s="137"/>
      <c r="G71" s="137"/>
      <c r="H71" s="137"/>
      <c r="I71" s="137"/>
      <c r="J71" s="137"/>
      <c r="K71" s="137"/>
      <c r="L71" s="192">
        <f t="shared" si="53"/>
        <v>2200</v>
      </c>
      <c r="M71" s="192">
        <v>2000</v>
      </c>
      <c r="N71" s="192">
        <v>200</v>
      </c>
      <c r="O71" s="137"/>
      <c r="P71" s="137"/>
      <c r="Q71" s="137"/>
      <c r="R71" s="169">
        <f t="shared" si="45"/>
        <v>2135.9780000000001</v>
      </c>
      <c r="S71" s="193"/>
      <c r="T71" s="137"/>
      <c r="U71" s="137"/>
      <c r="V71" s="169">
        <v>1435.9780000000001</v>
      </c>
      <c r="W71" s="192">
        <v>700</v>
      </c>
      <c r="X71" s="169">
        <f t="shared" si="49"/>
        <v>60.212000000000003</v>
      </c>
      <c r="Y71" s="170">
        <f t="shared" si="50"/>
        <v>60.212000000000003</v>
      </c>
      <c r="Z71" s="169">
        <v>60.212000000000003</v>
      </c>
      <c r="AA71" s="169"/>
      <c r="AB71" s="171">
        <f t="shared" si="8"/>
        <v>4.1931004513996735</v>
      </c>
      <c r="AC71" s="170">
        <f t="shared" si="48"/>
        <v>0</v>
      </c>
      <c r="AD71" s="137"/>
      <c r="AE71" s="137"/>
      <c r="AF71" s="172">
        <f t="shared" si="10"/>
        <v>0</v>
      </c>
      <c r="AG71" s="194">
        <f>20%*R71</f>
        <v>427.19560000000001</v>
      </c>
      <c r="AH71" s="172">
        <f>+AG71/R71*100</f>
        <v>20</v>
      </c>
      <c r="AI71" s="137"/>
      <c r="AJ71" s="137"/>
      <c r="AK71" s="137"/>
      <c r="AL71" s="137"/>
      <c r="AM71" s="141"/>
    </row>
    <row r="72" spans="1:39" s="142" customFormat="1" ht="30">
      <c r="A72" s="191" t="s">
        <v>85</v>
      </c>
      <c r="B72" s="75" t="s">
        <v>241</v>
      </c>
      <c r="C72" s="137"/>
      <c r="D72" s="137"/>
      <c r="E72" s="137"/>
      <c r="F72" s="137"/>
      <c r="G72" s="137"/>
      <c r="H72" s="137"/>
      <c r="I72" s="137"/>
      <c r="J72" s="137"/>
      <c r="K72" s="137"/>
      <c r="L72" s="192"/>
      <c r="M72" s="192"/>
      <c r="N72" s="192"/>
      <c r="O72" s="137"/>
      <c r="P72" s="137"/>
      <c r="Q72" s="137"/>
      <c r="R72" s="169">
        <f t="shared" si="45"/>
        <v>531.553</v>
      </c>
      <c r="S72" s="193"/>
      <c r="T72" s="137"/>
      <c r="U72" s="137"/>
      <c r="V72" s="169">
        <v>531.553</v>
      </c>
      <c r="W72" s="192"/>
      <c r="X72" s="169">
        <f t="shared" si="49"/>
        <v>490.19400000000002</v>
      </c>
      <c r="Y72" s="170">
        <f t="shared" si="50"/>
        <v>490.19400000000002</v>
      </c>
      <c r="Z72" s="169">
        <v>490.19400000000002</v>
      </c>
      <c r="AA72" s="192"/>
      <c r="AB72" s="171">
        <f t="shared" si="8"/>
        <v>92.219214264617079</v>
      </c>
      <c r="AC72" s="170">
        <f t="shared" si="48"/>
        <v>0</v>
      </c>
      <c r="AD72" s="137"/>
      <c r="AE72" s="137"/>
      <c r="AF72" s="172"/>
      <c r="AG72" s="195">
        <f>X72</f>
        <v>490.19400000000002</v>
      </c>
      <c r="AH72" s="172">
        <f t="shared" ref="AH72:AH73" si="55">+AG72/R72*100</f>
        <v>92.219214264617079</v>
      </c>
      <c r="AI72" s="137"/>
      <c r="AJ72" s="137"/>
      <c r="AK72" s="137"/>
      <c r="AL72" s="137"/>
      <c r="AM72" s="141"/>
    </row>
    <row r="73" spans="1:39" s="142" customFormat="1" ht="15">
      <c r="A73" s="191" t="s">
        <v>87</v>
      </c>
      <c r="B73" s="75" t="s">
        <v>242</v>
      </c>
      <c r="C73" s="137"/>
      <c r="D73" s="137"/>
      <c r="E73" s="137"/>
      <c r="F73" s="137"/>
      <c r="G73" s="137"/>
      <c r="H73" s="137"/>
      <c r="I73" s="137"/>
      <c r="J73" s="137"/>
      <c r="K73" s="137"/>
      <c r="L73" s="192"/>
      <c r="M73" s="192"/>
      <c r="N73" s="192"/>
      <c r="O73" s="137"/>
      <c r="P73" s="137"/>
      <c r="Q73" s="137"/>
      <c r="R73" s="169">
        <f t="shared" si="45"/>
        <v>617.04499999999996</v>
      </c>
      <c r="S73" s="193"/>
      <c r="T73" s="137"/>
      <c r="U73" s="137"/>
      <c r="V73" s="169">
        <v>617.04499999999996</v>
      </c>
      <c r="W73" s="192"/>
      <c r="X73" s="169">
        <f t="shared" si="49"/>
        <v>605.46999999999991</v>
      </c>
      <c r="Y73" s="170">
        <f t="shared" si="50"/>
        <v>605.46999999999991</v>
      </c>
      <c r="Z73" s="192">
        <v>605.46999999999991</v>
      </c>
      <c r="AA73" s="192"/>
      <c r="AB73" s="171">
        <f t="shared" si="8"/>
        <v>98.124123848341682</v>
      </c>
      <c r="AC73" s="170">
        <f t="shared" si="48"/>
        <v>0</v>
      </c>
      <c r="AD73" s="137"/>
      <c r="AE73" s="137"/>
      <c r="AF73" s="172"/>
      <c r="AG73" s="195">
        <f>X73</f>
        <v>605.46999999999991</v>
      </c>
      <c r="AH73" s="172">
        <f t="shared" si="55"/>
        <v>98.124123848341682</v>
      </c>
      <c r="AI73" s="137"/>
      <c r="AJ73" s="137"/>
      <c r="AK73" s="137"/>
      <c r="AL73" s="137"/>
      <c r="AM73" s="141"/>
    </row>
    <row r="74" spans="1:39" s="142" customFormat="1" ht="30">
      <c r="A74" s="191" t="s">
        <v>89</v>
      </c>
      <c r="B74" s="75" t="s">
        <v>142</v>
      </c>
      <c r="C74" s="137"/>
      <c r="D74" s="137"/>
      <c r="E74" s="137"/>
      <c r="F74" s="137"/>
      <c r="G74" s="137"/>
      <c r="H74" s="137"/>
      <c r="I74" s="137"/>
      <c r="J74" s="137"/>
      <c r="K74" s="137"/>
      <c r="L74" s="192">
        <f t="shared" si="53"/>
        <v>1650</v>
      </c>
      <c r="M74" s="192">
        <v>1500</v>
      </c>
      <c r="N74" s="192">
        <v>150</v>
      </c>
      <c r="O74" s="137"/>
      <c r="P74" s="137"/>
      <c r="Q74" s="137"/>
      <c r="R74" s="169">
        <f t="shared" si="45"/>
        <v>1773.81</v>
      </c>
      <c r="S74" s="174">
        <v>33.81</v>
      </c>
      <c r="T74" s="137"/>
      <c r="U74" s="137"/>
      <c r="V74" s="169">
        <v>1500</v>
      </c>
      <c r="W74" s="192">
        <v>240</v>
      </c>
      <c r="X74" s="169">
        <f t="shared" si="49"/>
        <v>1529.49</v>
      </c>
      <c r="Y74" s="170">
        <f t="shared" si="50"/>
        <v>1500</v>
      </c>
      <c r="Z74" s="169">
        <v>1500</v>
      </c>
      <c r="AA74" s="169"/>
      <c r="AB74" s="171">
        <f t="shared" si="8"/>
        <v>97.795685254366589</v>
      </c>
      <c r="AC74" s="170">
        <f t="shared" si="48"/>
        <v>29.49</v>
      </c>
      <c r="AD74" s="178">
        <v>29.49</v>
      </c>
      <c r="AE74" s="137"/>
      <c r="AF74" s="172">
        <f t="shared" si="10"/>
        <v>12.2875</v>
      </c>
      <c r="AG74" s="195">
        <f t="shared" ref="AG74:AG75" si="56">X74</f>
        <v>1529.49</v>
      </c>
      <c r="AH74" s="172">
        <f>+AG74/R74*100</f>
        <v>86.226258731205718</v>
      </c>
      <c r="AI74" s="137"/>
      <c r="AJ74" s="137"/>
      <c r="AK74" s="137"/>
      <c r="AL74" s="137"/>
      <c r="AM74" s="141"/>
    </row>
    <row r="75" spans="1:39" s="142" customFormat="1" ht="15">
      <c r="A75" s="191" t="s">
        <v>92</v>
      </c>
      <c r="B75" s="75" t="s">
        <v>143</v>
      </c>
      <c r="C75" s="137"/>
      <c r="D75" s="137"/>
      <c r="E75" s="137"/>
      <c r="F75" s="137"/>
      <c r="G75" s="137"/>
      <c r="H75" s="137"/>
      <c r="I75" s="137"/>
      <c r="J75" s="137"/>
      <c r="K75" s="137"/>
      <c r="L75" s="192">
        <f t="shared" si="53"/>
        <v>1653.3</v>
      </c>
      <c r="M75" s="192">
        <v>1503</v>
      </c>
      <c r="N75" s="192">
        <v>150.30000000000001</v>
      </c>
      <c r="O75" s="137"/>
      <c r="P75" s="137"/>
      <c r="Q75" s="137"/>
      <c r="R75" s="169">
        <f t="shared" si="45"/>
        <v>1169.712</v>
      </c>
      <c r="S75" s="193"/>
      <c r="T75" s="137"/>
      <c r="U75" s="137"/>
      <c r="V75" s="169">
        <v>497.71199999999999</v>
      </c>
      <c r="W75" s="192">
        <v>672</v>
      </c>
      <c r="X75" s="169">
        <f t="shared" si="49"/>
        <v>497.71199999999999</v>
      </c>
      <c r="Y75" s="170">
        <f t="shared" si="50"/>
        <v>497.71199999999999</v>
      </c>
      <c r="Z75" s="192">
        <v>497.71199999999999</v>
      </c>
      <c r="AA75" s="192"/>
      <c r="AB75" s="171">
        <f t="shared" ref="AB75" si="57">Y75/(S75+V75)*100</f>
        <v>100</v>
      </c>
      <c r="AC75" s="170">
        <f t="shared" si="48"/>
        <v>0</v>
      </c>
      <c r="AD75" s="137"/>
      <c r="AE75" s="137"/>
      <c r="AF75" s="172">
        <f t="shared" ref="AF75" si="58">AC75/(T75+W75)*100</f>
        <v>0</v>
      </c>
      <c r="AG75" s="195">
        <f t="shared" si="56"/>
        <v>497.71199999999999</v>
      </c>
      <c r="AH75" s="172">
        <f>+AG75/R75*100</f>
        <v>42.549961016044975</v>
      </c>
      <c r="AI75" s="137"/>
      <c r="AJ75" s="137"/>
      <c r="AK75" s="137"/>
      <c r="AL75" s="137"/>
      <c r="AM75" s="141"/>
    </row>
    <row r="76" spans="1:39" s="142" customFormat="1" ht="15">
      <c r="A76" s="191"/>
      <c r="B76" s="75"/>
      <c r="C76" s="137"/>
      <c r="D76" s="137"/>
      <c r="E76" s="137"/>
      <c r="F76" s="137"/>
      <c r="G76" s="137"/>
      <c r="H76" s="137"/>
      <c r="I76" s="137"/>
      <c r="J76" s="137"/>
      <c r="K76" s="137"/>
      <c r="L76" s="192"/>
      <c r="M76" s="192"/>
      <c r="N76" s="192"/>
      <c r="O76" s="137"/>
      <c r="P76" s="137"/>
      <c r="Q76" s="137"/>
      <c r="R76" s="169"/>
      <c r="S76" s="193"/>
      <c r="T76" s="137"/>
      <c r="U76" s="137"/>
      <c r="V76" s="169"/>
      <c r="W76" s="192"/>
      <c r="X76" s="169">
        <f t="shared" si="49"/>
        <v>0</v>
      </c>
      <c r="Y76" s="170">
        <f t="shared" si="50"/>
        <v>0</v>
      </c>
      <c r="Z76" s="192"/>
      <c r="AA76" s="192"/>
      <c r="AB76" s="171"/>
      <c r="AC76" s="170">
        <f t="shared" si="48"/>
        <v>0</v>
      </c>
      <c r="AD76" s="137"/>
      <c r="AE76" s="137"/>
      <c r="AF76" s="172"/>
      <c r="AG76" s="195"/>
      <c r="AH76" s="172"/>
      <c r="AI76" s="137"/>
      <c r="AJ76" s="137"/>
      <c r="AK76" s="137"/>
      <c r="AL76" s="137"/>
      <c r="AM76" s="141"/>
    </row>
    <row r="77" spans="1:39" s="190" customFormat="1" ht="15">
      <c r="A77" s="182"/>
      <c r="B77" s="196" t="s">
        <v>230</v>
      </c>
      <c r="C77" s="184"/>
      <c r="D77" s="184"/>
      <c r="E77" s="184"/>
      <c r="F77" s="184"/>
      <c r="G77" s="184"/>
      <c r="H77" s="184"/>
      <c r="I77" s="184"/>
      <c r="J77" s="184"/>
      <c r="K77" s="184"/>
      <c r="L77" s="197"/>
      <c r="M77" s="197"/>
      <c r="N77" s="197"/>
      <c r="O77" s="197"/>
      <c r="P77" s="197"/>
      <c r="Q77" s="197"/>
      <c r="R77" s="185">
        <f>T77+U77+W77</f>
        <v>5838</v>
      </c>
      <c r="S77" s="185"/>
      <c r="T77" s="197"/>
      <c r="U77" s="197"/>
      <c r="V77" s="197"/>
      <c r="W77" s="197">
        <f>8000-2162</f>
        <v>5838</v>
      </c>
      <c r="X77" s="169">
        <f t="shared" si="49"/>
        <v>0</v>
      </c>
      <c r="Y77" s="170">
        <f t="shared" si="50"/>
        <v>0</v>
      </c>
      <c r="Z77" s="197"/>
      <c r="AA77" s="197"/>
      <c r="AB77" s="171"/>
      <c r="AC77" s="170">
        <f t="shared" si="48"/>
        <v>0</v>
      </c>
      <c r="AD77" s="197"/>
      <c r="AE77" s="197"/>
      <c r="AF77" s="188">
        <f>+AD77/R77*100</f>
        <v>0</v>
      </c>
      <c r="AG77" s="197"/>
      <c r="AH77" s="188"/>
      <c r="AI77" s="184"/>
      <c r="AJ77" s="184"/>
      <c r="AK77" s="184"/>
      <c r="AL77" s="184"/>
      <c r="AM77" s="189"/>
    </row>
    <row r="78" spans="1:39" s="142" customFormat="1" ht="15">
      <c r="A78" s="179"/>
      <c r="B78" s="137"/>
      <c r="C78" s="137"/>
      <c r="D78" s="137"/>
      <c r="E78" s="137"/>
      <c r="F78" s="137"/>
      <c r="G78" s="137"/>
      <c r="H78" s="137"/>
      <c r="I78" s="137"/>
      <c r="J78" s="137"/>
      <c r="K78" s="137"/>
      <c r="L78" s="137"/>
      <c r="M78" s="137"/>
      <c r="N78" s="137"/>
      <c r="O78" s="137"/>
      <c r="P78" s="137"/>
      <c r="Q78" s="137"/>
      <c r="R78" s="137"/>
      <c r="S78" s="137"/>
      <c r="T78" s="137"/>
      <c r="U78" s="137"/>
      <c r="V78" s="137"/>
      <c r="W78" s="137"/>
      <c r="X78" s="137"/>
      <c r="Y78" s="137"/>
      <c r="Z78" s="137"/>
      <c r="AA78" s="137"/>
      <c r="AB78" s="171"/>
      <c r="AC78" s="171"/>
      <c r="AD78" s="137"/>
      <c r="AE78" s="137"/>
      <c r="AF78" s="172"/>
      <c r="AG78" s="137"/>
      <c r="AH78" s="172"/>
      <c r="AI78" s="137"/>
      <c r="AJ78" s="137"/>
      <c r="AK78" s="137"/>
      <c r="AL78" s="137"/>
      <c r="AM78" s="141"/>
    </row>
    <row r="79" spans="1:39" s="149" customFormat="1" ht="42.75">
      <c r="A79" s="136" t="s">
        <v>147</v>
      </c>
      <c r="B79" s="56" t="s">
        <v>144</v>
      </c>
      <c r="C79" s="144"/>
      <c r="D79" s="144"/>
      <c r="E79" s="144"/>
      <c r="F79" s="144"/>
      <c r="G79" s="144"/>
      <c r="H79" s="144"/>
      <c r="I79" s="144"/>
      <c r="J79" s="144"/>
      <c r="K79" s="144"/>
      <c r="L79" s="163">
        <f>L80</f>
        <v>7008.1</v>
      </c>
      <c r="M79" s="163">
        <f t="shared" ref="M79:Q79" si="59">M80</f>
        <v>6371</v>
      </c>
      <c r="N79" s="163">
        <f t="shared" si="59"/>
        <v>637.1</v>
      </c>
      <c r="O79" s="163">
        <f t="shared" si="59"/>
        <v>0</v>
      </c>
      <c r="P79" s="163">
        <f t="shared" si="59"/>
        <v>0</v>
      </c>
      <c r="Q79" s="163">
        <f t="shared" si="59"/>
        <v>0</v>
      </c>
      <c r="R79" s="164">
        <f>R80</f>
        <v>15535.351000000001</v>
      </c>
      <c r="S79" s="164">
        <f t="shared" ref="S79:AG79" si="60">S80</f>
        <v>0</v>
      </c>
      <c r="T79" s="164">
        <f t="shared" si="60"/>
        <v>0</v>
      </c>
      <c r="U79" s="164">
        <f t="shared" si="60"/>
        <v>0</v>
      </c>
      <c r="V79" s="164">
        <f t="shared" si="60"/>
        <v>5926.3510000000006</v>
      </c>
      <c r="W79" s="164">
        <f t="shared" si="60"/>
        <v>9609</v>
      </c>
      <c r="X79" s="164">
        <f t="shared" si="60"/>
        <v>2332.1789999999996</v>
      </c>
      <c r="Y79" s="164">
        <f t="shared" ref="Y79" si="61">Y80</f>
        <v>2326.549</v>
      </c>
      <c r="Z79" s="164">
        <f t="shared" ref="Z79" si="62">Z80</f>
        <v>2326.549</v>
      </c>
      <c r="AA79" s="164">
        <f t="shared" ref="AA79" si="63">AA80</f>
        <v>0</v>
      </c>
      <c r="AB79" s="139">
        <f t="shared" ref="AB79:AB111" si="64">Y79/(S79+V79)*100</f>
        <v>39.257698371223704</v>
      </c>
      <c r="AC79" s="164">
        <f t="shared" si="60"/>
        <v>5.63</v>
      </c>
      <c r="AD79" s="164">
        <f t="shared" ref="AD79" si="65">AD80</f>
        <v>5.63</v>
      </c>
      <c r="AE79" s="164">
        <f t="shared" ref="AE79" si="66">AE80</f>
        <v>0</v>
      </c>
      <c r="AF79" s="140">
        <f t="shared" ref="AF79:AF138" si="67">AC79/(T79+W79)*100</f>
        <v>5.8590904360495362E-2</v>
      </c>
      <c r="AG79" s="164">
        <f t="shared" si="60"/>
        <v>3397.1161999999999</v>
      </c>
      <c r="AH79" s="140">
        <f>+AG79/R79*100</f>
        <v>21.867006416527055</v>
      </c>
      <c r="AI79" s="144"/>
      <c r="AJ79" s="144"/>
      <c r="AK79" s="144"/>
      <c r="AL79" s="144"/>
      <c r="AM79" s="147"/>
    </row>
    <row r="80" spans="1:39" s="142" customFormat="1" ht="30">
      <c r="A80" s="179"/>
      <c r="B80" s="57" t="s">
        <v>34</v>
      </c>
      <c r="C80" s="137"/>
      <c r="D80" s="137"/>
      <c r="E80" s="137"/>
      <c r="F80" s="137"/>
      <c r="G80" s="137"/>
      <c r="H80" s="137"/>
      <c r="I80" s="137"/>
      <c r="J80" s="137"/>
      <c r="K80" s="137"/>
      <c r="L80" s="198">
        <f>SUM(L81:L82)</f>
        <v>7008.1</v>
      </c>
      <c r="M80" s="198">
        <f t="shared" ref="M80:Q80" si="68">SUM(M81:M82)</f>
        <v>6371</v>
      </c>
      <c r="N80" s="198">
        <f t="shared" si="68"/>
        <v>637.1</v>
      </c>
      <c r="O80" s="198">
        <f t="shared" si="68"/>
        <v>0</v>
      </c>
      <c r="P80" s="198">
        <f t="shared" si="68"/>
        <v>0</v>
      </c>
      <c r="Q80" s="198">
        <f t="shared" si="68"/>
        <v>0</v>
      </c>
      <c r="R80" s="199">
        <f>SUM(R81:R83)</f>
        <v>15535.351000000001</v>
      </c>
      <c r="S80" s="199">
        <f t="shared" ref="S80:AG80" si="69">SUM(S81:S83)</f>
        <v>0</v>
      </c>
      <c r="T80" s="199">
        <f t="shared" si="69"/>
        <v>0</v>
      </c>
      <c r="U80" s="199">
        <f t="shared" si="69"/>
        <v>0</v>
      </c>
      <c r="V80" s="199">
        <f t="shared" si="69"/>
        <v>5926.3510000000006</v>
      </c>
      <c r="W80" s="199">
        <f t="shared" si="69"/>
        <v>9609</v>
      </c>
      <c r="X80" s="199">
        <f t="shared" si="69"/>
        <v>2332.1789999999996</v>
      </c>
      <c r="Y80" s="199">
        <f t="shared" ref="Y80" si="70">SUM(Y81:Y83)</f>
        <v>2326.549</v>
      </c>
      <c r="Z80" s="199">
        <f t="shared" ref="Z80" si="71">SUM(Z81:Z83)</f>
        <v>2326.549</v>
      </c>
      <c r="AA80" s="199">
        <f t="shared" ref="AA80" si="72">SUM(AA81:AA83)</f>
        <v>0</v>
      </c>
      <c r="AB80" s="187">
        <f t="shared" si="64"/>
        <v>39.257698371223704</v>
      </c>
      <c r="AC80" s="199">
        <f t="shared" si="69"/>
        <v>5.63</v>
      </c>
      <c r="AD80" s="199">
        <f t="shared" ref="AD80" si="73">SUM(AD81:AD83)</f>
        <v>5.63</v>
      </c>
      <c r="AE80" s="199">
        <f t="shared" ref="AE80" si="74">SUM(AE81:AE83)</f>
        <v>0</v>
      </c>
      <c r="AF80" s="188">
        <f t="shared" si="67"/>
        <v>5.8590904360495362E-2</v>
      </c>
      <c r="AG80" s="199">
        <f t="shared" si="69"/>
        <v>3397.1161999999999</v>
      </c>
      <c r="AH80" s="140">
        <f>+AG80/R80*100</f>
        <v>21.867006416527055</v>
      </c>
      <c r="AI80" s="137"/>
      <c r="AJ80" s="137"/>
      <c r="AK80" s="137"/>
      <c r="AL80" s="137"/>
      <c r="AM80" s="141"/>
    </row>
    <row r="81" spans="1:39" s="142" customFormat="1" ht="45">
      <c r="A81" s="191" t="s">
        <v>27</v>
      </c>
      <c r="B81" s="128" t="s">
        <v>145</v>
      </c>
      <c r="C81" s="137"/>
      <c r="D81" s="137"/>
      <c r="E81" s="137"/>
      <c r="F81" s="137"/>
      <c r="G81" s="137"/>
      <c r="H81" s="137"/>
      <c r="I81" s="137"/>
      <c r="J81" s="137"/>
      <c r="K81" s="137"/>
      <c r="L81" s="192">
        <f t="shared" ref="L81:L83" si="75">M81+N81</f>
        <v>6458.1</v>
      </c>
      <c r="M81" s="192">
        <v>5871</v>
      </c>
      <c r="N81" s="192">
        <v>587.1</v>
      </c>
      <c r="O81" s="137"/>
      <c r="P81" s="137"/>
      <c r="Q81" s="137"/>
      <c r="R81" s="169">
        <f>SUM(S81:W81)</f>
        <v>7436.06</v>
      </c>
      <c r="S81" s="193"/>
      <c r="T81" s="169"/>
      <c r="U81" s="169"/>
      <c r="V81" s="169">
        <v>5827.06</v>
      </c>
      <c r="W81" s="169">
        <v>1609</v>
      </c>
      <c r="X81" s="169">
        <f t="shared" ref="X81:X83" si="76">Y81+AC81</f>
        <v>2227.2579999999998</v>
      </c>
      <c r="Y81" s="170">
        <f t="shared" ref="Y81:Y83" si="77">Z81+AA81</f>
        <v>2227.2579999999998</v>
      </c>
      <c r="Z81" s="169">
        <v>2227.2579999999998</v>
      </c>
      <c r="AA81" s="169"/>
      <c r="AB81" s="171">
        <f t="shared" si="64"/>
        <v>38.222671467257925</v>
      </c>
      <c r="AC81" s="170">
        <f t="shared" ref="AC81:AC82" si="78">AD81+AE81</f>
        <v>0</v>
      </c>
      <c r="AD81" s="137"/>
      <c r="AE81" s="137"/>
      <c r="AF81" s="172">
        <f t="shared" si="67"/>
        <v>0</v>
      </c>
      <c r="AG81" s="195">
        <f>X81</f>
        <v>2227.2579999999998</v>
      </c>
      <c r="AH81" s="172">
        <f>+AG81/R81*100</f>
        <v>29.952125184573546</v>
      </c>
      <c r="AI81" s="137"/>
      <c r="AJ81" s="137"/>
      <c r="AK81" s="137"/>
      <c r="AL81" s="137"/>
      <c r="AM81" s="141"/>
    </row>
    <row r="82" spans="1:39" s="142" customFormat="1" ht="30">
      <c r="A82" s="191" t="s">
        <v>43</v>
      </c>
      <c r="B82" s="128" t="s">
        <v>146</v>
      </c>
      <c r="C82" s="137"/>
      <c r="D82" s="137"/>
      <c r="E82" s="137"/>
      <c r="F82" s="137"/>
      <c r="G82" s="137"/>
      <c r="H82" s="137"/>
      <c r="I82" s="137"/>
      <c r="J82" s="137"/>
      <c r="K82" s="137"/>
      <c r="L82" s="192">
        <f t="shared" si="75"/>
        <v>550</v>
      </c>
      <c r="M82" s="192">
        <v>500</v>
      </c>
      <c r="N82" s="192">
        <v>50</v>
      </c>
      <c r="O82" s="137"/>
      <c r="P82" s="137"/>
      <c r="Q82" s="137"/>
      <c r="R82" s="169">
        <f t="shared" ref="R82:R83" si="79">SUM(S82:W82)</f>
        <v>5099.2910000000002</v>
      </c>
      <c r="S82" s="193"/>
      <c r="T82" s="169"/>
      <c r="U82" s="169"/>
      <c r="V82" s="169">
        <v>99.290999999999997</v>
      </c>
      <c r="W82" s="169">
        <v>5000</v>
      </c>
      <c r="X82" s="169">
        <f t="shared" si="76"/>
        <v>104.92099999999999</v>
      </c>
      <c r="Y82" s="170">
        <f t="shared" si="77"/>
        <v>99.290999999999997</v>
      </c>
      <c r="Z82" s="169">
        <v>99.290999999999997</v>
      </c>
      <c r="AA82" s="169"/>
      <c r="AB82" s="171">
        <f t="shared" si="64"/>
        <v>100</v>
      </c>
      <c r="AC82" s="170">
        <f t="shared" si="78"/>
        <v>5.63</v>
      </c>
      <c r="AD82" s="177">
        <v>5.63</v>
      </c>
      <c r="AE82" s="178"/>
      <c r="AF82" s="172">
        <f t="shared" si="67"/>
        <v>0.11260000000000001</v>
      </c>
      <c r="AG82" s="195">
        <f>20%*R82</f>
        <v>1019.8582000000001</v>
      </c>
      <c r="AH82" s="172">
        <f>+AG82/R82*100</f>
        <v>20</v>
      </c>
      <c r="AI82" s="137"/>
      <c r="AJ82" s="137"/>
      <c r="AK82" s="137"/>
      <c r="AL82" s="137"/>
      <c r="AM82" s="141"/>
    </row>
    <row r="83" spans="1:39" s="142" customFormat="1" ht="30">
      <c r="A83" s="191" t="s">
        <v>47</v>
      </c>
      <c r="B83" s="128" t="s">
        <v>278</v>
      </c>
      <c r="C83" s="137"/>
      <c r="D83" s="137"/>
      <c r="E83" s="137"/>
      <c r="F83" s="137"/>
      <c r="G83" s="137"/>
      <c r="H83" s="137"/>
      <c r="I83" s="137"/>
      <c r="J83" s="137"/>
      <c r="K83" s="137"/>
      <c r="L83" s="192">
        <f t="shared" si="75"/>
        <v>0</v>
      </c>
      <c r="M83" s="192">
        <v>0</v>
      </c>
      <c r="N83" s="192">
        <v>0</v>
      </c>
      <c r="O83" s="137"/>
      <c r="P83" s="137"/>
      <c r="Q83" s="137"/>
      <c r="R83" s="169">
        <f t="shared" si="79"/>
        <v>3000</v>
      </c>
      <c r="S83" s="193"/>
      <c r="T83" s="169"/>
      <c r="U83" s="169"/>
      <c r="V83" s="169"/>
      <c r="W83" s="169">
        <v>3000</v>
      </c>
      <c r="X83" s="169">
        <f t="shared" si="76"/>
        <v>0</v>
      </c>
      <c r="Y83" s="170">
        <f t="shared" si="77"/>
        <v>0</v>
      </c>
      <c r="Z83" s="169"/>
      <c r="AA83" s="169"/>
      <c r="AB83" s="171"/>
      <c r="AC83" s="171"/>
      <c r="AD83" s="178"/>
      <c r="AE83" s="178"/>
      <c r="AF83" s="172">
        <f t="shared" si="67"/>
        <v>0</v>
      </c>
      <c r="AG83" s="195">
        <v>150</v>
      </c>
      <c r="AH83" s="172">
        <f>+AG83/R83*100</f>
        <v>5</v>
      </c>
      <c r="AI83" s="137"/>
      <c r="AJ83" s="137"/>
      <c r="AK83" s="137"/>
      <c r="AL83" s="137"/>
      <c r="AM83" s="141"/>
    </row>
    <row r="84" spans="1:39" s="142" customFormat="1" ht="15">
      <c r="A84" s="179"/>
      <c r="B84" s="137"/>
      <c r="C84" s="137"/>
      <c r="D84" s="137"/>
      <c r="E84" s="137"/>
      <c r="F84" s="137"/>
      <c r="G84" s="137"/>
      <c r="H84" s="137"/>
      <c r="I84" s="137"/>
      <c r="J84" s="137"/>
      <c r="K84" s="137"/>
      <c r="L84" s="137"/>
      <c r="M84" s="137"/>
      <c r="N84" s="137"/>
      <c r="O84" s="137"/>
      <c r="P84" s="137"/>
      <c r="Q84" s="137"/>
      <c r="R84" s="137"/>
      <c r="S84" s="137"/>
      <c r="T84" s="137"/>
      <c r="U84" s="137"/>
      <c r="V84" s="137"/>
      <c r="W84" s="137"/>
      <c r="X84" s="137"/>
      <c r="Y84" s="137"/>
      <c r="Z84" s="137"/>
      <c r="AA84" s="137"/>
      <c r="AB84" s="171"/>
      <c r="AC84" s="171"/>
      <c r="AD84" s="137"/>
      <c r="AE84" s="137"/>
      <c r="AF84" s="172"/>
      <c r="AG84" s="137"/>
      <c r="AH84" s="172"/>
      <c r="AI84" s="137"/>
      <c r="AJ84" s="137"/>
      <c r="AK84" s="137"/>
      <c r="AL84" s="137"/>
      <c r="AM84" s="141"/>
    </row>
    <row r="85" spans="1:39" s="142" customFormat="1" ht="85.5">
      <c r="A85" s="136" t="s">
        <v>150</v>
      </c>
      <c r="B85" s="56" t="s">
        <v>148</v>
      </c>
      <c r="C85" s="137"/>
      <c r="D85" s="137"/>
      <c r="E85" s="137"/>
      <c r="F85" s="137"/>
      <c r="G85" s="137"/>
      <c r="H85" s="137"/>
      <c r="I85" s="137"/>
      <c r="J85" s="137"/>
      <c r="K85" s="137"/>
      <c r="L85" s="163">
        <f>L86</f>
        <v>19520.5</v>
      </c>
      <c r="M85" s="163">
        <f t="shared" ref="M85:AG85" si="80">M86</f>
        <v>17745</v>
      </c>
      <c r="N85" s="163">
        <f t="shared" si="80"/>
        <v>1775.5</v>
      </c>
      <c r="O85" s="163">
        <f t="shared" si="80"/>
        <v>0</v>
      </c>
      <c r="P85" s="163">
        <f t="shared" si="80"/>
        <v>0</v>
      </c>
      <c r="Q85" s="163">
        <f t="shared" si="80"/>
        <v>0</v>
      </c>
      <c r="R85" s="164">
        <f t="shared" si="80"/>
        <v>45509.859000000011</v>
      </c>
      <c r="S85" s="164">
        <f t="shared" si="80"/>
        <v>133.55099999999999</v>
      </c>
      <c r="T85" s="164">
        <f t="shared" si="80"/>
        <v>3004</v>
      </c>
      <c r="U85" s="164">
        <f t="shared" si="80"/>
        <v>0</v>
      </c>
      <c r="V85" s="164">
        <f t="shared" si="80"/>
        <v>12329.307999999997</v>
      </c>
      <c r="W85" s="164">
        <f t="shared" si="80"/>
        <v>30043</v>
      </c>
      <c r="X85" s="164">
        <f t="shared" si="80"/>
        <v>16611.830999999998</v>
      </c>
      <c r="Y85" s="164">
        <f t="shared" si="80"/>
        <v>11964.602999999997</v>
      </c>
      <c r="Z85" s="164">
        <f t="shared" si="80"/>
        <v>11894.602999999997</v>
      </c>
      <c r="AA85" s="164">
        <f t="shared" si="80"/>
        <v>70</v>
      </c>
      <c r="AB85" s="139">
        <f t="shared" si="64"/>
        <v>96.002073039581049</v>
      </c>
      <c r="AC85" s="164">
        <f t="shared" si="80"/>
        <v>4647.2279999999992</v>
      </c>
      <c r="AD85" s="164">
        <f t="shared" si="80"/>
        <v>3424.9779999999996</v>
      </c>
      <c r="AE85" s="164">
        <f t="shared" si="80"/>
        <v>1222.25</v>
      </c>
      <c r="AF85" s="140">
        <f t="shared" si="67"/>
        <v>14.062480709292824</v>
      </c>
      <c r="AG85" s="163">
        <f t="shared" si="80"/>
        <v>21130.052000000003</v>
      </c>
      <c r="AH85" s="140">
        <f t="shared" ref="AH85:AH101" si="81">+AG85/R85*100</f>
        <v>46.429614295223367</v>
      </c>
      <c r="AI85" s="137"/>
      <c r="AJ85" s="137"/>
      <c r="AK85" s="137"/>
      <c r="AL85" s="137"/>
      <c r="AM85" s="141"/>
    </row>
    <row r="86" spans="1:39" s="142" customFormat="1" ht="57">
      <c r="A86" s="179"/>
      <c r="B86" s="56" t="s">
        <v>149</v>
      </c>
      <c r="C86" s="137"/>
      <c r="D86" s="137"/>
      <c r="E86" s="137"/>
      <c r="F86" s="137"/>
      <c r="G86" s="137"/>
      <c r="H86" s="137"/>
      <c r="I86" s="137"/>
      <c r="J86" s="137"/>
      <c r="K86" s="137"/>
      <c r="L86" s="163">
        <f>L87+L113</f>
        <v>19520.5</v>
      </c>
      <c r="M86" s="163">
        <f t="shared" ref="M86:AC86" si="82">M87+M113</f>
        <v>17745</v>
      </c>
      <c r="N86" s="163">
        <f t="shared" si="82"/>
        <v>1775.5</v>
      </c>
      <c r="O86" s="163">
        <f t="shared" si="82"/>
        <v>0</v>
      </c>
      <c r="P86" s="163">
        <f t="shared" si="82"/>
        <v>0</v>
      </c>
      <c r="Q86" s="163">
        <f t="shared" si="82"/>
        <v>0</v>
      </c>
      <c r="R86" s="163">
        <f t="shared" si="82"/>
        <v>45509.859000000011</v>
      </c>
      <c r="S86" s="163">
        <f t="shared" si="82"/>
        <v>133.55099999999999</v>
      </c>
      <c r="T86" s="163">
        <f t="shared" si="82"/>
        <v>3004</v>
      </c>
      <c r="U86" s="163">
        <f t="shared" si="82"/>
        <v>0</v>
      </c>
      <c r="V86" s="163">
        <f t="shared" si="82"/>
        <v>12329.307999999997</v>
      </c>
      <c r="W86" s="163">
        <f t="shared" si="82"/>
        <v>30043</v>
      </c>
      <c r="X86" s="163">
        <f t="shared" si="82"/>
        <v>16611.830999999998</v>
      </c>
      <c r="Y86" s="164">
        <f t="shared" si="82"/>
        <v>11964.602999999997</v>
      </c>
      <c r="Z86" s="163">
        <f t="shared" si="82"/>
        <v>11894.602999999997</v>
      </c>
      <c r="AA86" s="163">
        <f t="shared" si="82"/>
        <v>70</v>
      </c>
      <c r="AB86" s="139">
        <f t="shared" si="64"/>
        <v>96.002073039581049</v>
      </c>
      <c r="AC86" s="163">
        <f t="shared" si="82"/>
        <v>4647.2279999999992</v>
      </c>
      <c r="AD86" s="163">
        <f t="shared" ref="AD86" si="83">AD87+AD113</f>
        <v>3424.9779999999996</v>
      </c>
      <c r="AE86" s="163">
        <f t="shared" ref="AE86" si="84">AE87+AE113</f>
        <v>1222.25</v>
      </c>
      <c r="AF86" s="140">
        <f t="shared" si="67"/>
        <v>14.062480709292824</v>
      </c>
      <c r="AG86" s="163">
        <f t="shared" ref="AG86" si="85">AG87+AG113</f>
        <v>21130.052000000003</v>
      </c>
      <c r="AH86" s="140">
        <f t="shared" si="81"/>
        <v>46.429614295223367</v>
      </c>
      <c r="AI86" s="137"/>
      <c r="AJ86" s="137"/>
      <c r="AK86" s="137"/>
      <c r="AL86" s="137"/>
      <c r="AM86" s="141"/>
    </row>
    <row r="87" spans="1:39" s="190" customFormat="1" ht="30">
      <c r="A87" s="200"/>
      <c r="B87" s="57" t="s">
        <v>151</v>
      </c>
      <c r="C87" s="184"/>
      <c r="D87" s="184"/>
      <c r="E87" s="184"/>
      <c r="F87" s="184"/>
      <c r="G87" s="184"/>
      <c r="H87" s="184"/>
      <c r="I87" s="184"/>
      <c r="J87" s="184"/>
      <c r="K87" s="184"/>
      <c r="L87" s="197">
        <f t="shared" ref="L87:R87" si="86">SUM(L88:L111)</f>
        <v>19520.5</v>
      </c>
      <c r="M87" s="197">
        <f t="shared" si="86"/>
        <v>17745</v>
      </c>
      <c r="N87" s="197">
        <f t="shared" si="86"/>
        <v>1775.5</v>
      </c>
      <c r="O87" s="197">
        <f t="shared" si="86"/>
        <v>0</v>
      </c>
      <c r="P87" s="197">
        <f t="shared" si="86"/>
        <v>0</v>
      </c>
      <c r="Q87" s="197">
        <f t="shared" si="86"/>
        <v>0</v>
      </c>
      <c r="R87" s="201">
        <f t="shared" si="86"/>
        <v>25724.459000000006</v>
      </c>
      <c r="S87" s="201">
        <f t="shared" ref="S87:W87" si="87">SUM(S88:S111)</f>
        <v>133.55099999999999</v>
      </c>
      <c r="T87" s="201">
        <f t="shared" si="87"/>
        <v>1203.6000000000001</v>
      </c>
      <c r="U87" s="201">
        <f t="shared" si="87"/>
        <v>0</v>
      </c>
      <c r="V87" s="201">
        <f t="shared" si="87"/>
        <v>12329.307999999997</v>
      </c>
      <c r="W87" s="201">
        <f t="shared" si="87"/>
        <v>12058</v>
      </c>
      <c r="X87" s="201">
        <f t="shared" ref="X87:AA87" si="88">SUM(X88:X111)</f>
        <v>15182.385999999999</v>
      </c>
      <c r="Y87" s="201">
        <f t="shared" si="88"/>
        <v>11964.602999999997</v>
      </c>
      <c r="Z87" s="201">
        <f t="shared" si="88"/>
        <v>11894.602999999997</v>
      </c>
      <c r="AA87" s="201">
        <f t="shared" si="88"/>
        <v>70</v>
      </c>
      <c r="AB87" s="187">
        <f t="shared" si="64"/>
        <v>96.002073039581049</v>
      </c>
      <c r="AC87" s="201">
        <f t="shared" ref="AC87:AE87" si="89">SUM(AC88:AC111)</f>
        <v>3217.7829999999994</v>
      </c>
      <c r="AD87" s="201">
        <f t="shared" si="89"/>
        <v>2770.9829999999997</v>
      </c>
      <c r="AE87" s="201">
        <f t="shared" si="89"/>
        <v>446.8</v>
      </c>
      <c r="AF87" s="188">
        <f t="shared" si="67"/>
        <v>24.263912348434573</v>
      </c>
      <c r="AG87" s="197">
        <f t="shared" ref="AG87" si="90">SUM(AG88:AG111)</f>
        <v>15194.432000000001</v>
      </c>
      <c r="AH87" s="140">
        <f t="shared" si="81"/>
        <v>59.066089592010449</v>
      </c>
      <c r="AI87" s="184"/>
      <c r="AJ87" s="184"/>
      <c r="AK87" s="184"/>
      <c r="AL87" s="184"/>
      <c r="AM87" s="189"/>
    </row>
    <row r="88" spans="1:39" s="142" customFormat="1" ht="30">
      <c r="A88" s="191" t="s">
        <v>27</v>
      </c>
      <c r="B88" s="75" t="s">
        <v>152</v>
      </c>
      <c r="C88" s="137"/>
      <c r="D88" s="137"/>
      <c r="E88" s="137"/>
      <c r="F88" s="137"/>
      <c r="G88" s="137"/>
      <c r="H88" s="137"/>
      <c r="I88" s="137"/>
      <c r="J88" s="137"/>
      <c r="K88" s="137"/>
      <c r="L88" s="192">
        <f t="shared" ref="L88:L156" si="91">M88+N88</f>
        <v>1650</v>
      </c>
      <c r="M88" s="192">
        <v>1500</v>
      </c>
      <c r="N88" s="192">
        <v>150</v>
      </c>
      <c r="O88" s="137"/>
      <c r="P88" s="137"/>
      <c r="Q88" s="137"/>
      <c r="R88" s="169">
        <f t="shared" ref="R88:R111" si="92">SUM(S88:W88)</f>
        <v>2716.7660000000001</v>
      </c>
      <c r="S88" s="193"/>
      <c r="T88" s="169">
        <v>111</v>
      </c>
      <c r="U88" s="169"/>
      <c r="V88" s="169">
        <v>1495.7660000000001</v>
      </c>
      <c r="W88" s="169">
        <v>1110</v>
      </c>
      <c r="X88" s="169">
        <f t="shared" ref="X88" si="93">Y88+AC88</f>
        <v>2052.4009999999998</v>
      </c>
      <c r="Y88" s="170">
        <f t="shared" ref="Y88" si="94">Z88+AA88</f>
        <v>1495.7659999999998</v>
      </c>
      <c r="Z88" s="225">
        <v>1495.7659999999998</v>
      </c>
      <c r="AA88" s="169"/>
      <c r="AB88" s="171">
        <f t="shared" si="64"/>
        <v>99.999999999999986</v>
      </c>
      <c r="AC88" s="170">
        <f t="shared" ref="AC88:AC111" si="95">AD88+AE88</f>
        <v>556.63499999999999</v>
      </c>
      <c r="AD88" s="178">
        <v>445.63499999999999</v>
      </c>
      <c r="AE88" s="178">
        <v>111</v>
      </c>
      <c r="AF88" s="172">
        <f t="shared" si="67"/>
        <v>45.588452088452087</v>
      </c>
      <c r="AG88" s="195">
        <f>X88</f>
        <v>2052.4009999999998</v>
      </c>
      <c r="AH88" s="172">
        <f t="shared" si="81"/>
        <v>75.545740781502701</v>
      </c>
      <c r="AI88" s="137"/>
      <c r="AJ88" s="137"/>
      <c r="AK88" s="137"/>
      <c r="AL88" s="137"/>
      <c r="AM88" s="141"/>
    </row>
    <row r="89" spans="1:39" s="142" customFormat="1" ht="30">
      <c r="A89" s="191" t="s">
        <v>43</v>
      </c>
      <c r="B89" s="75" t="s">
        <v>153</v>
      </c>
      <c r="C89" s="137"/>
      <c r="D89" s="137"/>
      <c r="E89" s="137"/>
      <c r="F89" s="137"/>
      <c r="G89" s="137"/>
      <c r="H89" s="137"/>
      <c r="I89" s="137"/>
      <c r="J89" s="137"/>
      <c r="K89" s="137"/>
      <c r="L89" s="192">
        <f t="shared" si="91"/>
        <v>1100</v>
      </c>
      <c r="M89" s="192">
        <v>1000</v>
      </c>
      <c r="N89" s="192">
        <v>100</v>
      </c>
      <c r="O89" s="137"/>
      <c r="P89" s="137"/>
      <c r="Q89" s="137"/>
      <c r="R89" s="169">
        <f t="shared" si="92"/>
        <v>3656.7330000000002</v>
      </c>
      <c r="S89" s="193"/>
      <c r="T89" s="169">
        <v>250</v>
      </c>
      <c r="U89" s="169"/>
      <c r="V89" s="169">
        <v>906.73299999999995</v>
      </c>
      <c r="W89" s="169">
        <v>2500</v>
      </c>
      <c r="X89" s="169">
        <f t="shared" ref="X89:X111" si="96">Y89+AC89</f>
        <v>1439.3159999999998</v>
      </c>
      <c r="Y89" s="170">
        <f t="shared" ref="Y89:Y111" si="97">Z89+AA89</f>
        <v>906.73299999999995</v>
      </c>
      <c r="Z89" s="225">
        <v>906.73299999999995</v>
      </c>
      <c r="AA89" s="169"/>
      <c r="AB89" s="171">
        <f t="shared" si="64"/>
        <v>100</v>
      </c>
      <c r="AC89" s="170">
        <f t="shared" si="95"/>
        <v>532.58299999999997</v>
      </c>
      <c r="AD89" s="178">
        <v>532.58299999999997</v>
      </c>
      <c r="AE89" s="178"/>
      <c r="AF89" s="172">
        <f t="shared" si="67"/>
        <v>19.366654545454544</v>
      </c>
      <c r="AG89" s="195">
        <f t="shared" ref="AG89:AG105" si="98">X89</f>
        <v>1439.3159999999998</v>
      </c>
      <c r="AH89" s="172">
        <f t="shared" si="81"/>
        <v>39.360708041850465</v>
      </c>
      <c r="AI89" s="137"/>
      <c r="AJ89" s="137"/>
      <c r="AK89" s="137"/>
      <c r="AL89" s="137"/>
      <c r="AM89" s="141"/>
    </row>
    <row r="90" spans="1:39" s="142" customFormat="1" ht="30">
      <c r="A90" s="191" t="s">
        <v>47</v>
      </c>
      <c r="B90" s="75" t="s">
        <v>154</v>
      </c>
      <c r="C90" s="137"/>
      <c r="D90" s="137"/>
      <c r="E90" s="137"/>
      <c r="F90" s="137"/>
      <c r="G90" s="137"/>
      <c r="H90" s="137"/>
      <c r="I90" s="137"/>
      <c r="J90" s="137"/>
      <c r="K90" s="137"/>
      <c r="L90" s="192">
        <f t="shared" si="91"/>
        <v>1320</v>
      </c>
      <c r="M90" s="192">
        <v>1200</v>
      </c>
      <c r="N90" s="192">
        <v>120</v>
      </c>
      <c r="O90" s="137"/>
      <c r="P90" s="137"/>
      <c r="Q90" s="137"/>
      <c r="R90" s="169">
        <f t="shared" si="92"/>
        <v>1884.3030000000001</v>
      </c>
      <c r="S90" s="193"/>
      <c r="T90" s="169">
        <v>63</v>
      </c>
      <c r="U90" s="169"/>
      <c r="V90" s="169">
        <v>1194.3030000000001</v>
      </c>
      <c r="W90" s="169">
        <v>627</v>
      </c>
      <c r="X90" s="169">
        <f t="shared" si="96"/>
        <v>1281.617</v>
      </c>
      <c r="Y90" s="170">
        <f t="shared" si="97"/>
        <v>1194.3029999999999</v>
      </c>
      <c r="Z90" s="225">
        <v>1194.3029999999999</v>
      </c>
      <c r="AA90" s="169"/>
      <c r="AB90" s="171">
        <f t="shared" si="64"/>
        <v>99.999999999999972</v>
      </c>
      <c r="AC90" s="170">
        <f t="shared" si="95"/>
        <v>87.313999999999993</v>
      </c>
      <c r="AD90" s="178">
        <v>24.314</v>
      </c>
      <c r="AE90" s="178">
        <v>63</v>
      </c>
      <c r="AF90" s="172">
        <f t="shared" si="67"/>
        <v>12.654202898550723</v>
      </c>
      <c r="AG90" s="195">
        <f t="shared" si="98"/>
        <v>1281.617</v>
      </c>
      <c r="AH90" s="172">
        <f t="shared" si="81"/>
        <v>68.015441253344065</v>
      </c>
      <c r="AI90" s="137"/>
      <c r="AJ90" s="137"/>
      <c r="AK90" s="137"/>
      <c r="AL90" s="137"/>
      <c r="AM90" s="141"/>
    </row>
    <row r="91" spans="1:39" s="142" customFormat="1" ht="15">
      <c r="A91" s="191" t="s">
        <v>58</v>
      </c>
      <c r="B91" s="75" t="s">
        <v>155</v>
      </c>
      <c r="C91" s="137"/>
      <c r="D91" s="137"/>
      <c r="E91" s="137"/>
      <c r="F91" s="137"/>
      <c r="G91" s="137"/>
      <c r="H91" s="137"/>
      <c r="I91" s="137"/>
      <c r="J91" s="137"/>
      <c r="K91" s="137"/>
      <c r="L91" s="192">
        <f t="shared" si="91"/>
        <v>550</v>
      </c>
      <c r="M91" s="192">
        <v>500</v>
      </c>
      <c r="N91" s="192">
        <v>50</v>
      </c>
      <c r="O91" s="137"/>
      <c r="P91" s="137"/>
      <c r="Q91" s="137"/>
      <c r="R91" s="169">
        <f t="shared" si="92"/>
        <v>579.36099999999999</v>
      </c>
      <c r="S91" s="193"/>
      <c r="T91" s="169">
        <v>30</v>
      </c>
      <c r="U91" s="169"/>
      <c r="V91" s="169">
        <v>249.36099999999999</v>
      </c>
      <c r="W91" s="169">
        <v>300</v>
      </c>
      <c r="X91" s="169">
        <f t="shared" si="96"/>
        <v>248.8</v>
      </c>
      <c r="Y91" s="170">
        <f t="shared" si="97"/>
        <v>248.8</v>
      </c>
      <c r="Z91" s="225">
        <v>248.8</v>
      </c>
      <c r="AA91" s="169"/>
      <c r="AB91" s="171">
        <f t="shared" si="64"/>
        <v>99.775024963807496</v>
      </c>
      <c r="AC91" s="170">
        <f t="shared" si="95"/>
        <v>0</v>
      </c>
      <c r="AD91" s="137"/>
      <c r="AE91" s="137"/>
      <c r="AF91" s="172">
        <f t="shared" si="67"/>
        <v>0</v>
      </c>
      <c r="AG91" s="195">
        <f t="shared" si="98"/>
        <v>248.8</v>
      </c>
      <c r="AH91" s="172">
        <f t="shared" si="81"/>
        <v>42.943864015700058</v>
      </c>
      <c r="AI91" s="137"/>
      <c r="AJ91" s="137"/>
      <c r="AK91" s="137"/>
      <c r="AL91" s="137"/>
      <c r="AM91" s="141"/>
    </row>
    <row r="92" spans="1:39" s="142" customFormat="1" ht="15">
      <c r="A92" s="191" t="s">
        <v>81</v>
      </c>
      <c r="B92" s="75" t="s">
        <v>156</v>
      </c>
      <c r="C92" s="137"/>
      <c r="D92" s="137"/>
      <c r="E92" s="137"/>
      <c r="F92" s="137"/>
      <c r="G92" s="137"/>
      <c r="H92" s="137"/>
      <c r="I92" s="137"/>
      <c r="J92" s="137"/>
      <c r="K92" s="137"/>
      <c r="L92" s="192">
        <f t="shared" si="91"/>
        <v>550</v>
      </c>
      <c r="M92" s="192">
        <v>500</v>
      </c>
      <c r="N92" s="192">
        <v>50</v>
      </c>
      <c r="O92" s="137"/>
      <c r="P92" s="137"/>
      <c r="Q92" s="137"/>
      <c r="R92" s="169">
        <f t="shared" si="92"/>
        <v>735.58</v>
      </c>
      <c r="S92" s="193"/>
      <c r="T92" s="169">
        <v>51</v>
      </c>
      <c r="U92" s="169"/>
      <c r="V92" s="169">
        <v>172.58</v>
      </c>
      <c r="W92" s="169">
        <v>512</v>
      </c>
      <c r="X92" s="169">
        <f t="shared" si="96"/>
        <v>171.92</v>
      </c>
      <c r="Y92" s="170">
        <f t="shared" si="97"/>
        <v>171.92</v>
      </c>
      <c r="Z92" s="225">
        <v>171.92</v>
      </c>
      <c r="AA92" s="169"/>
      <c r="AB92" s="171">
        <f t="shared" si="64"/>
        <v>99.617568663808072</v>
      </c>
      <c r="AC92" s="170">
        <f t="shared" si="95"/>
        <v>0</v>
      </c>
      <c r="AD92" s="137"/>
      <c r="AE92" s="137"/>
      <c r="AF92" s="172">
        <f t="shared" si="67"/>
        <v>0</v>
      </c>
      <c r="AG92" s="195">
        <f t="shared" si="98"/>
        <v>171.92</v>
      </c>
      <c r="AH92" s="172">
        <f t="shared" si="81"/>
        <v>23.372032953587642</v>
      </c>
      <c r="AI92" s="137"/>
      <c r="AJ92" s="137"/>
      <c r="AK92" s="137"/>
      <c r="AL92" s="137"/>
      <c r="AM92" s="141"/>
    </row>
    <row r="93" spans="1:39" s="142" customFormat="1" ht="30">
      <c r="A93" s="191" t="s">
        <v>83</v>
      </c>
      <c r="B93" s="75" t="s">
        <v>157</v>
      </c>
      <c r="C93" s="137"/>
      <c r="D93" s="137"/>
      <c r="E93" s="137"/>
      <c r="F93" s="137"/>
      <c r="G93" s="137"/>
      <c r="H93" s="137"/>
      <c r="I93" s="137"/>
      <c r="J93" s="137"/>
      <c r="K93" s="137"/>
      <c r="L93" s="192">
        <f t="shared" si="91"/>
        <v>957</v>
      </c>
      <c r="M93" s="192">
        <v>870</v>
      </c>
      <c r="N93" s="192">
        <v>87</v>
      </c>
      <c r="O93" s="137"/>
      <c r="P93" s="137"/>
      <c r="Q93" s="137"/>
      <c r="R93" s="169">
        <f t="shared" si="92"/>
        <v>976.34400000000005</v>
      </c>
      <c r="S93" s="193"/>
      <c r="T93" s="169">
        <v>43.5</v>
      </c>
      <c r="U93" s="169"/>
      <c r="V93" s="169">
        <v>497.84399999999999</v>
      </c>
      <c r="W93" s="169">
        <v>435</v>
      </c>
      <c r="X93" s="169">
        <f t="shared" si="96"/>
        <v>497.84399999999999</v>
      </c>
      <c r="Y93" s="170">
        <f t="shared" si="97"/>
        <v>497.84399999999999</v>
      </c>
      <c r="Z93" s="225">
        <v>497.84399999999999</v>
      </c>
      <c r="AA93" s="169"/>
      <c r="AB93" s="171">
        <f t="shared" si="64"/>
        <v>100</v>
      </c>
      <c r="AC93" s="170">
        <f t="shared" si="95"/>
        <v>0</v>
      </c>
      <c r="AD93" s="137"/>
      <c r="AE93" s="137"/>
      <c r="AF93" s="172">
        <f t="shared" si="67"/>
        <v>0</v>
      </c>
      <c r="AG93" s="195">
        <f t="shared" si="98"/>
        <v>497.84399999999999</v>
      </c>
      <c r="AH93" s="172">
        <f t="shared" si="81"/>
        <v>50.990634448514051</v>
      </c>
      <c r="AI93" s="137"/>
      <c r="AJ93" s="137"/>
      <c r="AK93" s="137"/>
      <c r="AL93" s="137"/>
      <c r="AM93" s="141"/>
    </row>
    <row r="94" spans="1:39" s="142" customFormat="1" ht="30">
      <c r="A94" s="191" t="s">
        <v>85</v>
      </c>
      <c r="B94" s="75" t="s">
        <v>158</v>
      </c>
      <c r="C94" s="137"/>
      <c r="D94" s="137"/>
      <c r="E94" s="137"/>
      <c r="F94" s="137"/>
      <c r="G94" s="137"/>
      <c r="H94" s="137"/>
      <c r="I94" s="137"/>
      <c r="J94" s="137"/>
      <c r="K94" s="137"/>
      <c r="L94" s="192">
        <f t="shared" si="91"/>
        <v>1100</v>
      </c>
      <c r="M94" s="192">
        <v>1000</v>
      </c>
      <c r="N94" s="192">
        <v>100</v>
      </c>
      <c r="O94" s="137"/>
      <c r="P94" s="137"/>
      <c r="Q94" s="137"/>
      <c r="R94" s="169">
        <f t="shared" si="92"/>
        <v>1288.19</v>
      </c>
      <c r="S94" s="193"/>
      <c r="T94" s="169">
        <v>74</v>
      </c>
      <c r="U94" s="169"/>
      <c r="V94" s="169">
        <v>474.19</v>
      </c>
      <c r="W94" s="169">
        <v>740</v>
      </c>
      <c r="X94" s="169">
        <f t="shared" si="96"/>
        <v>474.19</v>
      </c>
      <c r="Y94" s="170">
        <f t="shared" si="97"/>
        <v>474.19</v>
      </c>
      <c r="Z94" s="225">
        <v>474.19</v>
      </c>
      <c r="AA94" s="169"/>
      <c r="AB94" s="171">
        <f t="shared" si="64"/>
        <v>100</v>
      </c>
      <c r="AC94" s="170">
        <f t="shared" si="95"/>
        <v>0</v>
      </c>
      <c r="AD94" s="137"/>
      <c r="AE94" s="137"/>
      <c r="AF94" s="172">
        <f t="shared" si="67"/>
        <v>0</v>
      </c>
      <c r="AG94" s="195">
        <f t="shared" si="98"/>
        <v>474.19</v>
      </c>
      <c r="AH94" s="172">
        <f t="shared" si="81"/>
        <v>36.810563659087556</v>
      </c>
      <c r="AI94" s="137"/>
      <c r="AJ94" s="137"/>
      <c r="AK94" s="137"/>
      <c r="AL94" s="137"/>
      <c r="AM94" s="141"/>
    </row>
    <row r="95" spans="1:39" s="142" customFormat="1" ht="15">
      <c r="A95" s="191" t="s">
        <v>87</v>
      </c>
      <c r="B95" s="75" t="s">
        <v>159</v>
      </c>
      <c r="C95" s="137"/>
      <c r="D95" s="137"/>
      <c r="E95" s="137"/>
      <c r="F95" s="137"/>
      <c r="G95" s="137"/>
      <c r="H95" s="137"/>
      <c r="I95" s="137"/>
      <c r="J95" s="137"/>
      <c r="K95" s="137"/>
      <c r="L95" s="192">
        <f t="shared" si="91"/>
        <v>550</v>
      </c>
      <c r="M95" s="192">
        <v>500</v>
      </c>
      <c r="N95" s="192">
        <v>50</v>
      </c>
      <c r="O95" s="137"/>
      <c r="P95" s="137"/>
      <c r="Q95" s="137"/>
      <c r="R95" s="169">
        <f t="shared" si="92"/>
        <v>413.51600000000002</v>
      </c>
      <c r="S95" s="193"/>
      <c r="T95" s="169">
        <v>37</v>
      </c>
      <c r="U95" s="169"/>
      <c r="V95" s="169">
        <v>6.516</v>
      </c>
      <c r="W95" s="169">
        <v>370</v>
      </c>
      <c r="X95" s="169">
        <f t="shared" si="96"/>
        <v>392.66500000000002</v>
      </c>
      <c r="Y95" s="170">
        <f t="shared" si="97"/>
        <v>6.516</v>
      </c>
      <c r="Z95" s="225">
        <v>6.516</v>
      </c>
      <c r="AA95" s="169"/>
      <c r="AB95" s="171">
        <f t="shared" si="64"/>
        <v>100</v>
      </c>
      <c r="AC95" s="170">
        <f t="shared" si="95"/>
        <v>386.149</v>
      </c>
      <c r="AD95" s="137">
        <v>349.149</v>
      </c>
      <c r="AE95" s="169">
        <v>37</v>
      </c>
      <c r="AF95" s="172">
        <f t="shared" si="67"/>
        <v>94.876904176904176</v>
      </c>
      <c r="AG95" s="195">
        <f t="shared" si="98"/>
        <v>392.66500000000002</v>
      </c>
      <c r="AH95" s="172">
        <f t="shared" si="81"/>
        <v>94.957631627313091</v>
      </c>
      <c r="AI95" s="137"/>
      <c r="AJ95" s="137"/>
      <c r="AK95" s="137"/>
      <c r="AL95" s="137"/>
      <c r="AM95" s="141"/>
    </row>
    <row r="96" spans="1:39" s="142" customFormat="1" ht="30">
      <c r="A96" s="191" t="s">
        <v>89</v>
      </c>
      <c r="B96" s="75" t="s">
        <v>313</v>
      </c>
      <c r="C96" s="137"/>
      <c r="D96" s="137"/>
      <c r="E96" s="137"/>
      <c r="F96" s="137"/>
      <c r="G96" s="137"/>
      <c r="H96" s="137"/>
      <c r="I96" s="137"/>
      <c r="J96" s="137"/>
      <c r="K96" s="137"/>
      <c r="L96" s="192">
        <f t="shared" si="91"/>
        <v>990</v>
      </c>
      <c r="M96" s="192">
        <v>900</v>
      </c>
      <c r="N96" s="192">
        <v>90</v>
      </c>
      <c r="O96" s="137"/>
      <c r="P96" s="137"/>
      <c r="Q96" s="137"/>
      <c r="R96" s="169">
        <f t="shared" si="92"/>
        <v>535.37900000000002</v>
      </c>
      <c r="S96" s="193"/>
      <c r="T96" s="169">
        <v>14</v>
      </c>
      <c r="U96" s="169"/>
      <c r="V96" s="169">
        <v>377.37900000000002</v>
      </c>
      <c r="W96" s="169">
        <v>144</v>
      </c>
      <c r="X96" s="169">
        <f t="shared" si="96"/>
        <v>324.16300000000001</v>
      </c>
      <c r="Y96" s="170">
        <f t="shared" si="97"/>
        <v>324.16300000000001</v>
      </c>
      <c r="Z96" s="225">
        <v>324.16300000000001</v>
      </c>
      <c r="AA96" s="169"/>
      <c r="AB96" s="171">
        <f t="shared" si="64"/>
        <v>85.898526415089336</v>
      </c>
      <c r="AC96" s="170">
        <f t="shared" si="95"/>
        <v>0</v>
      </c>
      <c r="AD96" s="137"/>
      <c r="AE96" s="137"/>
      <c r="AF96" s="172">
        <f t="shared" si="67"/>
        <v>0</v>
      </c>
      <c r="AG96" s="195">
        <f t="shared" si="98"/>
        <v>324.16300000000001</v>
      </c>
      <c r="AH96" s="172">
        <f t="shared" si="81"/>
        <v>60.548321843030827</v>
      </c>
      <c r="AI96" s="137"/>
      <c r="AJ96" s="137"/>
      <c r="AK96" s="137"/>
      <c r="AL96" s="137"/>
      <c r="AM96" s="141"/>
    </row>
    <row r="97" spans="1:39" s="142" customFormat="1" ht="30">
      <c r="A97" s="191" t="s">
        <v>92</v>
      </c>
      <c r="B97" s="75" t="s">
        <v>160</v>
      </c>
      <c r="C97" s="137"/>
      <c r="D97" s="137"/>
      <c r="E97" s="137"/>
      <c r="F97" s="137"/>
      <c r="G97" s="137"/>
      <c r="H97" s="137"/>
      <c r="I97" s="137"/>
      <c r="J97" s="137"/>
      <c r="K97" s="137"/>
      <c r="L97" s="192">
        <f t="shared" si="91"/>
        <v>869</v>
      </c>
      <c r="M97" s="192">
        <v>790</v>
      </c>
      <c r="N97" s="192">
        <v>79</v>
      </c>
      <c r="O97" s="137"/>
      <c r="P97" s="137"/>
      <c r="Q97" s="137"/>
      <c r="R97" s="169">
        <f t="shared" si="92"/>
        <v>498.589</v>
      </c>
      <c r="S97" s="193"/>
      <c r="T97" s="169">
        <v>21</v>
      </c>
      <c r="U97" s="169"/>
      <c r="V97" s="169">
        <v>266.589</v>
      </c>
      <c r="W97" s="169">
        <v>211</v>
      </c>
      <c r="X97" s="169">
        <f t="shared" si="96"/>
        <v>266.589</v>
      </c>
      <c r="Y97" s="170">
        <f>Z97+AA97</f>
        <v>266.589</v>
      </c>
      <c r="Z97" s="225">
        <v>266.589</v>
      </c>
      <c r="AA97" s="169"/>
      <c r="AB97" s="171">
        <f t="shared" si="64"/>
        <v>100</v>
      </c>
      <c r="AC97" s="170">
        <f t="shared" si="95"/>
        <v>0</v>
      </c>
      <c r="AD97" s="137"/>
      <c r="AE97" s="137"/>
      <c r="AF97" s="172">
        <f t="shared" si="67"/>
        <v>0</v>
      </c>
      <c r="AG97" s="195">
        <f t="shared" si="98"/>
        <v>266.589</v>
      </c>
      <c r="AH97" s="172">
        <f t="shared" si="81"/>
        <v>53.468688639340222</v>
      </c>
      <c r="AI97" s="137"/>
      <c r="AJ97" s="137"/>
      <c r="AK97" s="137"/>
      <c r="AL97" s="137"/>
      <c r="AM97" s="141"/>
    </row>
    <row r="98" spans="1:39" s="142" customFormat="1" ht="30">
      <c r="A98" s="191" t="s">
        <v>94</v>
      </c>
      <c r="B98" s="75" t="s">
        <v>161</v>
      </c>
      <c r="C98" s="137"/>
      <c r="D98" s="137"/>
      <c r="E98" s="137"/>
      <c r="F98" s="137"/>
      <c r="G98" s="137"/>
      <c r="H98" s="137"/>
      <c r="I98" s="137"/>
      <c r="J98" s="137"/>
      <c r="K98" s="137"/>
      <c r="L98" s="192">
        <f t="shared" si="91"/>
        <v>770</v>
      </c>
      <c r="M98" s="192">
        <v>700</v>
      </c>
      <c r="N98" s="192">
        <v>70</v>
      </c>
      <c r="O98" s="137"/>
      <c r="P98" s="137"/>
      <c r="Q98" s="137"/>
      <c r="R98" s="169">
        <f t="shared" si="92"/>
        <v>587.16599999999994</v>
      </c>
      <c r="S98" s="193"/>
      <c r="T98" s="169">
        <v>34.4</v>
      </c>
      <c r="U98" s="169"/>
      <c r="V98" s="169">
        <v>208.76599999999999</v>
      </c>
      <c r="W98" s="169">
        <v>344</v>
      </c>
      <c r="X98" s="169">
        <f t="shared" si="96"/>
        <v>274.34399999999999</v>
      </c>
      <c r="Y98" s="170">
        <f t="shared" si="97"/>
        <v>208.76599999999999</v>
      </c>
      <c r="Z98" s="225">
        <v>208.76599999999999</v>
      </c>
      <c r="AA98" s="169"/>
      <c r="AB98" s="171">
        <f t="shared" si="64"/>
        <v>100</v>
      </c>
      <c r="AC98" s="170">
        <f t="shared" si="95"/>
        <v>65.578000000000003</v>
      </c>
      <c r="AD98" s="178">
        <v>31.178000000000004</v>
      </c>
      <c r="AE98" s="168">
        <v>34.4</v>
      </c>
      <c r="AF98" s="172">
        <f t="shared" si="67"/>
        <v>17.330338266384778</v>
      </c>
      <c r="AG98" s="195">
        <f t="shared" si="98"/>
        <v>274.34399999999999</v>
      </c>
      <c r="AH98" s="172">
        <f t="shared" si="81"/>
        <v>46.723413821644989</v>
      </c>
      <c r="AI98" s="137"/>
      <c r="AJ98" s="137"/>
      <c r="AK98" s="137"/>
      <c r="AL98" s="137"/>
      <c r="AM98" s="141"/>
    </row>
    <row r="99" spans="1:39" s="142" customFormat="1" ht="30">
      <c r="A99" s="191" t="s">
        <v>96</v>
      </c>
      <c r="B99" s="75" t="s">
        <v>162</v>
      </c>
      <c r="C99" s="137"/>
      <c r="D99" s="137"/>
      <c r="E99" s="137"/>
      <c r="F99" s="137"/>
      <c r="G99" s="137"/>
      <c r="H99" s="137"/>
      <c r="I99" s="137"/>
      <c r="J99" s="137"/>
      <c r="K99" s="137"/>
      <c r="L99" s="192">
        <f t="shared" si="91"/>
        <v>770</v>
      </c>
      <c r="M99" s="192">
        <v>700</v>
      </c>
      <c r="N99" s="192">
        <v>70</v>
      </c>
      <c r="O99" s="137"/>
      <c r="P99" s="137"/>
      <c r="Q99" s="137"/>
      <c r="R99" s="169">
        <f t="shared" si="92"/>
        <v>1148.4000000000001</v>
      </c>
      <c r="S99" s="193">
        <v>70</v>
      </c>
      <c r="T99" s="169">
        <v>34.4</v>
      </c>
      <c r="U99" s="169"/>
      <c r="V99" s="169">
        <v>700</v>
      </c>
      <c r="W99" s="169">
        <v>344</v>
      </c>
      <c r="X99" s="169">
        <f t="shared" si="96"/>
        <v>1044.056</v>
      </c>
      <c r="Y99" s="170">
        <f t="shared" si="97"/>
        <v>770</v>
      </c>
      <c r="Z99" s="225">
        <v>700</v>
      </c>
      <c r="AA99" s="169">
        <v>70</v>
      </c>
      <c r="AB99" s="171">
        <f t="shared" si="64"/>
        <v>100</v>
      </c>
      <c r="AC99" s="170">
        <f t="shared" si="95"/>
        <v>274.05599999999998</v>
      </c>
      <c r="AD99" s="178">
        <v>239.65599999999998</v>
      </c>
      <c r="AE99" s="168">
        <v>34.4</v>
      </c>
      <c r="AF99" s="172">
        <f t="shared" si="67"/>
        <v>72.424947145877383</v>
      </c>
      <c r="AG99" s="195">
        <f t="shared" si="98"/>
        <v>1044.056</v>
      </c>
      <c r="AH99" s="172">
        <f t="shared" si="81"/>
        <v>90.913967258794841</v>
      </c>
      <c r="AI99" s="137"/>
      <c r="AJ99" s="137"/>
      <c r="AK99" s="137"/>
      <c r="AL99" s="137"/>
      <c r="AM99" s="141"/>
    </row>
    <row r="100" spans="1:39" s="142" customFormat="1" ht="15">
      <c r="A100" s="191" t="s">
        <v>98</v>
      </c>
      <c r="B100" s="75" t="s">
        <v>163</v>
      </c>
      <c r="C100" s="137"/>
      <c r="D100" s="137"/>
      <c r="E100" s="137"/>
      <c r="F100" s="137"/>
      <c r="G100" s="137"/>
      <c r="H100" s="137"/>
      <c r="I100" s="137"/>
      <c r="J100" s="137"/>
      <c r="K100" s="137"/>
      <c r="L100" s="192">
        <f t="shared" si="91"/>
        <v>990</v>
      </c>
      <c r="M100" s="192">
        <v>900</v>
      </c>
      <c r="N100" s="192">
        <v>90</v>
      </c>
      <c r="O100" s="137"/>
      <c r="P100" s="137"/>
      <c r="Q100" s="137"/>
      <c r="R100" s="169">
        <f t="shared" si="92"/>
        <v>941.03200000000004</v>
      </c>
      <c r="S100" s="193"/>
      <c r="T100" s="169">
        <v>31</v>
      </c>
      <c r="U100" s="169"/>
      <c r="V100" s="169">
        <v>592.03200000000004</v>
      </c>
      <c r="W100" s="169">
        <v>318</v>
      </c>
      <c r="X100" s="169">
        <f t="shared" si="96"/>
        <v>419.34</v>
      </c>
      <c r="Y100" s="170">
        <f t="shared" si="97"/>
        <v>419.34</v>
      </c>
      <c r="Z100" s="225">
        <v>419.34</v>
      </c>
      <c r="AA100" s="169"/>
      <c r="AB100" s="171">
        <f t="shared" si="64"/>
        <v>70.83063077671477</v>
      </c>
      <c r="AC100" s="170">
        <f t="shared" si="95"/>
        <v>0</v>
      </c>
      <c r="AD100" s="137"/>
      <c r="AE100" s="137"/>
      <c r="AF100" s="172">
        <f t="shared" si="67"/>
        <v>0</v>
      </c>
      <c r="AG100" s="195">
        <f t="shared" si="98"/>
        <v>419.34</v>
      </c>
      <c r="AH100" s="172">
        <f t="shared" si="81"/>
        <v>44.561715223286768</v>
      </c>
      <c r="AI100" s="137"/>
      <c r="AJ100" s="137"/>
      <c r="AK100" s="137"/>
      <c r="AL100" s="137"/>
      <c r="AM100" s="141"/>
    </row>
    <row r="101" spans="1:39" s="142" customFormat="1" ht="30">
      <c r="A101" s="191" t="s">
        <v>100</v>
      </c>
      <c r="B101" s="75" t="s">
        <v>245</v>
      </c>
      <c r="C101" s="137"/>
      <c r="D101" s="137"/>
      <c r="E101" s="137"/>
      <c r="F101" s="137"/>
      <c r="G101" s="137"/>
      <c r="H101" s="137"/>
      <c r="I101" s="137"/>
      <c r="J101" s="137"/>
      <c r="K101" s="137"/>
      <c r="L101" s="192"/>
      <c r="M101" s="192"/>
      <c r="N101" s="192"/>
      <c r="O101" s="137"/>
      <c r="P101" s="137"/>
      <c r="Q101" s="137"/>
      <c r="R101" s="169">
        <f t="shared" si="92"/>
        <v>330.58600000000001</v>
      </c>
      <c r="S101" s="193"/>
      <c r="T101" s="169"/>
      <c r="U101" s="169"/>
      <c r="V101" s="169">
        <v>330.58600000000001</v>
      </c>
      <c r="W101" s="169"/>
      <c r="X101" s="169">
        <f t="shared" si="96"/>
        <v>321.142</v>
      </c>
      <c r="Y101" s="170">
        <f t="shared" si="97"/>
        <v>321.142</v>
      </c>
      <c r="Z101" s="225">
        <v>321.142</v>
      </c>
      <c r="AA101" s="169"/>
      <c r="AB101" s="171">
        <f t="shared" si="64"/>
        <v>97.143254705280924</v>
      </c>
      <c r="AC101" s="170">
        <f t="shared" si="95"/>
        <v>0</v>
      </c>
      <c r="AD101" s="137"/>
      <c r="AE101" s="137"/>
      <c r="AF101" s="172"/>
      <c r="AG101" s="195">
        <f t="shared" si="98"/>
        <v>321.142</v>
      </c>
      <c r="AH101" s="172">
        <f t="shared" si="81"/>
        <v>97.143254705280924</v>
      </c>
      <c r="AI101" s="137"/>
      <c r="AJ101" s="137"/>
      <c r="AK101" s="137"/>
      <c r="AL101" s="137"/>
      <c r="AM101" s="141"/>
    </row>
    <row r="102" spans="1:39" s="142" customFormat="1" ht="30">
      <c r="A102" s="191" t="s">
        <v>103</v>
      </c>
      <c r="B102" s="75" t="s">
        <v>164</v>
      </c>
      <c r="C102" s="137"/>
      <c r="D102" s="137"/>
      <c r="E102" s="137"/>
      <c r="F102" s="137"/>
      <c r="G102" s="137"/>
      <c r="H102" s="137"/>
      <c r="I102" s="137"/>
      <c r="J102" s="137"/>
      <c r="K102" s="137"/>
      <c r="L102" s="192">
        <f t="shared" si="91"/>
        <v>1595</v>
      </c>
      <c r="M102" s="192">
        <v>1450</v>
      </c>
      <c r="N102" s="192">
        <v>145</v>
      </c>
      <c r="O102" s="137"/>
      <c r="P102" s="137"/>
      <c r="Q102" s="137"/>
      <c r="R102" s="169">
        <f t="shared" si="92"/>
        <v>1768.6679999999999</v>
      </c>
      <c r="S102" s="193"/>
      <c r="T102" s="169">
        <v>29</v>
      </c>
      <c r="U102" s="169"/>
      <c r="V102" s="169">
        <v>1449.6679999999999</v>
      </c>
      <c r="W102" s="169">
        <v>290</v>
      </c>
      <c r="X102" s="169">
        <f t="shared" si="96"/>
        <v>1449.6680000000001</v>
      </c>
      <c r="Y102" s="170">
        <f t="shared" si="97"/>
        <v>1449.6680000000001</v>
      </c>
      <c r="Z102" s="225">
        <v>1449.6680000000001</v>
      </c>
      <c r="AA102" s="169"/>
      <c r="AB102" s="171">
        <f t="shared" si="64"/>
        <v>100.00000000000003</v>
      </c>
      <c r="AC102" s="170">
        <f t="shared" si="95"/>
        <v>0</v>
      </c>
      <c r="AD102" s="137"/>
      <c r="AE102" s="137"/>
      <c r="AF102" s="172">
        <f t="shared" si="67"/>
        <v>0</v>
      </c>
      <c r="AG102" s="195">
        <f t="shared" si="98"/>
        <v>1449.6680000000001</v>
      </c>
      <c r="AH102" s="172">
        <f t="shared" ref="AH102:AH138" si="99">+AG102/R102*100</f>
        <v>81.963828146379086</v>
      </c>
      <c r="AI102" s="137"/>
      <c r="AJ102" s="137"/>
      <c r="AK102" s="137"/>
      <c r="AL102" s="137"/>
      <c r="AM102" s="141"/>
    </row>
    <row r="103" spans="1:39" s="142" customFormat="1" ht="30">
      <c r="A103" s="191" t="s">
        <v>105</v>
      </c>
      <c r="B103" s="75" t="s">
        <v>165</v>
      </c>
      <c r="C103" s="137"/>
      <c r="D103" s="137"/>
      <c r="E103" s="137"/>
      <c r="F103" s="137"/>
      <c r="G103" s="137"/>
      <c r="H103" s="137"/>
      <c r="I103" s="137"/>
      <c r="J103" s="137"/>
      <c r="K103" s="137"/>
      <c r="L103" s="192">
        <f t="shared" si="91"/>
        <v>1100</v>
      </c>
      <c r="M103" s="192">
        <v>1000</v>
      </c>
      <c r="N103" s="192">
        <v>100</v>
      </c>
      <c r="O103" s="137"/>
      <c r="P103" s="137"/>
      <c r="Q103" s="137"/>
      <c r="R103" s="169">
        <f t="shared" si="92"/>
        <v>1334.0230000000001</v>
      </c>
      <c r="S103" s="193"/>
      <c r="T103" s="169">
        <v>74</v>
      </c>
      <c r="U103" s="137"/>
      <c r="V103" s="194">
        <v>520.02300000000002</v>
      </c>
      <c r="W103" s="169">
        <v>740</v>
      </c>
      <c r="X103" s="169">
        <f t="shared" si="96"/>
        <v>519.82299999999998</v>
      </c>
      <c r="Y103" s="170">
        <f t="shared" si="97"/>
        <v>519.82299999999998</v>
      </c>
      <c r="Z103" s="225">
        <v>519.82299999999998</v>
      </c>
      <c r="AA103" s="169"/>
      <c r="AB103" s="171">
        <f t="shared" si="64"/>
        <v>99.961540162646642</v>
      </c>
      <c r="AC103" s="170">
        <f t="shared" si="95"/>
        <v>0</v>
      </c>
      <c r="AD103" s="137"/>
      <c r="AE103" s="137"/>
      <c r="AF103" s="172">
        <f t="shared" si="67"/>
        <v>0</v>
      </c>
      <c r="AG103" s="195">
        <f t="shared" si="98"/>
        <v>519.82299999999998</v>
      </c>
      <c r="AH103" s="172">
        <f t="shared" si="99"/>
        <v>38.966569541904441</v>
      </c>
      <c r="AI103" s="137"/>
      <c r="AJ103" s="137"/>
      <c r="AK103" s="137"/>
      <c r="AL103" s="137"/>
      <c r="AM103" s="141"/>
    </row>
    <row r="104" spans="1:39" s="142" customFormat="1" ht="30">
      <c r="A104" s="191" t="s">
        <v>107</v>
      </c>
      <c r="B104" s="75" t="s">
        <v>166</v>
      </c>
      <c r="C104" s="137"/>
      <c r="D104" s="137"/>
      <c r="E104" s="137"/>
      <c r="F104" s="137"/>
      <c r="G104" s="137"/>
      <c r="H104" s="137"/>
      <c r="I104" s="137"/>
      <c r="J104" s="137"/>
      <c r="K104" s="137"/>
      <c r="L104" s="192">
        <f t="shared" si="91"/>
        <v>825</v>
      </c>
      <c r="M104" s="192">
        <v>750</v>
      </c>
      <c r="N104" s="192">
        <v>75</v>
      </c>
      <c r="O104" s="137"/>
      <c r="P104" s="137"/>
      <c r="Q104" s="137"/>
      <c r="R104" s="169">
        <f t="shared" si="92"/>
        <v>941.63</v>
      </c>
      <c r="S104" s="193"/>
      <c r="T104" s="169">
        <v>55.5</v>
      </c>
      <c r="U104" s="137"/>
      <c r="V104" s="194">
        <v>331.13</v>
      </c>
      <c r="W104" s="169">
        <v>555</v>
      </c>
      <c r="X104" s="169">
        <f t="shared" si="96"/>
        <v>776.67799999999988</v>
      </c>
      <c r="Y104" s="170">
        <f t="shared" si="97"/>
        <v>331.13</v>
      </c>
      <c r="Z104" s="225">
        <v>331.13</v>
      </c>
      <c r="AA104" s="169"/>
      <c r="AB104" s="171">
        <f t="shared" si="64"/>
        <v>100</v>
      </c>
      <c r="AC104" s="170">
        <f t="shared" si="95"/>
        <v>445.54799999999994</v>
      </c>
      <c r="AD104" s="178">
        <v>390.04799999999994</v>
      </c>
      <c r="AE104" s="169">
        <v>55.5</v>
      </c>
      <c r="AF104" s="172">
        <f t="shared" si="67"/>
        <v>72.980835380835373</v>
      </c>
      <c r="AG104" s="195">
        <f t="shared" si="98"/>
        <v>776.67799999999988</v>
      </c>
      <c r="AH104" s="172">
        <f t="shared" si="99"/>
        <v>82.482291345857703</v>
      </c>
      <c r="AI104" s="137"/>
      <c r="AJ104" s="137"/>
      <c r="AK104" s="137"/>
      <c r="AL104" s="137"/>
      <c r="AM104" s="141"/>
    </row>
    <row r="105" spans="1:39" s="142" customFormat="1" ht="15">
      <c r="A105" s="191" t="s">
        <v>172</v>
      </c>
      <c r="B105" s="75" t="s">
        <v>167</v>
      </c>
      <c r="C105" s="137"/>
      <c r="D105" s="137"/>
      <c r="E105" s="137"/>
      <c r="F105" s="137"/>
      <c r="G105" s="137"/>
      <c r="H105" s="137"/>
      <c r="I105" s="137"/>
      <c r="J105" s="137"/>
      <c r="K105" s="137"/>
      <c r="L105" s="192">
        <f t="shared" si="91"/>
        <v>990</v>
      </c>
      <c r="M105" s="192">
        <v>900</v>
      </c>
      <c r="N105" s="192">
        <v>90</v>
      </c>
      <c r="O105" s="137"/>
      <c r="P105" s="137"/>
      <c r="Q105" s="137"/>
      <c r="R105" s="169">
        <f t="shared" si="92"/>
        <v>627.0619999999999</v>
      </c>
      <c r="S105" s="193"/>
      <c r="T105" s="169">
        <v>14.4</v>
      </c>
      <c r="U105" s="137"/>
      <c r="V105" s="169">
        <v>468.66199999999998</v>
      </c>
      <c r="W105" s="169">
        <v>144</v>
      </c>
      <c r="X105" s="169">
        <f t="shared" si="96"/>
        <v>393.71300000000002</v>
      </c>
      <c r="Y105" s="170">
        <f t="shared" si="97"/>
        <v>393.71300000000002</v>
      </c>
      <c r="Z105" s="225">
        <v>393.71300000000002</v>
      </c>
      <c r="AA105" s="169"/>
      <c r="AB105" s="171">
        <f t="shared" si="64"/>
        <v>84.007877745582121</v>
      </c>
      <c r="AC105" s="170">
        <f t="shared" si="95"/>
        <v>0</v>
      </c>
      <c r="AD105" s="137"/>
      <c r="AE105" s="137"/>
      <c r="AF105" s="172">
        <f t="shared" si="67"/>
        <v>0</v>
      </c>
      <c r="AG105" s="195">
        <f t="shared" si="98"/>
        <v>393.71300000000002</v>
      </c>
      <c r="AH105" s="172">
        <f t="shared" si="99"/>
        <v>62.786933349493367</v>
      </c>
      <c r="AI105" s="137"/>
      <c r="AJ105" s="137"/>
      <c r="AK105" s="137"/>
      <c r="AL105" s="137"/>
      <c r="AM105" s="141"/>
    </row>
    <row r="106" spans="1:39" s="142" customFormat="1" ht="30">
      <c r="A106" s="191" t="s">
        <v>173</v>
      </c>
      <c r="B106" s="75" t="s">
        <v>244</v>
      </c>
      <c r="C106" s="137"/>
      <c r="D106" s="137"/>
      <c r="E106" s="137"/>
      <c r="F106" s="137"/>
      <c r="G106" s="137"/>
      <c r="H106" s="137"/>
      <c r="I106" s="137"/>
      <c r="J106" s="137"/>
      <c r="K106" s="137"/>
      <c r="L106" s="192"/>
      <c r="M106" s="192"/>
      <c r="N106" s="192"/>
      <c r="O106" s="137"/>
      <c r="P106" s="137"/>
      <c r="Q106" s="137"/>
      <c r="R106" s="169">
        <f t="shared" si="92"/>
        <v>48.718000000000004</v>
      </c>
      <c r="S106" s="193"/>
      <c r="T106" s="169"/>
      <c r="U106" s="137"/>
      <c r="V106" s="169">
        <v>48.718000000000004</v>
      </c>
      <c r="W106" s="169"/>
      <c r="X106" s="169">
        <f t="shared" si="96"/>
        <v>36.671999999999997</v>
      </c>
      <c r="Y106" s="170">
        <f t="shared" si="97"/>
        <v>36.671999999999997</v>
      </c>
      <c r="Z106" s="225">
        <v>36.671999999999997</v>
      </c>
      <c r="AA106" s="169"/>
      <c r="AB106" s="171">
        <f t="shared" si="64"/>
        <v>75.274026027341009</v>
      </c>
      <c r="AC106" s="170">
        <f t="shared" si="95"/>
        <v>0</v>
      </c>
      <c r="AD106" s="137"/>
      <c r="AE106" s="137"/>
      <c r="AF106" s="172"/>
      <c r="AG106" s="195">
        <f>R106</f>
        <v>48.718000000000004</v>
      </c>
      <c r="AH106" s="172">
        <f t="shared" si="99"/>
        <v>100</v>
      </c>
      <c r="AI106" s="137"/>
      <c r="AJ106" s="137"/>
      <c r="AK106" s="137"/>
      <c r="AL106" s="137"/>
      <c r="AM106" s="141"/>
    </row>
    <row r="107" spans="1:39" s="142" customFormat="1" ht="30">
      <c r="A107" s="191" t="s">
        <v>174</v>
      </c>
      <c r="B107" s="75" t="s">
        <v>168</v>
      </c>
      <c r="C107" s="137"/>
      <c r="D107" s="137"/>
      <c r="E107" s="137"/>
      <c r="F107" s="137"/>
      <c r="G107" s="137"/>
      <c r="H107" s="137"/>
      <c r="I107" s="137"/>
      <c r="J107" s="137"/>
      <c r="K107" s="137"/>
      <c r="L107" s="192">
        <f t="shared" si="91"/>
        <v>532.4</v>
      </c>
      <c r="M107" s="192">
        <v>484</v>
      </c>
      <c r="N107" s="192">
        <v>48.400000000000006</v>
      </c>
      <c r="O107" s="137"/>
      <c r="P107" s="137"/>
      <c r="Q107" s="137"/>
      <c r="R107" s="169">
        <f t="shared" si="92"/>
        <v>468.68</v>
      </c>
      <c r="S107" s="193"/>
      <c r="T107" s="169">
        <v>38.6</v>
      </c>
      <c r="U107" s="137"/>
      <c r="V107" s="169">
        <v>44.08</v>
      </c>
      <c r="W107" s="169">
        <v>386</v>
      </c>
      <c r="X107" s="169">
        <f t="shared" si="96"/>
        <v>436.41399999999999</v>
      </c>
      <c r="Y107" s="170">
        <f t="shared" si="97"/>
        <v>44.08</v>
      </c>
      <c r="Z107" s="225">
        <v>44.08</v>
      </c>
      <c r="AA107" s="169"/>
      <c r="AB107" s="171">
        <f t="shared" si="64"/>
        <v>100</v>
      </c>
      <c r="AC107" s="170">
        <f t="shared" si="95"/>
        <v>392.334</v>
      </c>
      <c r="AD107" s="178">
        <v>353.73399999999998</v>
      </c>
      <c r="AE107" s="169">
        <v>38.6</v>
      </c>
      <c r="AF107" s="172">
        <f t="shared" si="67"/>
        <v>92.400847856806394</v>
      </c>
      <c r="AG107" s="195">
        <f>X107</f>
        <v>436.41399999999999</v>
      </c>
      <c r="AH107" s="172">
        <f t="shared" si="99"/>
        <v>93.115558590082784</v>
      </c>
      <c r="AI107" s="137"/>
      <c r="AJ107" s="137"/>
      <c r="AK107" s="137"/>
      <c r="AL107" s="137"/>
      <c r="AM107" s="141"/>
    </row>
    <row r="108" spans="1:39" s="142" customFormat="1" ht="30">
      <c r="A108" s="191" t="s">
        <v>175</v>
      </c>
      <c r="B108" s="75" t="s">
        <v>243</v>
      </c>
      <c r="C108" s="137"/>
      <c r="D108" s="137"/>
      <c r="E108" s="137"/>
      <c r="F108" s="137"/>
      <c r="G108" s="137"/>
      <c r="H108" s="137"/>
      <c r="I108" s="137"/>
      <c r="J108" s="137"/>
      <c r="K108" s="137"/>
      <c r="L108" s="192"/>
      <c r="M108" s="192"/>
      <c r="N108" s="192"/>
      <c r="O108" s="137"/>
      <c r="P108" s="137"/>
      <c r="Q108" s="137"/>
      <c r="R108" s="169">
        <f t="shared" si="92"/>
        <v>189.11500000000001</v>
      </c>
      <c r="S108" s="193"/>
      <c r="T108" s="169"/>
      <c r="U108" s="137"/>
      <c r="V108" s="169">
        <v>189.11500000000001</v>
      </c>
      <c r="W108" s="169"/>
      <c r="X108" s="169">
        <f t="shared" si="96"/>
        <v>172.64100000000002</v>
      </c>
      <c r="Y108" s="170">
        <f t="shared" si="97"/>
        <v>172.64100000000002</v>
      </c>
      <c r="Z108" s="225">
        <v>172.64100000000002</v>
      </c>
      <c r="AA108" s="169"/>
      <c r="AB108" s="171">
        <f t="shared" si="64"/>
        <v>91.288898289400635</v>
      </c>
      <c r="AC108" s="170">
        <f t="shared" si="95"/>
        <v>0</v>
      </c>
      <c r="AD108" s="137"/>
      <c r="AE108" s="137"/>
      <c r="AF108" s="172"/>
      <c r="AG108" s="195">
        <f t="shared" ref="AG108:AG109" si="100">X108</f>
        <v>172.64100000000002</v>
      </c>
      <c r="AH108" s="172">
        <f t="shared" si="99"/>
        <v>91.288898289400635</v>
      </c>
      <c r="AI108" s="137"/>
      <c r="AJ108" s="137"/>
      <c r="AK108" s="137"/>
      <c r="AL108" s="137"/>
      <c r="AM108" s="141"/>
    </row>
    <row r="109" spans="1:39" s="142" customFormat="1" ht="15">
      <c r="A109" s="191" t="s">
        <v>272</v>
      </c>
      <c r="B109" s="75" t="s">
        <v>169</v>
      </c>
      <c r="C109" s="137"/>
      <c r="D109" s="137"/>
      <c r="E109" s="137"/>
      <c r="F109" s="137"/>
      <c r="G109" s="137"/>
      <c r="H109" s="137"/>
      <c r="I109" s="137"/>
      <c r="J109" s="137"/>
      <c r="K109" s="137"/>
      <c r="L109" s="192">
        <f t="shared" si="91"/>
        <v>540.1</v>
      </c>
      <c r="M109" s="192">
        <v>491</v>
      </c>
      <c r="N109" s="192">
        <v>49.1</v>
      </c>
      <c r="O109" s="137"/>
      <c r="P109" s="137"/>
      <c r="Q109" s="137"/>
      <c r="R109" s="169">
        <f t="shared" si="92"/>
        <v>1914</v>
      </c>
      <c r="S109" s="174">
        <v>49.1</v>
      </c>
      <c r="T109" s="169">
        <v>124.9</v>
      </c>
      <c r="U109" s="137"/>
      <c r="V109" s="169">
        <v>491</v>
      </c>
      <c r="W109" s="169">
        <v>1249</v>
      </c>
      <c r="X109" s="169">
        <f t="shared" si="96"/>
        <v>491</v>
      </c>
      <c r="Y109" s="170">
        <f t="shared" si="97"/>
        <v>491</v>
      </c>
      <c r="Z109" s="225">
        <v>491</v>
      </c>
      <c r="AA109" s="169"/>
      <c r="AB109" s="171">
        <f t="shared" si="64"/>
        <v>90.909090909090907</v>
      </c>
      <c r="AC109" s="170">
        <f t="shared" si="95"/>
        <v>0</v>
      </c>
      <c r="AD109" s="137"/>
      <c r="AE109" s="137"/>
      <c r="AF109" s="172">
        <f t="shared" si="67"/>
        <v>0</v>
      </c>
      <c r="AG109" s="195">
        <f t="shared" si="100"/>
        <v>491</v>
      </c>
      <c r="AH109" s="172">
        <f t="shared" si="99"/>
        <v>25.653082549634277</v>
      </c>
      <c r="AI109" s="137"/>
      <c r="AJ109" s="137"/>
      <c r="AK109" s="137"/>
      <c r="AL109" s="137"/>
      <c r="AM109" s="141"/>
    </row>
    <row r="110" spans="1:39" s="142" customFormat="1" ht="45">
      <c r="A110" s="191" t="s">
        <v>273</v>
      </c>
      <c r="B110" s="75" t="s">
        <v>170</v>
      </c>
      <c r="C110" s="137"/>
      <c r="D110" s="137"/>
      <c r="E110" s="137"/>
      <c r="F110" s="137"/>
      <c r="G110" s="137"/>
      <c r="H110" s="137"/>
      <c r="I110" s="137"/>
      <c r="J110" s="137"/>
      <c r="K110" s="137"/>
      <c r="L110" s="192">
        <f t="shared" si="91"/>
        <v>1100</v>
      </c>
      <c r="M110" s="192">
        <v>1000</v>
      </c>
      <c r="N110" s="192">
        <v>100</v>
      </c>
      <c r="O110" s="137"/>
      <c r="P110" s="137"/>
      <c r="Q110" s="137"/>
      <c r="R110" s="169">
        <f t="shared" si="92"/>
        <v>1349.951</v>
      </c>
      <c r="S110" s="174">
        <v>14.451000000000001</v>
      </c>
      <c r="T110" s="169">
        <v>30.5</v>
      </c>
      <c r="U110" s="137"/>
      <c r="V110" s="169">
        <v>1000</v>
      </c>
      <c r="W110" s="169">
        <v>305</v>
      </c>
      <c r="X110" s="169">
        <f t="shared" si="96"/>
        <v>999.99600000000009</v>
      </c>
      <c r="Y110" s="170">
        <f t="shared" si="97"/>
        <v>905.53700000000003</v>
      </c>
      <c r="Z110" s="225">
        <v>905.53700000000003</v>
      </c>
      <c r="AA110" s="169"/>
      <c r="AB110" s="171">
        <f t="shared" si="64"/>
        <v>89.263749555178123</v>
      </c>
      <c r="AC110" s="170">
        <f t="shared" si="95"/>
        <v>94.459000000000003</v>
      </c>
      <c r="AD110" s="178">
        <v>63.959000000000003</v>
      </c>
      <c r="AE110" s="229">
        <v>30.5</v>
      </c>
      <c r="AF110" s="172">
        <f t="shared" si="67"/>
        <v>28.154694485842029</v>
      </c>
      <c r="AG110" s="195">
        <f>X110</f>
        <v>999.99600000000009</v>
      </c>
      <c r="AH110" s="172">
        <f t="shared" si="99"/>
        <v>74.076466479153694</v>
      </c>
      <c r="AI110" s="137"/>
      <c r="AJ110" s="137"/>
      <c r="AK110" s="137"/>
      <c r="AL110" s="137"/>
      <c r="AM110" s="141"/>
    </row>
    <row r="111" spans="1:39" s="233" customFormat="1" ht="60">
      <c r="A111" s="221" t="s">
        <v>274</v>
      </c>
      <c r="B111" s="222" t="s">
        <v>171</v>
      </c>
      <c r="C111" s="223"/>
      <c r="D111" s="223"/>
      <c r="E111" s="223"/>
      <c r="F111" s="223"/>
      <c r="G111" s="223"/>
      <c r="H111" s="223"/>
      <c r="I111" s="223"/>
      <c r="J111" s="223"/>
      <c r="K111" s="223"/>
      <c r="L111" s="224">
        <f t="shared" si="91"/>
        <v>672</v>
      </c>
      <c r="M111" s="224">
        <v>610</v>
      </c>
      <c r="N111" s="224">
        <v>62</v>
      </c>
      <c r="O111" s="223"/>
      <c r="P111" s="223"/>
      <c r="Q111" s="223"/>
      <c r="R111" s="225">
        <f t="shared" si="92"/>
        <v>790.66699999999992</v>
      </c>
      <c r="S111" s="226"/>
      <c r="T111" s="225">
        <f>42.4</f>
        <v>42.4</v>
      </c>
      <c r="U111" s="223"/>
      <c r="V111" s="225">
        <v>314.267</v>
      </c>
      <c r="W111" s="225">
        <f>434</f>
        <v>434</v>
      </c>
      <c r="X111" s="225">
        <f t="shared" si="96"/>
        <v>697.39400000000001</v>
      </c>
      <c r="Y111" s="227">
        <f t="shared" si="97"/>
        <v>314.267</v>
      </c>
      <c r="Z111" s="169">
        <v>314.267</v>
      </c>
      <c r="AA111" s="225"/>
      <c r="AB111" s="228">
        <f t="shared" si="64"/>
        <v>100</v>
      </c>
      <c r="AC111" s="227">
        <f t="shared" si="95"/>
        <v>383.12700000000001</v>
      </c>
      <c r="AD111" s="229">
        <v>340.72700000000003</v>
      </c>
      <c r="AE111" s="229">
        <v>42.4</v>
      </c>
      <c r="AF111" s="230">
        <f t="shared" si="67"/>
        <v>80.42128463476071</v>
      </c>
      <c r="AG111" s="231">
        <f>X111</f>
        <v>697.39400000000001</v>
      </c>
      <c r="AH111" s="230">
        <f t="shared" si="99"/>
        <v>88.203251179067806</v>
      </c>
      <c r="AI111" s="223"/>
      <c r="AJ111" s="223"/>
      <c r="AK111" s="223"/>
      <c r="AL111" s="223"/>
      <c r="AM111" s="232"/>
    </row>
    <row r="112" spans="1:39" s="233" customFormat="1" ht="15">
      <c r="A112" s="221"/>
      <c r="B112" s="222"/>
      <c r="C112" s="223"/>
      <c r="D112" s="223"/>
      <c r="E112" s="223"/>
      <c r="F112" s="223"/>
      <c r="G112" s="223"/>
      <c r="H112" s="223"/>
      <c r="I112" s="223"/>
      <c r="J112" s="223"/>
      <c r="K112" s="223"/>
      <c r="L112" s="224"/>
      <c r="M112" s="224"/>
      <c r="N112" s="224"/>
      <c r="O112" s="223"/>
      <c r="P112" s="223"/>
      <c r="Q112" s="223"/>
      <c r="R112" s="225"/>
      <c r="S112" s="226"/>
      <c r="T112" s="225"/>
      <c r="U112" s="223"/>
      <c r="V112" s="225"/>
      <c r="W112" s="225"/>
      <c r="X112" s="225"/>
      <c r="Y112" s="227"/>
      <c r="Z112" s="225"/>
      <c r="AA112" s="225"/>
      <c r="AB112" s="228"/>
      <c r="AC112" s="227"/>
      <c r="AD112" s="229"/>
      <c r="AE112" s="229"/>
      <c r="AF112" s="230"/>
      <c r="AG112" s="231"/>
      <c r="AH112" s="230"/>
      <c r="AI112" s="223"/>
      <c r="AJ112" s="223"/>
      <c r="AK112" s="223"/>
      <c r="AL112" s="223"/>
      <c r="AM112" s="232"/>
    </row>
    <row r="113" spans="1:39" s="190" customFormat="1" ht="15">
      <c r="A113" s="200"/>
      <c r="B113" s="57" t="s">
        <v>282</v>
      </c>
      <c r="C113" s="184"/>
      <c r="D113" s="184"/>
      <c r="E113" s="184"/>
      <c r="F113" s="184"/>
      <c r="G113" s="184"/>
      <c r="H113" s="184"/>
      <c r="I113" s="184"/>
      <c r="J113" s="184"/>
      <c r="K113" s="184"/>
      <c r="L113" s="197"/>
      <c r="M113" s="197"/>
      <c r="N113" s="197"/>
      <c r="O113" s="197"/>
      <c r="P113" s="197"/>
      <c r="Q113" s="197"/>
      <c r="R113" s="201">
        <f>SUM(R114:R138)</f>
        <v>19785.400000000001</v>
      </c>
      <c r="S113" s="201">
        <f t="shared" ref="S113:AG113" si="101">SUM(S114:S138)</f>
        <v>0</v>
      </c>
      <c r="T113" s="201">
        <f t="shared" si="101"/>
        <v>1800.3999999999996</v>
      </c>
      <c r="U113" s="201">
        <f t="shared" si="101"/>
        <v>0</v>
      </c>
      <c r="V113" s="201">
        <f t="shared" si="101"/>
        <v>0</v>
      </c>
      <c r="W113" s="201">
        <f t="shared" si="101"/>
        <v>17985</v>
      </c>
      <c r="X113" s="201">
        <f t="shared" si="101"/>
        <v>1429.4450000000002</v>
      </c>
      <c r="Y113" s="201">
        <f t="shared" si="101"/>
        <v>0</v>
      </c>
      <c r="Z113" s="201">
        <f t="shared" si="101"/>
        <v>0</v>
      </c>
      <c r="AA113" s="201">
        <f t="shared" si="101"/>
        <v>0</v>
      </c>
      <c r="AB113" s="228"/>
      <c r="AC113" s="201">
        <f t="shared" si="101"/>
        <v>1429.4450000000002</v>
      </c>
      <c r="AD113" s="201">
        <f t="shared" si="101"/>
        <v>653.99499999999989</v>
      </c>
      <c r="AE113" s="201">
        <f t="shared" si="101"/>
        <v>775.45</v>
      </c>
      <c r="AF113" s="312">
        <f t="shared" si="67"/>
        <v>7.2247465302697949</v>
      </c>
      <c r="AG113" s="201">
        <f t="shared" si="101"/>
        <v>5935.6200000000008</v>
      </c>
      <c r="AH113" s="312">
        <f t="shared" si="99"/>
        <v>30.000000000000004</v>
      </c>
      <c r="AI113" s="184"/>
      <c r="AJ113" s="184"/>
      <c r="AK113" s="184"/>
      <c r="AL113" s="184"/>
      <c r="AM113" s="189"/>
    </row>
    <row r="114" spans="1:39" s="233" customFormat="1" ht="15">
      <c r="A114" s="221" t="s">
        <v>27</v>
      </c>
      <c r="B114" s="222" t="s">
        <v>283</v>
      </c>
      <c r="C114" s="223"/>
      <c r="D114" s="223"/>
      <c r="E114" s="223"/>
      <c r="F114" s="223"/>
      <c r="G114" s="223"/>
      <c r="H114" s="223"/>
      <c r="I114" s="223"/>
      <c r="J114" s="223"/>
      <c r="K114" s="223"/>
      <c r="L114" s="224"/>
      <c r="M114" s="224"/>
      <c r="N114" s="224"/>
      <c r="O114" s="223"/>
      <c r="P114" s="223"/>
      <c r="Q114" s="223"/>
      <c r="R114" s="225">
        <f t="shared" ref="R114:R138" si="102">SUM(S114:W114)</f>
        <v>939.2</v>
      </c>
      <c r="S114" s="226"/>
      <c r="T114" s="225">
        <v>86.2</v>
      </c>
      <c r="U114" s="223"/>
      <c r="V114" s="225"/>
      <c r="W114" s="225">
        <v>853</v>
      </c>
      <c r="X114" s="225">
        <f t="shared" ref="X114:X138" si="103">Y114+AC114</f>
        <v>231.27100000000002</v>
      </c>
      <c r="Y114" s="227"/>
      <c r="Z114" s="225"/>
      <c r="AA114" s="225"/>
      <c r="AB114" s="228"/>
      <c r="AC114" s="227">
        <f t="shared" ref="AC114:AC138" si="104">AD114+AE114</f>
        <v>231.27100000000002</v>
      </c>
      <c r="AD114" s="229">
        <v>145.071</v>
      </c>
      <c r="AE114" s="225">
        <v>86.2</v>
      </c>
      <c r="AF114" s="230">
        <f t="shared" si="67"/>
        <v>24.62425468483816</v>
      </c>
      <c r="AG114" s="231">
        <f>30%*R114</f>
        <v>281.76</v>
      </c>
      <c r="AH114" s="230">
        <f t="shared" si="99"/>
        <v>30</v>
      </c>
      <c r="AI114" s="223"/>
      <c r="AJ114" s="223"/>
      <c r="AK114" s="223"/>
      <c r="AL114" s="223"/>
      <c r="AM114" s="232"/>
    </row>
    <row r="115" spans="1:39" s="233" customFormat="1" ht="30">
      <c r="A115" s="221" t="s">
        <v>43</v>
      </c>
      <c r="B115" s="222" t="s">
        <v>284</v>
      </c>
      <c r="C115" s="223"/>
      <c r="D115" s="223"/>
      <c r="E115" s="223"/>
      <c r="F115" s="223"/>
      <c r="G115" s="223"/>
      <c r="H115" s="223"/>
      <c r="I115" s="223"/>
      <c r="J115" s="223"/>
      <c r="K115" s="223"/>
      <c r="L115" s="224"/>
      <c r="M115" s="224"/>
      <c r="N115" s="224"/>
      <c r="O115" s="223"/>
      <c r="P115" s="223"/>
      <c r="Q115" s="223"/>
      <c r="R115" s="225">
        <f t="shared" si="102"/>
        <v>605</v>
      </c>
      <c r="S115" s="226"/>
      <c r="T115" s="225">
        <v>55</v>
      </c>
      <c r="U115" s="223"/>
      <c r="V115" s="225"/>
      <c r="W115" s="225">
        <v>550</v>
      </c>
      <c r="X115" s="225">
        <f t="shared" si="103"/>
        <v>0</v>
      </c>
      <c r="Y115" s="227"/>
      <c r="Z115" s="225"/>
      <c r="AA115" s="225"/>
      <c r="AB115" s="228"/>
      <c r="AC115" s="227">
        <f t="shared" si="104"/>
        <v>0</v>
      </c>
      <c r="AD115" s="229"/>
      <c r="AE115" s="225"/>
      <c r="AF115" s="230">
        <f t="shared" si="67"/>
        <v>0</v>
      </c>
      <c r="AG115" s="231">
        <f t="shared" ref="AG115:AG138" si="105">30%*R115</f>
        <v>181.5</v>
      </c>
      <c r="AH115" s="230">
        <f t="shared" si="99"/>
        <v>30</v>
      </c>
      <c r="AI115" s="223"/>
      <c r="AJ115" s="223"/>
      <c r="AK115" s="223"/>
      <c r="AL115" s="223"/>
      <c r="AM115" s="232"/>
    </row>
    <row r="116" spans="1:39" s="233" customFormat="1" ht="30">
      <c r="A116" s="221" t="s">
        <v>47</v>
      </c>
      <c r="B116" s="222" t="s">
        <v>285</v>
      </c>
      <c r="C116" s="223"/>
      <c r="D116" s="223"/>
      <c r="E116" s="223"/>
      <c r="F116" s="223"/>
      <c r="G116" s="223"/>
      <c r="H116" s="223"/>
      <c r="I116" s="223"/>
      <c r="J116" s="223"/>
      <c r="K116" s="223"/>
      <c r="L116" s="224"/>
      <c r="M116" s="224"/>
      <c r="N116" s="224"/>
      <c r="O116" s="223"/>
      <c r="P116" s="223"/>
      <c r="Q116" s="223"/>
      <c r="R116" s="225">
        <f t="shared" si="102"/>
        <v>1196.25</v>
      </c>
      <c r="S116" s="226"/>
      <c r="T116" s="225">
        <v>108.75</v>
      </c>
      <c r="U116" s="223"/>
      <c r="V116" s="225"/>
      <c r="W116" s="225">
        <v>1087.5</v>
      </c>
      <c r="X116" s="225">
        <f t="shared" si="103"/>
        <v>171.66499999999999</v>
      </c>
      <c r="Y116" s="227"/>
      <c r="Z116" s="225"/>
      <c r="AA116" s="225"/>
      <c r="AB116" s="228"/>
      <c r="AC116" s="227">
        <f t="shared" si="104"/>
        <v>171.66499999999999</v>
      </c>
      <c r="AD116" s="229">
        <v>62.914999999999992</v>
      </c>
      <c r="AE116" s="225">
        <v>108.75</v>
      </c>
      <c r="AF116" s="230">
        <f t="shared" si="67"/>
        <v>14.350261233019854</v>
      </c>
      <c r="AG116" s="231">
        <f t="shared" si="105"/>
        <v>358.875</v>
      </c>
      <c r="AH116" s="230">
        <f t="shared" si="99"/>
        <v>30</v>
      </c>
      <c r="AI116" s="223"/>
      <c r="AJ116" s="223"/>
      <c r="AK116" s="223"/>
      <c r="AL116" s="223"/>
      <c r="AM116" s="232"/>
    </row>
    <row r="117" spans="1:39" s="233" customFormat="1" ht="30">
      <c r="A117" s="221" t="s">
        <v>58</v>
      </c>
      <c r="B117" s="222" t="s">
        <v>286</v>
      </c>
      <c r="C117" s="223"/>
      <c r="D117" s="223"/>
      <c r="E117" s="223"/>
      <c r="F117" s="223"/>
      <c r="G117" s="223"/>
      <c r="H117" s="223"/>
      <c r="I117" s="223"/>
      <c r="J117" s="223"/>
      <c r="K117" s="223"/>
      <c r="L117" s="224"/>
      <c r="M117" s="224"/>
      <c r="N117" s="224"/>
      <c r="O117" s="223"/>
      <c r="P117" s="223"/>
      <c r="Q117" s="223"/>
      <c r="R117" s="225">
        <f t="shared" si="102"/>
        <v>957</v>
      </c>
      <c r="S117" s="226"/>
      <c r="T117" s="225">
        <v>87</v>
      </c>
      <c r="U117" s="223"/>
      <c r="V117" s="225"/>
      <c r="W117" s="225">
        <v>870</v>
      </c>
      <c r="X117" s="225">
        <f t="shared" si="103"/>
        <v>161.77199999999999</v>
      </c>
      <c r="Y117" s="227"/>
      <c r="Z117" s="225"/>
      <c r="AA117" s="225"/>
      <c r="AB117" s="228"/>
      <c r="AC117" s="227">
        <f t="shared" si="104"/>
        <v>161.77199999999999</v>
      </c>
      <c r="AD117" s="229">
        <v>74.771999999999991</v>
      </c>
      <c r="AE117" s="225">
        <v>87</v>
      </c>
      <c r="AF117" s="230">
        <f t="shared" si="67"/>
        <v>16.904075235109715</v>
      </c>
      <c r="AG117" s="231">
        <f t="shared" si="105"/>
        <v>287.09999999999997</v>
      </c>
      <c r="AH117" s="230">
        <f t="shared" si="99"/>
        <v>30</v>
      </c>
      <c r="AI117" s="223"/>
      <c r="AJ117" s="223"/>
      <c r="AK117" s="223"/>
      <c r="AL117" s="223"/>
      <c r="AM117" s="232"/>
    </row>
    <row r="118" spans="1:39" s="233" customFormat="1" ht="15">
      <c r="A118" s="221" t="s">
        <v>81</v>
      </c>
      <c r="B118" s="222" t="s">
        <v>287</v>
      </c>
      <c r="C118" s="223"/>
      <c r="D118" s="223"/>
      <c r="E118" s="223"/>
      <c r="F118" s="223"/>
      <c r="G118" s="223"/>
      <c r="H118" s="223"/>
      <c r="I118" s="223"/>
      <c r="J118" s="223"/>
      <c r="K118" s="223"/>
      <c r="L118" s="224"/>
      <c r="M118" s="224"/>
      <c r="N118" s="224"/>
      <c r="O118" s="223"/>
      <c r="P118" s="223"/>
      <c r="Q118" s="223"/>
      <c r="R118" s="225">
        <f t="shared" si="102"/>
        <v>330</v>
      </c>
      <c r="S118" s="226"/>
      <c r="T118" s="225">
        <v>30</v>
      </c>
      <c r="U118" s="223"/>
      <c r="V118" s="225"/>
      <c r="W118" s="225">
        <v>300</v>
      </c>
      <c r="X118" s="225">
        <f t="shared" si="103"/>
        <v>0</v>
      </c>
      <c r="Y118" s="227"/>
      <c r="Z118" s="225"/>
      <c r="AA118" s="225"/>
      <c r="AB118" s="228"/>
      <c r="AC118" s="227">
        <f t="shared" si="104"/>
        <v>0</v>
      </c>
      <c r="AD118" s="229"/>
      <c r="AE118" s="225"/>
      <c r="AF118" s="230">
        <f t="shared" si="67"/>
        <v>0</v>
      </c>
      <c r="AG118" s="231">
        <f t="shared" si="105"/>
        <v>99</v>
      </c>
      <c r="AH118" s="230">
        <f t="shared" si="99"/>
        <v>30</v>
      </c>
      <c r="AI118" s="223"/>
      <c r="AJ118" s="223"/>
      <c r="AK118" s="223"/>
      <c r="AL118" s="223"/>
      <c r="AM118" s="232"/>
    </row>
    <row r="119" spans="1:39" s="233" customFormat="1" ht="30">
      <c r="A119" s="221" t="s">
        <v>83</v>
      </c>
      <c r="B119" s="222" t="s">
        <v>288</v>
      </c>
      <c r="C119" s="223"/>
      <c r="D119" s="223"/>
      <c r="E119" s="223"/>
      <c r="F119" s="223"/>
      <c r="G119" s="223"/>
      <c r="H119" s="223"/>
      <c r="I119" s="223"/>
      <c r="J119" s="223"/>
      <c r="K119" s="223"/>
      <c r="L119" s="224"/>
      <c r="M119" s="224"/>
      <c r="N119" s="224"/>
      <c r="O119" s="223"/>
      <c r="P119" s="223"/>
      <c r="Q119" s="223"/>
      <c r="R119" s="225">
        <f t="shared" si="102"/>
        <v>574.20000000000005</v>
      </c>
      <c r="S119" s="226"/>
      <c r="T119" s="225">
        <v>52.2</v>
      </c>
      <c r="U119" s="223"/>
      <c r="V119" s="225"/>
      <c r="W119" s="225">
        <v>522</v>
      </c>
      <c r="X119" s="225">
        <f t="shared" si="103"/>
        <v>0</v>
      </c>
      <c r="Y119" s="227"/>
      <c r="Z119" s="225"/>
      <c r="AA119" s="225"/>
      <c r="AB119" s="228"/>
      <c r="AC119" s="227">
        <f t="shared" si="104"/>
        <v>0</v>
      </c>
      <c r="AD119" s="229"/>
      <c r="AE119" s="225"/>
      <c r="AF119" s="230">
        <f t="shared" si="67"/>
        <v>0</v>
      </c>
      <c r="AG119" s="231">
        <f t="shared" si="105"/>
        <v>172.26000000000002</v>
      </c>
      <c r="AH119" s="230">
        <f t="shared" si="99"/>
        <v>30</v>
      </c>
      <c r="AI119" s="223"/>
      <c r="AJ119" s="223"/>
      <c r="AK119" s="223"/>
      <c r="AL119" s="223"/>
      <c r="AM119" s="232"/>
    </row>
    <row r="120" spans="1:39" s="233" customFormat="1" ht="30">
      <c r="A120" s="221" t="s">
        <v>85</v>
      </c>
      <c r="B120" s="222" t="s">
        <v>289</v>
      </c>
      <c r="C120" s="223"/>
      <c r="D120" s="223"/>
      <c r="E120" s="223"/>
      <c r="F120" s="223"/>
      <c r="G120" s="223"/>
      <c r="H120" s="223"/>
      <c r="I120" s="223"/>
      <c r="J120" s="223"/>
      <c r="K120" s="223"/>
      <c r="L120" s="224"/>
      <c r="M120" s="224"/>
      <c r="N120" s="224"/>
      <c r="O120" s="223"/>
      <c r="P120" s="223"/>
      <c r="Q120" s="223"/>
      <c r="R120" s="225">
        <f t="shared" si="102"/>
        <v>574.20000000000005</v>
      </c>
      <c r="S120" s="226"/>
      <c r="T120" s="225">
        <v>52.2</v>
      </c>
      <c r="U120" s="223"/>
      <c r="V120" s="225"/>
      <c r="W120" s="225">
        <v>522</v>
      </c>
      <c r="X120" s="225">
        <f t="shared" si="103"/>
        <v>0</v>
      </c>
      <c r="Y120" s="227"/>
      <c r="Z120" s="225"/>
      <c r="AA120" s="225"/>
      <c r="AB120" s="228"/>
      <c r="AC120" s="227">
        <f t="shared" si="104"/>
        <v>0</v>
      </c>
      <c r="AD120" s="229"/>
      <c r="AE120" s="225"/>
      <c r="AF120" s="230">
        <f t="shared" si="67"/>
        <v>0</v>
      </c>
      <c r="AG120" s="231">
        <f t="shared" si="105"/>
        <v>172.26000000000002</v>
      </c>
      <c r="AH120" s="230">
        <f t="shared" si="99"/>
        <v>30</v>
      </c>
      <c r="AI120" s="223"/>
      <c r="AJ120" s="223"/>
      <c r="AK120" s="223"/>
      <c r="AL120" s="223"/>
      <c r="AM120" s="232"/>
    </row>
    <row r="121" spans="1:39" s="233" customFormat="1" ht="30">
      <c r="A121" s="221" t="s">
        <v>87</v>
      </c>
      <c r="B121" s="222" t="s">
        <v>290</v>
      </c>
      <c r="C121" s="223"/>
      <c r="D121" s="223"/>
      <c r="E121" s="223"/>
      <c r="F121" s="223"/>
      <c r="G121" s="223"/>
      <c r="H121" s="223"/>
      <c r="I121" s="223"/>
      <c r="J121" s="223"/>
      <c r="K121" s="223"/>
      <c r="L121" s="224"/>
      <c r="M121" s="224"/>
      <c r="N121" s="224"/>
      <c r="O121" s="223"/>
      <c r="P121" s="223"/>
      <c r="Q121" s="223"/>
      <c r="R121" s="225">
        <f t="shared" si="102"/>
        <v>574.20000000000005</v>
      </c>
      <c r="S121" s="226"/>
      <c r="T121" s="225">
        <v>52.2</v>
      </c>
      <c r="U121" s="223"/>
      <c r="V121" s="225"/>
      <c r="W121" s="225">
        <v>522</v>
      </c>
      <c r="X121" s="225">
        <f t="shared" si="103"/>
        <v>0</v>
      </c>
      <c r="Y121" s="227"/>
      <c r="Z121" s="225"/>
      <c r="AA121" s="225"/>
      <c r="AB121" s="228"/>
      <c r="AC121" s="227">
        <f t="shared" si="104"/>
        <v>0</v>
      </c>
      <c r="AD121" s="229"/>
      <c r="AE121" s="225"/>
      <c r="AF121" s="230">
        <f t="shared" si="67"/>
        <v>0</v>
      </c>
      <c r="AG121" s="231">
        <f t="shared" si="105"/>
        <v>172.26000000000002</v>
      </c>
      <c r="AH121" s="230">
        <f t="shared" si="99"/>
        <v>30</v>
      </c>
      <c r="AI121" s="223"/>
      <c r="AJ121" s="223"/>
      <c r="AK121" s="223"/>
      <c r="AL121" s="223"/>
      <c r="AM121" s="232"/>
    </row>
    <row r="122" spans="1:39" s="233" customFormat="1" ht="30">
      <c r="A122" s="221" t="s">
        <v>89</v>
      </c>
      <c r="B122" s="222" t="s">
        <v>291</v>
      </c>
      <c r="C122" s="223"/>
      <c r="D122" s="223"/>
      <c r="E122" s="223"/>
      <c r="F122" s="223"/>
      <c r="G122" s="223"/>
      <c r="H122" s="223"/>
      <c r="I122" s="223"/>
      <c r="J122" s="223"/>
      <c r="K122" s="223"/>
      <c r="L122" s="224"/>
      <c r="M122" s="224"/>
      <c r="N122" s="224"/>
      <c r="O122" s="223"/>
      <c r="P122" s="223"/>
      <c r="Q122" s="223"/>
      <c r="R122" s="225">
        <f t="shared" si="102"/>
        <v>550</v>
      </c>
      <c r="S122" s="226"/>
      <c r="T122" s="225">
        <v>50</v>
      </c>
      <c r="U122" s="223"/>
      <c r="V122" s="225"/>
      <c r="W122" s="225">
        <v>500</v>
      </c>
      <c r="X122" s="225">
        <f t="shared" si="103"/>
        <v>0</v>
      </c>
      <c r="Y122" s="227"/>
      <c r="Z122" s="225"/>
      <c r="AA122" s="225"/>
      <c r="AB122" s="228"/>
      <c r="AC122" s="227">
        <f t="shared" si="104"/>
        <v>0</v>
      </c>
      <c r="AD122" s="229"/>
      <c r="AE122" s="225"/>
      <c r="AF122" s="230">
        <f t="shared" si="67"/>
        <v>0</v>
      </c>
      <c r="AG122" s="231">
        <f t="shared" si="105"/>
        <v>165</v>
      </c>
      <c r="AH122" s="230">
        <f t="shared" si="99"/>
        <v>30</v>
      </c>
      <c r="AI122" s="223"/>
      <c r="AJ122" s="223"/>
      <c r="AK122" s="223"/>
      <c r="AL122" s="223"/>
      <c r="AM122" s="232"/>
    </row>
    <row r="123" spans="1:39" s="233" customFormat="1" ht="30">
      <c r="A123" s="221" t="s">
        <v>92</v>
      </c>
      <c r="B123" s="222" t="s">
        <v>292</v>
      </c>
      <c r="C123" s="223"/>
      <c r="D123" s="223"/>
      <c r="E123" s="223"/>
      <c r="F123" s="223"/>
      <c r="G123" s="223"/>
      <c r="H123" s="223"/>
      <c r="I123" s="223"/>
      <c r="J123" s="223"/>
      <c r="K123" s="223"/>
      <c r="L123" s="224"/>
      <c r="M123" s="224"/>
      <c r="N123" s="224"/>
      <c r="O123" s="223"/>
      <c r="P123" s="223"/>
      <c r="Q123" s="223"/>
      <c r="R123" s="225">
        <f t="shared" si="102"/>
        <v>957</v>
      </c>
      <c r="S123" s="226"/>
      <c r="T123" s="225">
        <v>87</v>
      </c>
      <c r="U123" s="223"/>
      <c r="V123" s="225"/>
      <c r="W123" s="225">
        <v>870</v>
      </c>
      <c r="X123" s="225">
        <f t="shared" si="103"/>
        <v>146.44999999999999</v>
      </c>
      <c r="Y123" s="227"/>
      <c r="Z123" s="225"/>
      <c r="AA123" s="225"/>
      <c r="AB123" s="228"/>
      <c r="AC123" s="227">
        <f t="shared" si="104"/>
        <v>146.44999999999999</v>
      </c>
      <c r="AD123" s="313">
        <v>59.45</v>
      </c>
      <c r="AE123" s="225">
        <v>87</v>
      </c>
      <c r="AF123" s="230">
        <f t="shared" si="67"/>
        <v>15.303030303030301</v>
      </c>
      <c r="AG123" s="231">
        <f t="shared" si="105"/>
        <v>287.09999999999997</v>
      </c>
      <c r="AH123" s="230">
        <f t="shared" si="99"/>
        <v>30</v>
      </c>
      <c r="AI123" s="223"/>
      <c r="AJ123" s="223"/>
      <c r="AK123" s="223"/>
      <c r="AL123" s="223"/>
      <c r="AM123" s="232"/>
    </row>
    <row r="124" spans="1:39" s="233" customFormat="1" ht="30">
      <c r="A124" s="221" t="s">
        <v>94</v>
      </c>
      <c r="B124" s="222" t="s">
        <v>293</v>
      </c>
      <c r="C124" s="223"/>
      <c r="D124" s="223"/>
      <c r="E124" s="223"/>
      <c r="F124" s="223"/>
      <c r="G124" s="223"/>
      <c r="H124" s="223"/>
      <c r="I124" s="223"/>
      <c r="J124" s="223"/>
      <c r="K124" s="223"/>
      <c r="L124" s="224"/>
      <c r="M124" s="224"/>
      <c r="N124" s="224"/>
      <c r="O124" s="223"/>
      <c r="P124" s="223"/>
      <c r="Q124" s="223"/>
      <c r="R124" s="225">
        <f t="shared" si="102"/>
        <v>685.75</v>
      </c>
      <c r="S124" s="226"/>
      <c r="T124" s="225">
        <v>63.25</v>
      </c>
      <c r="U124" s="223"/>
      <c r="V124" s="225"/>
      <c r="W124" s="225">
        <v>622.5</v>
      </c>
      <c r="X124" s="225">
        <f t="shared" si="103"/>
        <v>0</v>
      </c>
      <c r="Y124" s="227"/>
      <c r="Z124" s="225"/>
      <c r="AA124" s="225"/>
      <c r="AB124" s="228"/>
      <c r="AC124" s="227">
        <f t="shared" si="104"/>
        <v>0</v>
      </c>
      <c r="AD124" s="229"/>
      <c r="AE124" s="225"/>
      <c r="AF124" s="230">
        <f t="shared" si="67"/>
        <v>0</v>
      </c>
      <c r="AG124" s="231">
        <f t="shared" si="105"/>
        <v>205.72499999999999</v>
      </c>
      <c r="AH124" s="230">
        <f t="shared" si="99"/>
        <v>30</v>
      </c>
      <c r="AI124" s="223"/>
      <c r="AJ124" s="223"/>
      <c r="AK124" s="223"/>
      <c r="AL124" s="223"/>
      <c r="AM124" s="232"/>
    </row>
    <row r="125" spans="1:39" s="233" customFormat="1" ht="30">
      <c r="A125" s="221" t="s">
        <v>96</v>
      </c>
      <c r="B125" s="222" t="s">
        <v>294</v>
      </c>
      <c r="C125" s="223"/>
      <c r="D125" s="223"/>
      <c r="E125" s="223"/>
      <c r="F125" s="223"/>
      <c r="G125" s="223"/>
      <c r="H125" s="223"/>
      <c r="I125" s="223"/>
      <c r="J125" s="223"/>
      <c r="K125" s="223"/>
      <c r="L125" s="224"/>
      <c r="M125" s="224"/>
      <c r="N125" s="224"/>
      <c r="O125" s="223"/>
      <c r="P125" s="223"/>
      <c r="Q125" s="223"/>
      <c r="R125" s="225">
        <f t="shared" si="102"/>
        <v>724.5</v>
      </c>
      <c r="S125" s="226"/>
      <c r="T125" s="225">
        <v>65.5</v>
      </c>
      <c r="U125" s="223"/>
      <c r="V125" s="225"/>
      <c r="W125" s="225">
        <v>659</v>
      </c>
      <c r="X125" s="225">
        <f t="shared" si="103"/>
        <v>0</v>
      </c>
      <c r="Y125" s="227"/>
      <c r="Z125" s="225"/>
      <c r="AA125" s="225"/>
      <c r="AB125" s="228"/>
      <c r="AC125" s="227">
        <f t="shared" si="104"/>
        <v>0</v>
      </c>
      <c r="AD125" s="229"/>
      <c r="AE125" s="225"/>
      <c r="AF125" s="230">
        <f t="shared" si="67"/>
        <v>0</v>
      </c>
      <c r="AG125" s="231">
        <f t="shared" si="105"/>
        <v>217.35</v>
      </c>
      <c r="AH125" s="230">
        <f t="shared" si="99"/>
        <v>30</v>
      </c>
      <c r="AI125" s="223"/>
      <c r="AJ125" s="223"/>
      <c r="AK125" s="223"/>
      <c r="AL125" s="223"/>
      <c r="AM125" s="232"/>
    </row>
    <row r="126" spans="1:39" s="233" customFormat="1" ht="30">
      <c r="A126" s="221" t="s">
        <v>98</v>
      </c>
      <c r="B126" s="222" t="s">
        <v>295</v>
      </c>
      <c r="C126" s="223"/>
      <c r="D126" s="223"/>
      <c r="E126" s="223"/>
      <c r="F126" s="223"/>
      <c r="G126" s="223"/>
      <c r="H126" s="223"/>
      <c r="I126" s="223"/>
      <c r="J126" s="223"/>
      <c r="K126" s="223"/>
      <c r="L126" s="224"/>
      <c r="M126" s="224"/>
      <c r="N126" s="224"/>
      <c r="O126" s="223"/>
      <c r="P126" s="223"/>
      <c r="Q126" s="223"/>
      <c r="R126" s="225">
        <f t="shared" si="102"/>
        <v>627</v>
      </c>
      <c r="S126" s="226"/>
      <c r="T126" s="225">
        <v>57</v>
      </c>
      <c r="U126" s="223"/>
      <c r="V126" s="225"/>
      <c r="W126" s="225">
        <v>570</v>
      </c>
      <c r="X126" s="225">
        <f t="shared" si="103"/>
        <v>0</v>
      </c>
      <c r="Y126" s="227"/>
      <c r="Z126" s="225"/>
      <c r="AA126" s="225"/>
      <c r="AB126" s="228"/>
      <c r="AC126" s="227">
        <f t="shared" si="104"/>
        <v>0</v>
      </c>
      <c r="AD126" s="229"/>
      <c r="AE126" s="225"/>
      <c r="AF126" s="230">
        <f t="shared" si="67"/>
        <v>0</v>
      </c>
      <c r="AG126" s="231">
        <f t="shared" si="105"/>
        <v>188.1</v>
      </c>
      <c r="AH126" s="230">
        <f t="shared" si="99"/>
        <v>30</v>
      </c>
      <c r="AI126" s="223"/>
      <c r="AJ126" s="223"/>
      <c r="AK126" s="223"/>
      <c r="AL126" s="223"/>
      <c r="AM126" s="232"/>
    </row>
    <row r="127" spans="1:39" s="233" customFormat="1" ht="30">
      <c r="A127" s="221" t="s">
        <v>100</v>
      </c>
      <c r="B127" s="222" t="s">
        <v>296</v>
      </c>
      <c r="C127" s="223"/>
      <c r="D127" s="223"/>
      <c r="E127" s="223"/>
      <c r="F127" s="223"/>
      <c r="G127" s="223"/>
      <c r="H127" s="223"/>
      <c r="I127" s="223"/>
      <c r="J127" s="223"/>
      <c r="K127" s="223"/>
      <c r="L127" s="224"/>
      <c r="M127" s="224"/>
      <c r="N127" s="224"/>
      <c r="O127" s="223"/>
      <c r="P127" s="223"/>
      <c r="Q127" s="223"/>
      <c r="R127" s="225">
        <f t="shared" si="102"/>
        <v>660.4</v>
      </c>
      <c r="S127" s="226"/>
      <c r="T127" s="225">
        <v>60.4</v>
      </c>
      <c r="U127" s="223"/>
      <c r="V127" s="225"/>
      <c r="W127" s="225">
        <v>600</v>
      </c>
      <c r="X127" s="225">
        <f t="shared" si="103"/>
        <v>0</v>
      </c>
      <c r="Y127" s="227"/>
      <c r="Z127" s="225"/>
      <c r="AA127" s="225"/>
      <c r="AB127" s="228"/>
      <c r="AC127" s="227">
        <f t="shared" si="104"/>
        <v>0</v>
      </c>
      <c r="AD127" s="229"/>
      <c r="AE127" s="225"/>
      <c r="AF127" s="230">
        <f t="shared" si="67"/>
        <v>0</v>
      </c>
      <c r="AG127" s="231">
        <f t="shared" si="105"/>
        <v>198.11999999999998</v>
      </c>
      <c r="AH127" s="230">
        <f t="shared" si="99"/>
        <v>30</v>
      </c>
      <c r="AI127" s="223"/>
      <c r="AJ127" s="223"/>
      <c r="AK127" s="223"/>
      <c r="AL127" s="223"/>
      <c r="AM127" s="232"/>
    </row>
    <row r="128" spans="1:39" s="233" customFormat="1" ht="30">
      <c r="A128" s="221" t="s">
        <v>103</v>
      </c>
      <c r="B128" s="222" t="s">
        <v>297</v>
      </c>
      <c r="C128" s="223"/>
      <c r="D128" s="223"/>
      <c r="E128" s="223"/>
      <c r="F128" s="223"/>
      <c r="G128" s="223"/>
      <c r="H128" s="223"/>
      <c r="I128" s="223"/>
      <c r="J128" s="223"/>
      <c r="K128" s="223"/>
      <c r="L128" s="224"/>
      <c r="M128" s="224"/>
      <c r="N128" s="224"/>
      <c r="O128" s="223"/>
      <c r="P128" s="223"/>
      <c r="Q128" s="223"/>
      <c r="R128" s="225">
        <f t="shared" si="102"/>
        <v>957</v>
      </c>
      <c r="S128" s="226"/>
      <c r="T128" s="225">
        <v>87</v>
      </c>
      <c r="U128" s="223"/>
      <c r="V128" s="225"/>
      <c r="W128" s="225">
        <v>870</v>
      </c>
      <c r="X128" s="225">
        <f t="shared" si="103"/>
        <v>172.37799999999999</v>
      </c>
      <c r="Y128" s="227"/>
      <c r="Z128" s="225"/>
      <c r="AA128" s="225"/>
      <c r="AB128" s="228"/>
      <c r="AC128" s="227">
        <f t="shared" si="104"/>
        <v>172.37799999999999</v>
      </c>
      <c r="AD128" s="229">
        <v>85.378</v>
      </c>
      <c r="AE128" s="225">
        <v>87</v>
      </c>
      <c r="AF128" s="230">
        <f t="shared" si="67"/>
        <v>18.012330198537093</v>
      </c>
      <c r="AG128" s="231">
        <f t="shared" si="105"/>
        <v>287.09999999999997</v>
      </c>
      <c r="AH128" s="230">
        <f t="shared" si="99"/>
        <v>30</v>
      </c>
      <c r="AI128" s="223"/>
      <c r="AJ128" s="223"/>
      <c r="AK128" s="223"/>
      <c r="AL128" s="223"/>
      <c r="AM128" s="232"/>
    </row>
    <row r="129" spans="1:39" s="233" customFormat="1" ht="30">
      <c r="A129" s="221" t="s">
        <v>105</v>
      </c>
      <c r="B129" s="222" t="s">
        <v>298</v>
      </c>
      <c r="C129" s="223"/>
      <c r="D129" s="223"/>
      <c r="E129" s="223"/>
      <c r="F129" s="223"/>
      <c r="G129" s="223"/>
      <c r="H129" s="223"/>
      <c r="I129" s="223"/>
      <c r="J129" s="223"/>
      <c r="K129" s="223"/>
      <c r="L129" s="224"/>
      <c r="M129" s="224"/>
      <c r="N129" s="224"/>
      <c r="O129" s="223"/>
      <c r="P129" s="223"/>
      <c r="Q129" s="223"/>
      <c r="R129" s="225">
        <f t="shared" si="102"/>
        <v>574.20000000000005</v>
      </c>
      <c r="S129" s="226"/>
      <c r="T129" s="225">
        <v>52.2</v>
      </c>
      <c r="U129" s="223"/>
      <c r="V129" s="225"/>
      <c r="W129" s="225">
        <v>522</v>
      </c>
      <c r="X129" s="225">
        <f t="shared" si="103"/>
        <v>0</v>
      </c>
      <c r="Y129" s="227"/>
      <c r="Z129" s="225"/>
      <c r="AA129" s="225"/>
      <c r="AB129" s="228"/>
      <c r="AC129" s="227">
        <f t="shared" si="104"/>
        <v>0</v>
      </c>
      <c r="AD129" s="229"/>
      <c r="AE129" s="225"/>
      <c r="AF129" s="230">
        <f t="shared" si="67"/>
        <v>0</v>
      </c>
      <c r="AG129" s="231">
        <f t="shared" si="105"/>
        <v>172.26000000000002</v>
      </c>
      <c r="AH129" s="230">
        <f t="shared" si="99"/>
        <v>30</v>
      </c>
      <c r="AI129" s="223"/>
      <c r="AJ129" s="223"/>
      <c r="AK129" s="223"/>
      <c r="AL129" s="223"/>
      <c r="AM129" s="232"/>
    </row>
    <row r="130" spans="1:39" s="233" customFormat="1" ht="30">
      <c r="A130" s="221" t="s">
        <v>107</v>
      </c>
      <c r="B130" s="222" t="s">
        <v>299</v>
      </c>
      <c r="C130" s="223"/>
      <c r="D130" s="223"/>
      <c r="E130" s="223"/>
      <c r="F130" s="223"/>
      <c r="G130" s="223"/>
      <c r="H130" s="223"/>
      <c r="I130" s="223"/>
      <c r="J130" s="223"/>
      <c r="K130" s="223"/>
      <c r="L130" s="224"/>
      <c r="M130" s="224"/>
      <c r="N130" s="224"/>
      <c r="O130" s="223"/>
      <c r="P130" s="223"/>
      <c r="Q130" s="223"/>
      <c r="R130" s="225">
        <f t="shared" si="102"/>
        <v>478.5</v>
      </c>
      <c r="S130" s="226"/>
      <c r="T130" s="225">
        <v>43.5</v>
      </c>
      <c r="U130" s="223"/>
      <c r="V130" s="225"/>
      <c r="W130" s="225">
        <v>435</v>
      </c>
      <c r="X130" s="225">
        <f t="shared" si="103"/>
        <v>0</v>
      </c>
      <c r="Y130" s="227"/>
      <c r="Z130" s="225"/>
      <c r="AA130" s="225"/>
      <c r="AB130" s="228"/>
      <c r="AC130" s="227">
        <f t="shared" si="104"/>
        <v>0</v>
      </c>
      <c r="AD130" s="229"/>
      <c r="AE130" s="225"/>
      <c r="AF130" s="230">
        <f t="shared" si="67"/>
        <v>0</v>
      </c>
      <c r="AG130" s="231">
        <f t="shared" si="105"/>
        <v>143.54999999999998</v>
      </c>
      <c r="AH130" s="230">
        <f t="shared" si="99"/>
        <v>30</v>
      </c>
      <c r="AI130" s="223"/>
      <c r="AJ130" s="223"/>
      <c r="AK130" s="223"/>
      <c r="AL130" s="223"/>
      <c r="AM130" s="232"/>
    </row>
    <row r="131" spans="1:39" s="233" customFormat="1" ht="15">
      <c r="A131" s="221" t="s">
        <v>172</v>
      </c>
      <c r="B131" s="222" t="s">
        <v>300</v>
      </c>
      <c r="C131" s="223"/>
      <c r="D131" s="223"/>
      <c r="E131" s="223"/>
      <c r="F131" s="223"/>
      <c r="G131" s="223"/>
      <c r="H131" s="223"/>
      <c r="I131" s="223"/>
      <c r="J131" s="223"/>
      <c r="K131" s="223"/>
      <c r="L131" s="224"/>
      <c r="M131" s="224"/>
      <c r="N131" s="224"/>
      <c r="O131" s="223"/>
      <c r="P131" s="223"/>
      <c r="Q131" s="223"/>
      <c r="R131" s="225">
        <f t="shared" si="102"/>
        <v>568.70000000000005</v>
      </c>
      <c r="S131" s="226"/>
      <c r="T131" s="225">
        <v>51.7</v>
      </c>
      <c r="U131" s="223"/>
      <c r="V131" s="225"/>
      <c r="W131" s="225">
        <v>517</v>
      </c>
      <c r="X131" s="225">
        <f t="shared" si="103"/>
        <v>0</v>
      </c>
      <c r="Y131" s="227"/>
      <c r="Z131" s="225"/>
      <c r="AA131" s="225"/>
      <c r="AB131" s="228"/>
      <c r="AC131" s="227">
        <f t="shared" si="104"/>
        <v>0</v>
      </c>
      <c r="AD131" s="229"/>
      <c r="AE131" s="225"/>
      <c r="AF131" s="230">
        <f t="shared" si="67"/>
        <v>0</v>
      </c>
      <c r="AG131" s="231">
        <f t="shared" si="105"/>
        <v>170.61</v>
      </c>
      <c r="AH131" s="230">
        <f t="shared" si="99"/>
        <v>30</v>
      </c>
      <c r="AI131" s="223"/>
      <c r="AJ131" s="223"/>
      <c r="AK131" s="223"/>
      <c r="AL131" s="223"/>
      <c r="AM131" s="232"/>
    </row>
    <row r="132" spans="1:39" s="233" customFormat="1" ht="30">
      <c r="A132" s="221" t="s">
        <v>173</v>
      </c>
      <c r="B132" s="222" t="s">
        <v>301</v>
      </c>
      <c r="C132" s="223"/>
      <c r="D132" s="223"/>
      <c r="E132" s="223"/>
      <c r="F132" s="223"/>
      <c r="G132" s="223"/>
      <c r="H132" s="223"/>
      <c r="I132" s="223"/>
      <c r="J132" s="223"/>
      <c r="K132" s="223"/>
      <c r="L132" s="224"/>
      <c r="M132" s="224"/>
      <c r="N132" s="224"/>
      <c r="O132" s="223"/>
      <c r="P132" s="223"/>
      <c r="Q132" s="223"/>
      <c r="R132" s="225">
        <f t="shared" si="102"/>
        <v>704</v>
      </c>
      <c r="S132" s="226"/>
      <c r="T132" s="225">
        <v>64</v>
      </c>
      <c r="U132" s="223"/>
      <c r="V132" s="225"/>
      <c r="W132" s="225">
        <v>640</v>
      </c>
      <c r="X132" s="225">
        <f t="shared" si="103"/>
        <v>0</v>
      </c>
      <c r="Y132" s="227"/>
      <c r="Z132" s="225"/>
      <c r="AA132" s="225"/>
      <c r="AB132" s="228"/>
      <c r="AC132" s="227">
        <f t="shared" si="104"/>
        <v>0</v>
      </c>
      <c r="AD132" s="229"/>
      <c r="AE132" s="225"/>
      <c r="AF132" s="230">
        <f t="shared" si="67"/>
        <v>0</v>
      </c>
      <c r="AG132" s="231">
        <f t="shared" si="105"/>
        <v>211.2</v>
      </c>
      <c r="AH132" s="230">
        <f t="shared" si="99"/>
        <v>30</v>
      </c>
      <c r="AI132" s="223"/>
      <c r="AJ132" s="223"/>
      <c r="AK132" s="223"/>
      <c r="AL132" s="223"/>
      <c r="AM132" s="232"/>
    </row>
    <row r="133" spans="1:39" s="233" customFormat="1" ht="30">
      <c r="A133" s="221" t="s">
        <v>174</v>
      </c>
      <c r="B133" s="222" t="s">
        <v>302</v>
      </c>
      <c r="C133" s="223"/>
      <c r="D133" s="223"/>
      <c r="E133" s="223"/>
      <c r="F133" s="223"/>
      <c r="G133" s="223"/>
      <c r="H133" s="223"/>
      <c r="I133" s="223"/>
      <c r="J133" s="223"/>
      <c r="K133" s="223"/>
      <c r="L133" s="224"/>
      <c r="M133" s="224"/>
      <c r="N133" s="224"/>
      <c r="O133" s="223"/>
      <c r="P133" s="223"/>
      <c r="Q133" s="223"/>
      <c r="R133" s="225">
        <f t="shared" si="102"/>
        <v>765.6</v>
      </c>
      <c r="S133" s="226"/>
      <c r="T133" s="225">
        <v>69.600000000000009</v>
      </c>
      <c r="U133" s="223"/>
      <c r="V133" s="225"/>
      <c r="W133" s="225">
        <v>696</v>
      </c>
      <c r="X133" s="225">
        <f t="shared" si="103"/>
        <v>0</v>
      </c>
      <c r="Y133" s="227"/>
      <c r="Z133" s="225"/>
      <c r="AA133" s="225"/>
      <c r="AB133" s="228"/>
      <c r="AC133" s="227">
        <f t="shared" si="104"/>
        <v>0</v>
      </c>
      <c r="AD133" s="229"/>
      <c r="AE133" s="225"/>
      <c r="AF133" s="230">
        <f t="shared" si="67"/>
        <v>0</v>
      </c>
      <c r="AG133" s="231">
        <f t="shared" si="105"/>
        <v>229.68</v>
      </c>
      <c r="AH133" s="230">
        <f t="shared" si="99"/>
        <v>30</v>
      </c>
      <c r="AI133" s="223"/>
      <c r="AJ133" s="223"/>
      <c r="AK133" s="223"/>
      <c r="AL133" s="223"/>
      <c r="AM133" s="232"/>
    </row>
    <row r="134" spans="1:39" s="233" customFormat="1" ht="15">
      <c r="A134" s="221" t="s">
        <v>175</v>
      </c>
      <c r="B134" s="222" t="s">
        <v>303</v>
      </c>
      <c r="C134" s="223"/>
      <c r="D134" s="223"/>
      <c r="E134" s="223"/>
      <c r="F134" s="223"/>
      <c r="G134" s="223"/>
      <c r="H134" s="223"/>
      <c r="I134" s="223"/>
      <c r="J134" s="223"/>
      <c r="K134" s="223"/>
      <c r="L134" s="224"/>
      <c r="M134" s="224"/>
      <c r="N134" s="224"/>
      <c r="O134" s="223"/>
      <c r="P134" s="223"/>
      <c r="Q134" s="223"/>
      <c r="R134" s="225">
        <f t="shared" si="102"/>
        <v>765.6</v>
      </c>
      <c r="S134" s="226"/>
      <c r="T134" s="225">
        <v>69.600000000000009</v>
      </c>
      <c r="U134" s="223"/>
      <c r="V134" s="225"/>
      <c r="W134" s="225">
        <v>696</v>
      </c>
      <c r="X134" s="225">
        <f t="shared" si="103"/>
        <v>0</v>
      </c>
      <c r="Y134" s="227"/>
      <c r="Z134" s="225"/>
      <c r="AA134" s="225"/>
      <c r="AB134" s="228"/>
      <c r="AC134" s="227">
        <f t="shared" si="104"/>
        <v>0</v>
      </c>
      <c r="AD134" s="229"/>
      <c r="AE134" s="225"/>
      <c r="AF134" s="230">
        <f t="shared" si="67"/>
        <v>0</v>
      </c>
      <c r="AG134" s="231">
        <f t="shared" si="105"/>
        <v>229.68</v>
      </c>
      <c r="AH134" s="230">
        <f t="shared" si="99"/>
        <v>30</v>
      </c>
      <c r="AI134" s="223"/>
      <c r="AJ134" s="223"/>
      <c r="AK134" s="223"/>
      <c r="AL134" s="223"/>
      <c r="AM134" s="232"/>
    </row>
    <row r="135" spans="1:39" s="233" customFormat="1" ht="30">
      <c r="A135" s="221" t="s">
        <v>272</v>
      </c>
      <c r="B135" s="222" t="s">
        <v>304</v>
      </c>
      <c r="C135" s="223"/>
      <c r="D135" s="223"/>
      <c r="E135" s="223"/>
      <c r="F135" s="223"/>
      <c r="G135" s="223"/>
      <c r="H135" s="223"/>
      <c r="I135" s="223"/>
      <c r="J135" s="223"/>
      <c r="K135" s="223"/>
      <c r="L135" s="224"/>
      <c r="M135" s="224"/>
      <c r="N135" s="224"/>
      <c r="O135" s="223"/>
      <c r="P135" s="223"/>
      <c r="Q135" s="223"/>
      <c r="R135" s="225">
        <f t="shared" si="102"/>
        <v>765.6</v>
      </c>
      <c r="S135" s="226"/>
      <c r="T135" s="225">
        <v>69.600000000000009</v>
      </c>
      <c r="U135" s="223"/>
      <c r="V135" s="225"/>
      <c r="W135" s="225">
        <v>696</v>
      </c>
      <c r="X135" s="225">
        <f t="shared" si="103"/>
        <v>0</v>
      </c>
      <c r="Y135" s="227"/>
      <c r="Z135" s="225"/>
      <c r="AA135" s="225"/>
      <c r="AB135" s="228"/>
      <c r="AC135" s="227">
        <f t="shared" si="104"/>
        <v>0</v>
      </c>
      <c r="AD135" s="229"/>
      <c r="AE135" s="225"/>
      <c r="AF135" s="230">
        <f t="shared" si="67"/>
        <v>0</v>
      </c>
      <c r="AG135" s="231">
        <f t="shared" si="105"/>
        <v>229.68</v>
      </c>
      <c r="AH135" s="230">
        <f t="shared" si="99"/>
        <v>30</v>
      </c>
      <c r="AI135" s="223"/>
      <c r="AJ135" s="223"/>
      <c r="AK135" s="223"/>
      <c r="AL135" s="223"/>
      <c r="AM135" s="232"/>
    </row>
    <row r="136" spans="1:39" s="233" customFormat="1" ht="30">
      <c r="A136" s="221" t="s">
        <v>273</v>
      </c>
      <c r="B136" s="222" t="s">
        <v>305</v>
      </c>
      <c r="C136" s="223"/>
      <c r="D136" s="223"/>
      <c r="E136" s="223"/>
      <c r="F136" s="223"/>
      <c r="G136" s="223"/>
      <c r="H136" s="223"/>
      <c r="I136" s="223"/>
      <c r="J136" s="223"/>
      <c r="K136" s="223"/>
      <c r="L136" s="224"/>
      <c r="M136" s="224"/>
      <c r="N136" s="224"/>
      <c r="O136" s="223"/>
      <c r="P136" s="223"/>
      <c r="Q136" s="223"/>
      <c r="R136" s="225">
        <f t="shared" si="102"/>
        <v>2139.5</v>
      </c>
      <c r="S136" s="226"/>
      <c r="T136" s="225">
        <v>194.5</v>
      </c>
      <c r="U136" s="223"/>
      <c r="V136" s="225"/>
      <c r="W136" s="225">
        <v>1945</v>
      </c>
      <c r="X136" s="225">
        <f t="shared" si="103"/>
        <v>303.065</v>
      </c>
      <c r="Y136" s="227"/>
      <c r="Z136" s="225"/>
      <c r="AA136" s="225"/>
      <c r="AB136" s="228"/>
      <c r="AC136" s="227">
        <f t="shared" si="104"/>
        <v>303.065</v>
      </c>
      <c r="AD136" s="229">
        <v>108.565</v>
      </c>
      <c r="AE136" s="225">
        <v>194.5</v>
      </c>
      <c r="AF136" s="230">
        <f t="shared" si="67"/>
        <v>14.165225519981304</v>
      </c>
      <c r="AG136" s="231">
        <f t="shared" si="105"/>
        <v>641.85</v>
      </c>
      <c r="AH136" s="230">
        <f t="shared" si="99"/>
        <v>30</v>
      </c>
      <c r="AI136" s="223"/>
      <c r="AJ136" s="223"/>
      <c r="AK136" s="223"/>
      <c r="AL136" s="223"/>
      <c r="AM136" s="232"/>
    </row>
    <row r="137" spans="1:39" s="233" customFormat="1" ht="30">
      <c r="A137" s="221" t="s">
        <v>274</v>
      </c>
      <c r="B137" s="222" t="s">
        <v>306</v>
      </c>
      <c r="C137" s="223"/>
      <c r="D137" s="223"/>
      <c r="E137" s="223"/>
      <c r="F137" s="223"/>
      <c r="G137" s="223"/>
      <c r="H137" s="223"/>
      <c r="I137" s="223"/>
      <c r="J137" s="223"/>
      <c r="K137" s="223"/>
      <c r="L137" s="224"/>
      <c r="M137" s="224"/>
      <c r="N137" s="224"/>
      <c r="O137" s="223"/>
      <c r="P137" s="223"/>
      <c r="Q137" s="223"/>
      <c r="R137" s="225">
        <f t="shared" si="102"/>
        <v>737</v>
      </c>
      <c r="S137" s="226"/>
      <c r="T137" s="225">
        <v>67</v>
      </c>
      <c r="U137" s="223"/>
      <c r="V137" s="225"/>
      <c r="W137" s="225">
        <v>670</v>
      </c>
      <c r="X137" s="225">
        <f t="shared" si="103"/>
        <v>0</v>
      </c>
      <c r="Y137" s="227"/>
      <c r="Z137" s="225"/>
      <c r="AA137" s="225"/>
      <c r="AB137" s="228"/>
      <c r="AC137" s="227">
        <f t="shared" si="104"/>
        <v>0</v>
      </c>
      <c r="AD137" s="229"/>
      <c r="AE137" s="225"/>
      <c r="AF137" s="230">
        <f t="shared" si="67"/>
        <v>0</v>
      </c>
      <c r="AG137" s="231">
        <f t="shared" si="105"/>
        <v>221.1</v>
      </c>
      <c r="AH137" s="230">
        <f t="shared" si="99"/>
        <v>30</v>
      </c>
      <c r="AI137" s="223"/>
      <c r="AJ137" s="223"/>
      <c r="AK137" s="223"/>
      <c r="AL137" s="223"/>
      <c r="AM137" s="232"/>
    </row>
    <row r="138" spans="1:39" s="233" customFormat="1" ht="30">
      <c r="A138" s="221" t="s">
        <v>281</v>
      </c>
      <c r="B138" s="222" t="s">
        <v>307</v>
      </c>
      <c r="C138" s="223"/>
      <c r="D138" s="223"/>
      <c r="E138" s="223"/>
      <c r="F138" s="223"/>
      <c r="G138" s="223"/>
      <c r="H138" s="223"/>
      <c r="I138" s="223"/>
      <c r="J138" s="223"/>
      <c r="K138" s="223"/>
      <c r="L138" s="224"/>
      <c r="M138" s="224"/>
      <c r="N138" s="224"/>
      <c r="O138" s="223"/>
      <c r="P138" s="223"/>
      <c r="Q138" s="223"/>
      <c r="R138" s="225">
        <f t="shared" si="102"/>
        <v>1375</v>
      </c>
      <c r="S138" s="226"/>
      <c r="T138" s="225">
        <v>125</v>
      </c>
      <c r="U138" s="223"/>
      <c r="V138" s="225"/>
      <c r="W138" s="225">
        <v>1250</v>
      </c>
      <c r="X138" s="225">
        <f t="shared" si="103"/>
        <v>242.84399999999999</v>
      </c>
      <c r="Y138" s="227"/>
      <c r="Z138" s="225"/>
      <c r="AA138" s="225"/>
      <c r="AB138" s="228"/>
      <c r="AC138" s="227">
        <f t="shared" si="104"/>
        <v>242.84399999999999</v>
      </c>
      <c r="AD138" s="229">
        <v>117.84399999999999</v>
      </c>
      <c r="AE138" s="225">
        <v>125</v>
      </c>
      <c r="AF138" s="230">
        <f t="shared" si="67"/>
        <v>17.661381818181816</v>
      </c>
      <c r="AG138" s="231">
        <f t="shared" si="105"/>
        <v>412.5</v>
      </c>
      <c r="AH138" s="230">
        <f t="shared" si="99"/>
        <v>30</v>
      </c>
      <c r="AI138" s="223"/>
      <c r="AJ138" s="223"/>
      <c r="AK138" s="223"/>
      <c r="AL138" s="223"/>
      <c r="AM138" s="232"/>
    </row>
    <row r="139" spans="1:39" s="142" customFormat="1" ht="15">
      <c r="A139" s="179"/>
      <c r="B139" s="75"/>
      <c r="C139" s="137"/>
      <c r="D139" s="137"/>
      <c r="E139" s="137"/>
      <c r="F139" s="137"/>
      <c r="G139" s="137"/>
      <c r="H139" s="137"/>
      <c r="I139" s="137"/>
      <c r="J139" s="137"/>
      <c r="K139" s="137"/>
      <c r="L139" s="192"/>
      <c r="M139" s="137"/>
      <c r="N139" s="137"/>
      <c r="O139" s="137"/>
      <c r="P139" s="137"/>
      <c r="Q139" s="137"/>
      <c r="R139" s="193"/>
      <c r="S139" s="193"/>
      <c r="T139" s="137"/>
      <c r="U139" s="137"/>
      <c r="V139" s="137"/>
      <c r="W139" s="137"/>
      <c r="X139" s="137"/>
      <c r="Y139" s="137"/>
      <c r="Z139" s="137"/>
      <c r="AA139" s="137"/>
      <c r="AB139" s="171"/>
      <c r="AC139" s="171"/>
      <c r="AD139" s="137"/>
      <c r="AE139" s="137"/>
      <c r="AF139" s="172"/>
      <c r="AG139" s="137"/>
      <c r="AH139" s="172"/>
      <c r="AI139" s="137"/>
      <c r="AJ139" s="137"/>
      <c r="AK139" s="137"/>
      <c r="AL139" s="137"/>
      <c r="AM139" s="141"/>
    </row>
    <row r="140" spans="1:39" s="142" customFormat="1" ht="42.75">
      <c r="A140" s="136" t="s">
        <v>178</v>
      </c>
      <c r="B140" s="56" t="s">
        <v>176</v>
      </c>
      <c r="C140" s="137"/>
      <c r="D140" s="137"/>
      <c r="E140" s="137"/>
      <c r="F140" s="137"/>
      <c r="G140" s="137"/>
      <c r="H140" s="137"/>
      <c r="I140" s="137"/>
      <c r="J140" s="137"/>
      <c r="K140" s="137"/>
      <c r="L140" s="138">
        <f>L141</f>
        <v>7535</v>
      </c>
      <c r="M140" s="138">
        <f t="shared" ref="M140:AG141" si="106">M141</f>
        <v>6577</v>
      </c>
      <c r="N140" s="138">
        <f t="shared" si="106"/>
        <v>958</v>
      </c>
      <c r="O140" s="138">
        <f t="shared" si="106"/>
        <v>0</v>
      </c>
      <c r="P140" s="138">
        <f t="shared" si="106"/>
        <v>0</v>
      </c>
      <c r="Q140" s="138">
        <f t="shared" si="106"/>
        <v>0</v>
      </c>
      <c r="R140" s="176">
        <f t="shared" si="106"/>
        <v>16346.117999999999</v>
      </c>
      <c r="S140" s="176">
        <f t="shared" si="106"/>
        <v>354.81200000000001</v>
      </c>
      <c r="T140" s="176">
        <f t="shared" si="106"/>
        <v>0</v>
      </c>
      <c r="U140" s="176">
        <f t="shared" si="106"/>
        <v>0</v>
      </c>
      <c r="V140" s="176">
        <f t="shared" si="106"/>
        <v>6073.3060000000005</v>
      </c>
      <c r="W140" s="176">
        <f t="shared" si="106"/>
        <v>9918</v>
      </c>
      <c r="X140" s="176">
        <f t="shared" si="106"/>
        <v>11374.360999999999</v>
      </c>
      <c r="Y140" s="176">
        <f t="shared" si="106"/>
        <v>5065.2270000000008</v>
      </c>
      <c r="Z140" s="176">
        <f t="shared" si="106"/>
        <v>4953.7970000000005</v>
      </c>
      <c r="AA140" s="176">
        <f t="shared" si="106"/>
        <v>111.43</v>
      </c>
      <c r="AB140" s="139">
        <f t="shared" ref="AB140:AB148" si="107">Y140/(S140+V140)*100</f>
        <v>78.797977884040094</v>
      </c>
      <c r="AC140" s="176">
        <f t="shared" si="106"/>
        <v>6309.134</v>
      </c>
      <c r="AD140" s="176">
        <f t="shared" si="106"/>
        <v>6309.134</v>
      </c>
      <c r="AE140" s="176">
        <f t="shared" si="106"/>
        <v>0</v>
      </c>
      <c r="AF140" s="140">
        <f t="shared" ref="AF140:AF151" si="108">AC140/(T140+W140)*100</f>
        <v>63.612966323855616</v>
      </c>
      <c r="AG140" s="176">
        <f t="shared" si="106"/>
        <v>10659.008</v>
      </c>
      <c r="AH140" s="140">
        <f t="shared" ref="AH140:AH151" si="109">+AG140/R140*100</f>
        <v>65.208191938905628</v>
      </c>
      <c r="AI140" s="137"/>
      <c r="AJ140" s="137"/>
      <c r="AK140" s="137"/>
      <c r="AL140" s="137"/>
      <c r="AM140" s="141"/>
    </row>
    <row r="141" spans="1:39" s="142" customFormat="1" ht="99.75">
      <c r="A141" s="179"/>
      <c r="B141" s="56" t="s">
        <v>177</v>
      </c>
      <c r="C141" s="137"/>
      <c r="D141" s="137"/>
      <c r="E141" s="137"/>
      <c r="F141" s="137"/>
      <c r="G141" s="137"/>
      <c r="H141" s="137"/>
      <c r="I141" s="137"/>
      <c r="J141" s="137"/>
      <c r="K141" s="137"/>
      <c r="L141" s="138">
        <f>L142</f>
        <v>7535</v>
      </c>
      <c r="M141" s="138">
        <f t="shared" si="106"/>
        <v>6577</v>
      </c>
      <c r="N141" s="138">
        <f t="shared" si="106"/>
        <v>958</v>
      </c>
      <c r="O141" s="138">
        <f t="shared" si="106"/>
        <v>0</v>
      </c>
      <c r="P141" s="138">
        <f t="shared" si="106"/>
        <v>0</v>
      </c>
      <c r="Q141" s="138">
        <f t="shared" si="106"/>
        <v>0</v>
      </c>
      <c r="R141" s="176">
        <f>R142+R149</f>
        <v>16346.117999999999</v>
      </c>
      <c r="S141" s="176">
        <f t="shared" ref="S141:V141" si="110">S142+S149</f>
        <v>354.81200000000001</v>
      </c>
      <c r="T141" s="176">
        <f t="shared" si="110"/>
        <v>0</v>
      </c>
      <c r="U141" s="176">
        <f t="shared" si="110"/>
        <v>0</v>
      </c>
      <c r="V141" s="176">
        <f t="shared" si="110"/>
        <v>6073.3060000000005</v>
      </c>
      <c r="W141" s="176">
        <f t="shared" ref="W141:X141" si="111">W142+W149</f>
        <v>9918</v>
      </c>
      <c r="X141" s="176">
        <f t="shared" si="111"/>
        <v>11374.360999999999</v>
      </c>
      <c r="Y141" s="176">
        <f t="shared" ref="Y141:AA141" si="112">Y142+Y149</f>
        <v>5065.2270000000008</v>
      </c>
      <c r="Z141" s="176">
        <f t="shared" si="112"/>
        <v>4953.7970000000005</v>
      </c>
      <c r="AA141" s="176">
        <f t="shared" si="112"/>
        <v>111.43</v>
      </c>
      <c r="AB141" s="139">
        <f t="shared" si="107"/>
        <v>78.797977884040094</v>
      </c>
      <c r="AC141" s="176">
        <f t="shared" ref="AC141:AE141" si="113">AC142+AC149</f>
        <v>6309.134</v>
      </c>
      <c r="AD141" s="176">
        <f t="shared" si="113"/>
        <v>6309.134</v>
      </c>
      <c r="AE141" s="176">
        <f t="shared" si="113"/>
        <v>0</v>
      </c>
      <c r="AF141" s="140">
        <f t="shared" si="108"/>
        <v>63.612966323855616</v>
      </c>
      <c r="AG141" s="138">
        <f t="shared" si="106"/>
        <v>10659.008</v>
      </c>
      <c r="AH141" s="140">
        <f t="shared" si="109"/>
        <v>65.208191938905628</v>
      </c>
      <c r="AI141" s="137"/>
      <c r="AJ141" s="137"/>
      <c r="AK141" s="137"/>
      <c r="AL141" s="137"/>
      <c r="AM141" s="141"/>
    </row>
    <row r="142" spans="1:39" s="190" customFormat="1" ht="30">
      <c r="A142" s="182"/>
      <c r="B142" s="79" t="s">
        <v>151</v>
      </c>
      <c r="C142" s="184"/>
      <c r="D142" s="184"/>
      <c r="E142" s="184"/>
      <c r="F142" s="184"/>
      <c r="G142" s="184"/>
      <c r="H142" s="184"/>
      <c r="I142" s="184"/>
      <c r="J142" s="184"/>
      <c r="K142" s="184"/>
      <c r="L142" s="197">
        <f>SUM(L143:L148)</f>
        <v>7535</v>
      </c>
      <c r="M142" s="197">
        <f t="shared" ref="M142:R142" si="114">SUM(M143:M148)</f>
        <v>6577</v>
      </c>
      <c r="N142" s="197">
        <f t="shared" si="114"/>
        <v>958</v>
      </c>
      <c r="O142" s="197">
        <f t="shared" si="114"/>
        <v>0</v>
      </c>
      <c r="P142" s="197">
        <f t="shared" si="114"/>
        <v>0</v>
      </c>
      <c r="Q142" s="197">
        <f t="shared" si="114"/>
        <v>0</v>
      </c>
      <c r="R142" s="201">
        <f t="shared" si="114"/>
        <v>14346.117999999999</v>
      </c>
      <c r="S142" s="201">
        <f t="shared" ref="S142:W142" si="115">SUM(S143:S148)</f>
        <v>354.81200000000001</v>
      </c>
      <c r="T142" s="201">
        <f t="shared" si="115"/>
        <v>0</v>
      </c>
      <c r="U142" s="201">
        <f t="shared" si="115"/>
        <v>0</v>
      </c>
      <c r="V142" s="201">
        <f t="shared" si="115"/>
        <v>6073.3060000000005</v>
      </c>
      <c r="W142" s="201">
        <f t="shared" si="115"/>
        <v>7918</v>
      </c>
      <c r="X142" s="201">
        <f t="shared" ref="X142:AA142" si="116">SUM(X143:X148)</f>
        <v>10659.008</v>
      </c>
      <c r="Y142" s="201">
        <f t="shared" si="116"/>
        <v>5065.2270000000008</v>
      </c>
      <c r="Z142" s="201">
        <f t="shared" si="116"/>
        <v>4953.7970000000005</v>
      </c>
      <c r="AA142" s="201">
        <f t="shared" si="116"/>
        <v>111.43</v>
      </c>
      <c r="AB142" s="187">
        <f t="shared" si="107"/>
        <v>78.797977884040094</v>
      </c>
      <c r="AC142" s="201">
        <f t="shared" ref="AC142:AE142" si="117">SUM(AC143:AC148)</f>
        <v>5593.7809999999999</v>
      </c>
      <c r="AD142" s="201">
        <f t="shared" si="117"/>
        <v>5593.7809999999999</v>
      </c>
      <c r="AE142" s="201">
        <f t="shared" si="117"/>
        <v>0</v>
      </c>
      <c r="AF142" s="188">
        <f t="shared" si="108"/>
        <v>70.646387976761801</v>
      </c>
      <c r="AG142" s="197">
        <f t="shared" ref="AG142" si="118">SUM(AG143:AG148)</f>
        <v>10659.008</v>
      </c>
      <c r="AH142" s="188">
        <f t="shared" si="109"/>
        <v>74.298900929157284</v>
      </c>
      <c r="AI142" s="184"/>
      <c r="AJ142" s="184"/>
      <c r="AK142" s="184"/>
      <c r="AL142" s="184"/>
      <c r="AM142" s="189"/>
    </row>
    <row r="143" spans="1:39" s="142" customFormat="1" ht="30">
      <c r="A143" s="191" t="s">
        <v>27</v>
      </c>
      <c r="B143" s="75" t="s">
        <v>179</v>
      </c>
      <c r="C143" s="137"/>
      <c r="D143" s="137"/>
      <c r="E143" s="137"/>
      <c r="F143" s="137"/>
      <c r="G143" s="137"/>
      <c r="H143" s="137"/>
      <c r="I143" s="137"/>
      <c r="J143" s="137"/>
      <c r="K143" s="137"/>
      <c r="L143" s="192">
        <f t="shared" si="91"/>
        <v>2177</v>
      </c>
      <c r="M143" s="192">
        <v>1889</v>
      </c>
      <c r="N143" s="192">
        <v>288</v>
      </c>
      <c r="O143" s="137"/>
      <c r="P143" s="137"/>
      <c r="Q143" s="137"/>
      <c r="R143" s="169">
        <f t="shared" ref="R143:R151" si="119">SUM(S143:W143)</f>
        <v>2500.0789999999997</v>
      </c>
      <c r="S143" s="174">
        <v>111.07899999999999</v>
      </c>
      <c r="T143" s="137"/>
      <c r="U143" s="137"/>
      <c r="V143" s="169">
        <v>1889</v>
      </c>
      <c r="W143" s="168">
        <v>500</v>
      </c>
      <c r="X143" s="169">
        <f t="shared" ref="X143" si="120">Y143+AC143</f>
        <v>1669.7190000000001</v>
      </c>
      <c r="Y143" s="170">
        <f t="shared" ref="Y143" si="121">Z143+AA143</f>
        <v>1669.7190000000001</v>
      </c>
      <c r="Z143" s="169">
        <v>1669.7190000000001</v>
      </c>
      <c r="AA143" s="169"/>
      <c r="AB143" s="171">
        <f t="shared" si="107"/>
        <v>83.482652435228815</v>
      </c>
      <c r="AC143" s="170">
        <f t="shared" ref="AC143:AC151" si="122">AD143+AE143</f>
        <v>0</v>
      </c>
      <c r="AD143" s="169">
        <v>0</v>
      </c>
      <c r="AE143" s="137"/>
      <c r="AF143" s="172">
        <f t="shared" si="108"/>
        <v>0</v>
      </c>
      <c r="AG143" s="195">
        <f>X143</f>
        <v>1669.7190000000001</v>
      </c>
      <c r="AH143" s="172">
        <f t="shared" si="109"/>
        <v>66.786649541874482</v>
      </c>
      <c r="AI143" s="137"/>
      <c r="AJ143" s="137"/>
      <c r="AK143" s="137"/>
      <c r="AL143" s="137"/>
      <c r="AM143" s="141"/>
    </row>
    <row r="144" spans="1:39" s="142" customFormat="1" ht="30">
      <c r="A144" s="191" t="s">
        <v>43</v>
      </c>
      <c r="B144" s="75" t="s">
        <v>180</v>
      </c>
      <c r="C144" s="137"/>
      <c r="D144" s="137"/>
      <c r="E144" s="137"/>
      <c r="F144" s="137"/>
      <c r="G144" s="137"/>
      <c r="H144" s="137"/>
      <c r="I144" s="137"/>
      <c r="J144" s="137"/>
      <c r="K144" s="137"/>
      <c r="L144" s="192">
        <f t="shared" si="91"/>
        <v>2348</v>
      </c>
      <c r="M144" s="192">
        <v>2043</v>
      </c>
      <c r="N144" s="192">
        <v>305</v>
      </c>
      <c r="O144" s="137"/>
      <c r="P144" s="137"/>
      <c r="Q144" s="137"/>
      <c r="R144" s="169">
        <f t="shared" si="119"/>
        <v>2654.43</v>
      </c>
      <c r="S144" s="174">
        <v>111.43</v>
      </c>
      <c r="T144" s="137"/>
      <c r="U144" s="137"/>
      <c r="V144" s="169">
        <v>2043</v>
      </c>
      <c r="W144" s="168">
        <v>500</v>
      </c>
      <c r="X144" s="169">
        <f t="shared" ref="X144:X151" si="123">Y144+AC144</f>
        <v>2203.1849999999999</v>
      </c>
      <c r="Y144" s="170">
        <f t="shared" ref="Y144:Y148" si="124">Z144+AA144</f>
        <v>2154.4299999999998</v>
      </c>
      <c r="Z144" s="169">
        <v>2043</v>
      </c>
      <c r="AA144" s="169">
        <v>111.43</v>
      </c>
      <c r="AB144" s="171">
        <f t="shared" si="107"/>
        <v>100</v>
      </c>
      <c r="AC144" s="170">
        <f t="shared" si="122"/>
        <v>48.755000000000003</v>
      </c>
      <c r="AD144" s="169">
        <v>48.755000000000003</v>
      </c>
      <c r="AE144" s="169"/>
      <c r="AF144" s="172">
        <f t="shared" si="108"/>
        <v>9.7509999999999994</v>
      </c>
      <c r="AG144" s="195">
        <f t="shared" ref="AG144:AG148" si="125">X144</f>
        <v>2203.1849999999999</v>
      </c>
      <c r="AH144" s="172">
        <f t="shared" si="109"/>
        <v>83.000305150258242</v>
      </c>
      <c r="AI144" s="137"/>
      <c r="AJ144" s="137"/>
      <c r="AK144" s="137"/>
      <c r="AL144" s="137"/>
      <c r="AM144" s="141"/>
    </row>
    <row r="145" spans="1:39" s="142" customFormat="1" ht="30">
      <c r="A145" s="191" t="s">
        <v>47</v>
      </c>
      <c r="B145" s="75" t="s">
        <v>181</v>
      </c>
      <c r="C145" s="137"/>
      <c r="D145" s="137"/>
      <c r="E145" s="137"/>
      <c r="F145" s="137"/>
      <c r="G145" s="137"/>
      <c r="H145" s="137"/>
      <c r="I145" s="137"/>
      <c r="J145" s="137"/>
      <c r="K145" s="137"/>
      <c r="L145" s="192">
        <f t="shared" si="91"/>
        <v>2350</v>
      </c>
      <c r="M145" s="192">
        <v>2045</v>
      </c>
      <c r="N145" s="192">
        <v>305</v>
      </c>
      <c r="O145" s="137"/>
      <c r="P145" s="137"/>
      <c r="Q145" s="137"/>
      <c r="R145" s="169">
        <f t="shared" si="119"/>
        <v>2677.3029999999999</v>
      </c>
      <c r="S145" s="174">
        <v>132.303</v>
      </c>
      <c r="T145" s="137"/>
      <c r="U145" s="137"/>
      <c r="V145" s="169">
        <v>2045</v>
      </c>
      <c r="W145" s="168">
        <v>500</v>
      </c>
      <c r="X145" s="169">
        <f t="shared" si="123"/>
        <v>1144.7719999999999</v>
      </c>
      <c r="Y145" s="170">
        <f t="shared" si="124"/>
        <v>1144.7719999999999</v>
      </c>
      <c r="Z145" s="169">
        <v>1144.7719999999999</v>
      </c>
      <c r="AA145" s="169"/>
      <c r="AB145" s="171">
        <f t="shared" si="107"/>
        <v>52.577523661153272</v>
      </c>
      <c r="AC145" s="170">
        <f t="shared" si="122"/>
        <v>0</v>
      </c>
      <c r="AD145" s="169">
        <v>0</v>
      </c>
      <c r="AE145" s="137"/>
      <c r="AF145" s="172">
        <f t="shared" si="108"/>
        <v>0</v>
      </c>
      <c r="AG145" s="195">
        <f t="shared" si="125"/>
        <v>1144.7719999999999</v>
      </c>
      <c r="AH145" s="172">
        <f t="shared" si="109"/>
        <v>42.758402765768388</v>
      </c>
      <c r="AI145" s="137"/>
      <c r="AJ145" s="137"/>
      <c r="AK145" s="137"/>
      <c r="AL145" s="137"/>
      <c r="AM145" s="141"/>
    </row>
    <row r="146" spans="1:39" s="142" customFormat="1" ht="30">
      <c r="A146" s="191" t="s">
        <v>58</v>
      </c>
      <c r="B146" s="75" t="s">
        <v>182</v>
      </c>
      <c r="C146" s="137"/>
      <c r="D146" s="137"/>
      <c r="E146" s="137"/>
      <c r="F146" s="137"/>
      <c r="G146" s="137"/>
      <c r="H146" s="137"/>
      <c r="I146" s="137"/>
      <c r="J146" s="137"/>
      <c r="K146" s="137"/>
      <c r="L146" s="192">
        <f t="shared" si="91"/>
        <v>220</v>
      </c>
      <c r="M146" s="192">
        <v>200</v>
      </c>
      <c r="N146" s="192">
        <v>20</v>
      </c>
      <c r="O146" s="137"/>
      <c r="P146" s="137"/>
      <c r="Q146" s="137"/>
      <c r="R146" s="169">
        <f t="shared" si="119"/>
        <v>2533.2339999999999</v>
      </c>
      <c r="S146" s="193"/>
      <c r="T146" s="137"/>
      <c r="U146" s="137"/>
      <c r="V146" s="169">
        <v>33.234000000000002</v>
      </c>
      <c r="W146" s="168">
        <v>2500</v>
      </c>
      <c r="X146" s="169">
        <f t="shared" si="123"/>
        <v>2247.8739999999998</v>
      </c>
      <c r="Y146" s="170">
        <f t="shared" si="124"/>
        <v>33.234000000000002</v>
      </c>
      <c r="Z146" s="169">
        <v>33.234000000000002</v>
      </c>
      <c r="AA146" s="169"/>
      <c r="AB146" s="171">
        <f t="shared" si="107"/>
        <v>100</v>
      </c>
      <c r="AC146" s="170">
        <f t="shared" si="122"/>
        <v>2214.64</v>
      </c>
      <c r="AD146" s="169">
        <v>2214.64</v>
      </c>
      <c r="AE146" s="169"/>
      <c r="AF146" s="172">
        <f t="shared" si="108"/>
        <v>88.585599999999999</v>
      </c>
      <c r="AG146" s="195">
        <f t="shared" si="125"/>
        <v>2247.8739999999998</v>
      </c>
      <c r="AH146" s="172">
        <f t="shared" si="109"/>
        <v>88.735347780741918</v>
      </c>
      <c r="AI146" s="137"/>
      <c r="AJ146" s="137"/>
      <c r="AK146" s="137"/>
      <c r="AL146" s="137"/>
      <c r="AM146" s="141"/>
    </row>
    <row r="147" spans="1:39" s="142" customFormat="1" ht="30">
      <c r="A147" s="191" t="s">
        <v>81</v>
      </c>
      <c r="B147" s="75" t="s">
        <v>183</v>
      </c>
      <c r="C147" s="137"/>
      <c r="D147" s="137"/>
      <c r="E147" s="137"/>
      <c r="F147" s="137"/>
      <c r="G147" s="137"/>
      <c r="H147" s="137"/>
      <c r="I147" s="137"/>
      <c r="J147" s="137"/>
      <c r="K147" s="137"/>
      <c r="L147" s="192">
        <f t="shared" si="91"/>
        <v>220</v>
      </c>
      <c r="M147" s="192">
        <v>200</v>
      </c>
      <c r="N147" s="192">
        <v>20</v>
      </c>
      <c r="O147" s="137"/>
      <c r="P147" s="137"/>
      <c r="Q147" s="137"/>
      <c r="R147" s="169">
        <f t="shared" si="119"/>
        <v>1931.3979999999999</v>
      </c>
      <c r="S147" s="193"/>
      <c r="T147" s="137"/>
      <c r="U147" s="137"/>
      <c r="V147" s="169">
        <v>13.398</v>
      </c>
      <c r="W147" s="168">
        <v>1918</v>
      </c>
      <c r="X147" s="169">
        <f t="shared" si="123"/>
        <v>1393.3839999999998</v>
      </c>
      <c r="Y147" s="170">
        <f t="shared" si="124"/>
        <v>13.398</v>
      </c>
      <c r="Z147" s="169">
        <v>13.398</v>
      </c>
      <c r="AA147" s="169"/>
      <c r="AB147" s="171">
        <f t="shared" si="107"/>
        <v>100</v>
      </c>
      <c r="AC147" s="170">
        <f t="shared" si="122"/>
        <v>1379.9859999999999</v>
      </c>
      <c r="AD147" s="169">
        <v>1379.9859999999999</v>
      </c>
      <c r="AE147" s="169"/>
      <c r="AF147" s="172">
        <f t="shared" si="108"/>
        <v>71.949217935349324</v>
      </c>
      <c r="AG147" s="195">
        <f t="shared" si="125"/>
        <v>1393.3839999999998</v>
      </c>
      <c r="AH147" s="172">
        <f t="shared" si="109"/>
        <v>72.143804643061642</v>
      </c>
      <c r="AI147" s="137"/>
      <c r="AJ147" s="137"/>
      <c r="AK147" s="137"/>
      <c r="AL147" s="137"/>
      <c r="AM147" s="141"/>
    </row>
    <row r="148" spans="1:39" s="142" customFormat="1" ht="23.25" customHeight="1">
      <c r="A148" s="191" t="s">
        <v>83</v>
      </c>
      <c r="B148" s="75" t="s">
        <v>184</v>
      </c>
      <c r="C148" s="137"/>
      <c r="D148" s="137"/>
      <c r="E148" s="137"/>
      <c r="F148" s="137"/>
      <c r="G148" s="137"/>
      <c r="H148" s="137"/>
      <c r="I148" s="137"/>
      <c r="J148" s="137"/>
      <c r="K148" s="137"/>
      <c r="L148" s="192">
        <f t="shared" si="91"/>
        <v>220</v>
      </c>
      <c r="M148" s="192">
        <v>200</v>
      </c>
      <c r="N148" s="192">
        <v>20</v>
      </c>
      <c r="O148" s="137"/>
      <c r="P148" s="137"/>
      <c r="Q148" s="137"/>
      <c r="R148" s="169">
        <f t="shared" si="119"/>
        <v>2049.674</v>
      </c>
      <c r="S148" s="193"/>
      <c r="T148" s="137"/>
      <c r="U148" s="137"/>
      <c r="V148" s="169">
        <v>49.673999999999999</v>
      </c>
      <c r="W148" s="168">
        <v>2000</v>
      </c>
      <c r="X148" s="169">
        <f t="shared" si="123"/>
        <v>2000.0740000000001</v>
      </c>
      <c r="Y148" s="170">
        <f t="shared" si="124"/>
        <v>49.673999999999999</v>
      </c>
      <c r="Z148" s="169">
        <v>49.673999999999999</v>
      </c>
      <c r="AA148" s="169"/>
      <c r="AB148" s="171">
        <f t="shared" si="107"/>
        <v>100</v>
      </c>
      <c r="AC148" s="170">
        <f t="shared" si="122"/>
        <v>1950.4</v>
      </c>
      <c r="AD148" s="169">
        <v>1950.4</v>
      </c>
      <c r="AE148" s="169"/>
      <c r="AF148" s="172">
        <f t="shared" si="108"/>
        <v>97.52000000000001</v>
      </c>
      <c r="AG148" s="195">
        <f t="shared" si="125"/>
        <v>2000.0740000000001</v>
      </c>
      <c r="AH148" s="172">
        <f t="shared" si="109"/>
        <v>97.580102982230358</v>
      </c>
      <c r="AI148" s="137"/>
      <c r="AJ148" s="137"/>
      <c r="AK148" s="137"/>
      <c r="AL148" s="137"/>
      <c r="AM148" s="141"/>
    </row>
    <row r="149" spans="1:39" s="190" customFormat="1" ht="15">
      <c r="A149" s="182"/>
      <c r="B149" s="196" t="s">
        <v>282</v>
      </c>
      <c r="C149" s="184"/>
      <c r="D149" s="184"/>
      <c r="E149" s="184"/>
      <c r="F149" s="184"/>
      <c r="G149" s="184"/>
      <c r="H149" s="184"/>
      <c r="I149" s="184"/>
      <c r="J149" s="184"/>
      <c r="K149" s="184"/>
      <c r="L149" s="197"/>
      <c r="M149" s="197"/>
      <c r="N149" s="197"/>
      <c r="O149" s="197"/>
      <c r="P149" s="197"/>
      <c r="Q149" s="197"/>
      <c r="R149" s="185">
        <f>SUM(R150:R151)</f>
        <v>2000</v>
      </c>
      <c r="S149" s="185">
        <f t="shared" ref="S149:AA149" si="126">SUM(S150:S151)</f>
        <v>0</v>
      </c>
      <c r="T149" s="185">
        <f t="shared" si="126"/>
        <v>0</v>
      </c>
      <c r="U149" s="185">
        <f t="shared" si="126"/>
        <v>0</v>
      </c>
      <c r="V149" s="185">
        <f t="shared" si="126"/>
        <v>0</v>
      </c>
      <c r="W149" s="185">
        <f t="shared" si="126"/>
        <v>2000</v>
      </c>
      <c r="X149" s="185">
        <f t="shared" si="126"/>
        <v>715.35299999999995</v>
      </c>
      <c r="Y149" s="185">
        <f t="shared" si="126"/>
        <v>0</v>
      </c>
      <c r="Z149" s="185">
        <f t="shared" si="126"/>
        <v>0</v>
      </c>
      <c r="AA149" s="185">
        <f t="shared" si="126"/>
        <v>0</v>
      </c>
      <c r="AB149" s="171"/>
      <c r="AC149" s="185">
        <f t="shared" ref="AC149" si="127">SUM(AC150:AC151)</f>
        <v>715.35299999999995</v>
      </c>
      <c r="AD149" s="185">
        <f t="shared" ref="AD149:AG149" si="128">SUM(AD150:AD151)</f>
        <v>715.35299999999995</v>
      </c>
      <c r="AE149" s="185">
        <f t="shared" si="128"/>
        <v>0</v>
      </c>
      <c r="AF149" s="188">
        <f>+AD149/R149*100</f>
        <v>35.767649999999996</v>
      </c>
      <c r="AG149" s="185">
        <f t="shared" si="128"/>
        <v>1000</v>
      </c>
      <c r="AH149" s="188">
        <f t="shared" si="109"/>
        <v>50</v>
      </c>
      <c r="AI149" s="184"/>
      <c r="AJ149" s="184"/>
      <c r="AK149" s="184"/>
      <c r="AL149" s="184"/>
      <c r="AM149" s="189"/>
    </row>
    <row r="150" spans="1:39" s="233" customFormat="1" ht="30">
      <c r="A150" s="221" t="s">
        <v>27</v>
      </c>
      <c r="B150" s="222" t="s">
        <v>308</v>
      </c>
      <c r="C150" s="223"/>
      <c r="D150" s="223"/>
      <c r="E150" s="223"/>
      <c r="F150" s="223"/>
      <c r="G150" s="223"/>
      <c r="H150" s="223"/>
      <c r="I150" s="223"/>
      <c r="J150" s="223"/>
      <c r="K150" s="223"/>
      <c r="L150" s="192">
        <f t="shared" si="91"/>
        <v>0</v>
      </c>
      <c r="M150" s="224"/>
      <c r="N150" s="224"/>
      <c r="O150" s="223"/>
      <c r="P150" s="223"/>
      <c r="Q150" s="223"/>
      <c r="R150" s="169">
        <f t="shared" si="119"/>
        <v>1000</v>
      </c>
      <c r="S150" s="226"/>
      <c r="T150" s="223"/>
      <c r="U150" s="223"/>
      <c r="V150" s="225"/>
      <c r="W150" s="234">
        <v>1000</v>
      </c>
      <c r="X150" s="169">
        <f t="shared" si="123"/>
        <v>320.86199999999997</v>
      </c>
      <c r="Y150" s="227"/>
      <c r="Z150" s="225"/>
      <c r="AA150" s="225"/>
      <c r="AB150" s="228"/>
      <c r="AC150" s="170">
        <f t="shared" si="122"/>
        <v>320.86199999999997</v>
      </c>
      <c r="AD150" s="225">
        <v>320.86199999999997</v>
      </c>
      <c r="AE150" s="225"/>
      <c r="AF150" s="172">
        <f t="shared" si="108"/>
        <v>32.086199999999998</v>
      </c>
      <c r="AG150" s="231">
        <f>50%*R150</f>
        <v>500</v>
      </c>
      <c r="AH150" s="172">
        <f t="shared" si="109"/>
        <v>50</v>
      </c>
      <c r="AI150" s="223"/>
      <c r="AJ150" s="223"/>
      <c r="AK150" s="223"/>
      <c r="AL150" s="223"/>
      <c r="AM150" s="232"/>
    </row>
    <row r="151" spans="1:39" s="233" customFormat="1" ht="30">
      <c r="A151" s="221" t="s">
        <v>43</v>
      </c>
      <c r="B151" s="222" t="s">
        <v>309</v>
      </c>
      <c r="C151" s="223"/>
      <c r="D151" s="223"/>
      <c r="E151" s="223"/>
      <c r="F151" s="223"/>
      <c r="G151" s="223"/>
      <c r="H151" s="223"/>
      <c r="I151" s="223"/>
      <c r="J151" s="223"/>
      <c r="K151" s="223"/>
      <c r="L151" s="192">
        <f t="shared" si="91"/>
        <v>0</v>
      </c>
      <c r="M151" s="224"/>
      <c r="N151" s="224"/>
      <c r="O151" s="223"/>
      <c r="P151" s="223"/>
      <c r="Q151" s="223"/>
      <c r="R151" s="169">
        <f t="shared" si="119"/>
        <v>1000</v>
      </c>
      <c r="S151" s="226"/>
      <c r="T151" s="223"/>
      <c r="U151" s="223"/>
      <c r="V151" s="225"/>
      <c r="W151" s="234">
        <v>1000</v>
      </c>
      <c r="X151" s="169">
        <f t="shared" si="123"/>
        <v>394.49099999999999</v>
      </c>
      <c r="Y151" s="227"/>
      <c r="Z151" s="225"/>
      <c r="AA151" s="225"/>
      <c r="AB151" s="228"/>
      <c r="AC151" s="170">
        <f t="shared" si="122"/>
        <v>394.49099999999999</v>
      </c>
      <c r="AD151" s="225">
        <v>394.49099999999999</v>
      </c>
      <c r="AE151" s="225"/>
      <c r="AF151" s="172">
        <f t="shared" si="108"/>
        <v>39.449100000000001</v>
      </c>
      <c r="AG151" s="231">
        <f>50%*R151</f>
        <v>500</v>
      </c>
      <c r="AH151" s="172">
        <f t="shared" si="109"/>
        <v>50</v>
      </c>
      <c r="AI151" s="223"/>
      <c r="AJ151" s="223"/>
      <c r="AK151" s="223"/>
      <c r="AL151" s="223"/>
      <c r="AM151" s="232"/>
    </row>
    <row r="152" spans="1:39" s="142" customFormat="1" ht="15">
      <c r="A152" s="179"/>
      <c r="B152" s="75"/>
      <c r="C152" s="137"/>
      <c r="D152" s="137"/>
      <c r="E152" s="137"/>
      <c r="F152" s="137"/>
      <c r="G152" s="137"/>
      <c r="H152" s="137"/>
      <c r="I152" s="137"/>
      <c r="J152" s="137"/>
      <c r="K152" s="137"/>
      <c r="L152" s="192"/>
      <c r="M152" s="137"/>
      <c r="N152" s="137"/>
      <c r="O152" s="137"/>
      <c r="P152" s="137"/>
      <c r="Q152" s="137"/>
      <c r="R152" s="193"/>
      <c r="S152" s="193"/>
      <c r="T152" s="137"/>
      <c r="U152" s="137"/>
      <c r="V152" s="137"/>
      <c r="W152" s="137"/>
      <c r="X152" s="137"/>
      <c r="Y152" s="137"/>
      <c r="Z152" s="137"/>
      <c r="AA152" s="137"/>
      <c r="AB152" s="171"/>
      <c r="AC152" s="171"/>
      <c r="AD152" s="137"/>
      <c r="AE152" s="137"/>
      <c r="AF152" s="172"/>
      <c r="AG152" s="137"/>
      <c r="AH152" s="172"/>
      <c r="AI152" s="137"/>
      <c r="AJ152" s="137"/>
      <c r="AK152" s="137"/>
      <c r="AL152" s="137"/>
      <c r="AM152" s="141"/>
    </row>
    <row r="153" spans="1:39" s="142" customFormat="1" ht="57">
      <c r="A153" s="136" t="s">
        <v>186</v>
      </c>
      <c r="B153" s="56" t="s">
        <v>185</v>
      </c>
      <c r="C153" s="137"/>
      <c r="D153" s="137"/>
      <c r="E153" s="137"/>
      <c r="F153" s="137"/>
      <c r="G153" s="137"/>
      <c r="H153" s="137"/>
      <c r="I153" s="137"/>
      <c r="J153" s="137"/>
      <c r="K153" s="137"/>
      <c r="L153" s="138">
        <f>L154</f>
        <v>413.6</v>
      </c>
      <c r="M153" s="138">
        <f t="shared" ref="M153:Q153" si="129">M154</f>
        <v>376</v>
      </c>
      <c r="N153" s="138">
        <f t="shared" si="129"/>
        <v>37.6</v>
      </c>
      <c r="O153" s="138">
        <f t="shared" si="129"/>
        <v>0</v>
      </c>
      <c r="P153" s="138">
        <f t="shared" si="129"/>
        <v>0</v>
      </c>
      <c r="Q153" s="138">
        <f t="shared" si="129"/>
        <v>0</v>
      </c>
      <c r="R153" s="176">
        <f>R154+R157</f>
        <v>652.89049999999997</v>
      </c>
      <c r="S153" s="176">
        <f t="shared" ref="S153:V153" si="130">S154+S157</f>
        <v>0</v>
      </c>
      <c r="T153" s="176">
        <f t="shared" si="130"/>
        <v>57</v>
      </c>
      <c r="U153" s="176">
        <f t="shared" si="130"/>
        <v>0</v>
      </c>
      <c r="V153" s="176">
        <f t="shared" si="130"/>
        <v>28.890499999999999</v>
      </c>
      <c r="W153" s="138">
        <f t="shared" ref="W153:AG153" si="131">W154+W157</f>
        <v>567</v>
      </c>
      <c r="X153" s="176">
        <f t="shared" ref="X153:AA153" si="132">X154+X157</f>
        <v>97.295000000000002</v>
      </c>
      <c r="Y153" s="176">
        <f t="shared" si="132"/>
        <v>19.959</v>
      </c>
      <c r="Z153" s="176">
        <f t="shared" si="132"/>
        <v>19.959</v>
      </c>
      <c r="AA153" s="138">
        <f t="shared" si="132"/>
        <v>0</v>
      </c>
      <c r="AB153" s="139">
        <f t="shared" ref="AB153:AB156" si="133">Y153/(S153+V153)*100</f>
        <v>69.08499333691006</v>
      </c>
      <c r="AC153" s="176">
        <f t="shared" ref="AC153:AE153" si="134">AC154+AC157</f>
        <v>77.335999999999999</v>
      </c>
      <c r="AD153" s="176">
        <f t="shared" si="134"/>
        <v>68.835999999999999</v>
      </c>
      <c r="AE153" s="176">
        <f t="shared" si="134"/>
        <v>8.5</v>
      </c>
      <c r="AF153" s="140">
        <f t="shared" ref="AF153:AF156" si="135">AC153/(T153+W153)*100</f>
        <v>12.393589743589743</v>
      </c>
      <c r="AG153" s="176">
        <f t="shared" si="131"/>
        <v>142.46075000000002</v>
      </c>
      <c r="AH153" s="140">
        <f>+AG153/R153*100</f>
        <v>21.820006570780247</v>
      </c>
      <c r="AI153" s="137"/>
      <c r="AJ153" s="137"/>
      <c r="AK153" s="137"/>
      <c r="AL153" s="137"/>
      <c r="AM153" s="141"/>
    </row>
    <row r="154" spans="1:39" s="205" customFormat="1" ht="30">
      <c r="A154" s="202"/>
      <c r="B154" s="196" t="s">
        <v>151</v>
      </c>
      <c r="C154" s="203"/>
      <c r="D154" s="203"/>
      <c r="E154" s="203"/>
      <c r="F154" s="203"/>
      <c r="G154" s="203"/>
      <c r="H154" s="203"/>
      <c r="I154" s="203"/>
      <c r="J154" s="203"/>
      <c r="K154" s="203"/>
      <c r="L154" s="197">
        <f>SUM(L155:L156)</f>
        <v>413.6</v>
      </c>
      <c r="M154" s="197">
        <f t="shared" ref="M154:W154" si="136">SUM(M155:M156)</f>
        <v>376</v>
      </c>
      <c r="N154" s="197">
        <f t="shared" si="136"/>
        <v>37.6</v>
      </c>
      <c r="O154" s="197">
        <f t="shared" si="136"/>
        <v>0</v>
      </c>
      <c r="P154" s="197">
        <f t="shared" si="136"/>
        <v>0</v>
      </c>
      <c r="Q154" s="197">
        <f t="shared" si="136"/>
        <v>0</v>
      </c>
      <c r="R154" s="201">
        <f t="shared" si="136"/>
        <v>203.79050000000001</v>
      </c>
      <c r="S154" s="201">
        <f t="shared" ref="S154:V154" si="137">SUM(S155:S156)</f>
        <v>0</v>
      </c>
      <c r="T154" s="201">
        <f t="shared" si="137"/>
        <v>15.9</v>
      </c>
      <c r="U154" s="201">
        <f t="shared" si="137"/>
        <v>0</v>
      </c>
      <c r="V154" s="201">
        <f t="shared" si="137"/>
        <v>28.890499999999999</v>
      </c>
      <c r="W154" s="197">
        <f t="shared" si="136"/>
        <v>159</v>
      </c>
      <c r="X154" s="201">
        <f t="shared" ref="X154:AA154" si="138">SUM(X155:X156)</f>
        <v>97.295000000000002</v>
      </c>
      <c r="Y154" s="201">
        <f t="shared" si="138"/>
        <v>19.959</v>
      </c>
      <c r="Z154" s="201">
        <f t="shared" si="138"/>
        <v>19.959</v>
      </c>
      <c r="AA154" s="197">
        <f t="shared" si="138"/>
        <v>0</v>
      </c>
      <c r="AB154" s="187">
        <f t="shared" si="133"/>
        <v>69.08499333691006</v>
      </c>
      <c r="AC154" s="201">
        <f t="shared" ref="AC154:AE154" si="139">SUM(AC155:AC156)</f>
        <v>77.335999999999999</v>
      </c>
      <c r="AD154" s="201">
        <f t="shared" si="139"/>
        <v>68.835999999999999</v>
      </c>
      <c r="AE154" s="201">
        <f t="shared" si="139"/>
        <v>8.5</v>
      </c>
      <c r="AF154" s="188">
        <f t="shared" si="135"/>
        <v>44.217267009719833</v>
      </c>
      <c r="AG154" s="201">
        <f t="shared" ref="AG154" si="140">SUM(AG155:AG156)</f>
        <v>142.46075000000002</v>
      </c>
      <c r="AH154" s="140">
        <f>+AG154/R154*100</f>
        <v>69.905491178440613</v>
      </c>
      <c r="AI154" s="203"/>
      <c r="AJ154" s="203"/>
      <c r="AK154" s="203"/>
      <c r="AL154" s="203"/>
      <c r="AM154" s="204"/>
    </row>
    <row r="155" spans="1:39" s="142" customFormat="1" ht="30">
      <c r="A155" s="191" t="s">
        <v>27</v>
      </c>
      <c r="B155" s="206" t="s">
        <v>187</v>
      </c>
      <c r="C155" s="137"/>
      <c r="D155" s="137"/>
      <c r="E155" s="137"/>
      <c r="F155" s="137"/>
      <c r="G155" s="137"/>
      <c r="H155" s="137"/>
      <c r="I155" s="137"/>
      <c r="J155" s="137"/>
      <c r="K155" s="137"/>
      <c r="L155" s="192">
        <f t="shared" si="91"/>
        <v>220</v>
      </c>
      <c r="M155" s="192">
        <v>200</v>
      </c>
      <c r="N155" s="192">
        <v>20</v>
      </c>
      <c r="O155" s="137"/>
      <c r="P155" s="137"/>
      <c r="Q155" s="137"/>
      <c r="R155" s="169">
        <f t="shared" ref="R155:R156" si="141">SUM(S155:W155)</f>
        <v>113.459</v>
      </c>
      <c r="S155" s="193"/>
      <c r="T155" s="192">
        <v>8.5</v>
      </c>
      <c r="U155" s="137"/>
      <c r="V155" s="178">
        <v>19.959</v>
      </c>
      <c r="W155" s="192">
        <v>85</v>
      </c>
      <c r="X155" s="169">
        <f t="shared" ref="X155" si="142">Y155+AC155</f>
        <v>97.295000000000002</v>
      </c>
      <c r="Y155" s="170">
        <f t="shared" ref="Y155" si="143">Z155+AA155</f>
        <v>19.959</v>
      </c>
      <c r="Z155" s="169">
        <v>19.959</v>
      </c>
      <c r="AA155" s="192"/>
      <c r="AB155" s="171">
        <f t="shared" si="133"/>
        <v>100</v>
      </c>
      <c r="AC155" s="170">
        <f t="shared" ref="AC155:AC156" si="144">AD155+AE155</f>
        <v>77.335999999999999</v>
      </c>
      <c r="AD155" s="178">
        <v>68.835999999999999</v>
      </c>
      <c r="AE155" s="170">
        <v>8.5</v>
      </c>
      <c r="AF155" s="172">
        <f t="shared" si="135"/>
        <v>82.712299465240633</v>
      </c>
      <c r="AG155" s="195">
        <f>X155</f>
        <v>97.295000000000002</v>
      </c>
      <c r="AH155" s="172">
        <f>+AG155/R155*100</f>
        <v>85.753443975356731</v>
      </c>
      <c r="AI155" s="137"/>
      <c r="AJ155" s="137"/>
      <c r="AK155" s="137"/>
      <c r="AL155" s="137"/>
      <c r="AM155" s="141"/>
    </row>
    <row r="156" spans="1:39" s="142" customFormat="1" ht="30">
      <c r="A156" s="191" t="s">
        <v>43</v>
      </c>
      <c r="B156" s="206" t="s">
        <v>188</v>
      </c>
      <c r="C156" s="137"/>
      <c r="D156" s="137"/>
      <c r="E156" s="137"/>
      <c r="F156" s="137"/>
      <c r="G156" s="137"/>
      <c r="H156" s="137"/>
      <c r="I156" s="137"/>
      <c r="J156" s="137"/>
      <c r="K156" s="137"/>
      <c r="L156" s="192">
        <f t="shared" si="91"/>
        <v>193.6</v>
      </c>
      <c r="M156" s="192">
        <v>176</v>
      </c>
      <c r="N156" s="192">
        <v>17.600000000000001</v>
      </c>
      <c r="O156" s="137"/>
      <c r="P156" s="137"/>
      <c r="Q156" s="137"/>
      <c r="R156" s="169">
        <f t="shared" si="141"/>
        <v>90.331500000000005</v>
      </c>
      <c r="S156" s="193"/>
      <c r="T156" s="192">
        <v>7.4</v>
      </c>
      <c r="U156" s="137"/>
      <c r="V156" s="178">
        <v>8.9314999999999998</v>
      </c>
      <c r="W156" s="192">
        <v>74</v>
      </c>
      <c r="X156" s="169">
        <f t="shared" ref="X156" si="145">Y156+AC156</f>
        <v>0</v>
      </c>
      <c r="Y156" s="170">
        <f t="shared" ref="Y156" si="146">Z156+AA156</f>
        <v>0</v>
      </c>
      <c r="Z156" s="192"/>
      <c r="AA156" s="192"/>
      <c r="AB156" s="171">
        <f t="shared" si="133"/>
        <v>0</v>
      </c>
      <c r="AC156" s="170">
        <f t="shared" si="144"/>
        <v>0</v>
      </c>
      <c r="AD156" s="137"/>
      <c r="AE156" s="137"/>
      <c r="AF156" s="172">
        <f t="shared" si="135"/>
        <v>0</v>
      </c>
      <c r="AG156" s="195">
        <f>50%*R156</f>
        <v>45.165750000000003</v>
      </c>
      <c r="AH156" s="172">
        <f>+AG156/R156*100</f>
        <v>50</v>
      </c>
      <c r="AI156" s="137"/>
      <c r="AJ156" s="137"/>
      <c r="AK156" s="137"/>
      <c r="AL156" s="137"/>
      <c r="AM156" s="141"/>
    </row>
    <row r="157" spans="1:39" s="205" customFormat="1" ht="15">
      <c r="A157" s="202"/>
      <c r="B157" s="196" t="s">
        <v>282</v>
      </c>
      <c r="C157" s="203"/>
      <c r="D157" s="203"/>
      <c r="E157" s="203"/>
      <c r="F157" s="203"/>
      <c r="G157" s="203"/>
      <c r="H157" s="203"/>
      <c r="I157" s="203"/>
      <c r="J157" s="203"/>
      <c r="K157" s="203"/>
      <c r="L157" s="197"/>
      <c r="M157" s="197"/>
      <c r="N157" s="197"/>
      <c r="O157" s="197"/>
      <c r="P157" s="197"/>
      <c r="Q157" s="197"/>
      <c r="R157" s="145">
        <f>SUM(R158:R159)</f>
        <v>449.1</v>
      </c>
      <c r="S157" s="145">
        <f t="shared" ref="S157:AC157" si="147">SUM(S158:S159)</f>
        <v>0</v>
      </c>
      <c r="T157" s="145">
        <f t="shared" si="147"/>
        <v>41.1</v>
      </c>
      <c r="U157" s="145">
        <f t="shared" si="147"/>
        <v>0</v>
      </c>
      <c r="V157" s="145">
        <f t="shared" si="147"/>
        <v>0</v>
      </c>
      <c r="W157" s="145">
        <f t="shared" si="147"/>
        <v>408</v>
      </c>
      <c r="X157" s="145">
        <f t="shared" si="147"/>
        <v>0</v>
      </c>
      <c r="Y157" s="145">
        <f t="shared" si="147"/>
        <v>0</v>
      </c>
      <c r="Z157" s="145">
        <f t="shared" si="147"/>
        <v>0</v>
      </c>
      <c r="AA157" s="145">
        <f t="shared" si="147"/>
        <v>0</v>
      </c>
      <c r="AB157" s="171"/>
      <c r="AC157" s="145">
        <f t="shared" si="147"/>
        <v>0</v>
      </c>
      <c r="AD157" s="145">
        <f t="shared" ref="AD157" si="148">SUM(AD158:AD159)</f>
        <v>0</v>
      </c>
      <c r="AE157" s="145">
        <f t="shared" ref="AE157:AG157" si="149">SUM(AE158:AE159)</f>
        <v>0</v>
      </c>
      <c r="AF157" s="140">
        <f>+AD157/W157*100</f>
        <v>0</v>
      </c>
      <c r="AG157" s="145">
        <f t="shared" si="149"/>
        <v>0</v>
      </c>
      <c r="AH157" s="172">
        <f t="shared" ref="AH157:AH169" si="150">+AG157/R157*100</f>
        <v>0</v>
      </c>
      <c r="AI157" s="203"/>
      <c r="AJ157" s="203"/>
      <c r="AK157" s="203"/>
      <c r="AL157" s="203"/>
      <c r="AM157" s="204"/>
    </row>
    <row r="158" spans="1:39" s="233" customFormat="1" ht="15">
      <c r="A158" s="221" t="s">
        <v>27</v>
      </c>
      <c r="B158" s="222" t="s">
        <v>310</v>
      </c>
      <c r="C158" s="223"/>
      <c r="D158" s="223"/>
      <c r="E158" s="223"/>
      <c r="F158" s="223"/>
      <c r="G158" s="223"/>
      <c r="H158" s="223"/>
      <c r="I158" s="223"/>
      <c r="J158" s="223"/>
      <c r="K158" s="223"/>
      <c r="L158" s="192">
        <f t="shared" ref="L158:L159" si="151">M158+N158</f>
        <v>0</v>
      </c>
      <c r="M158" s="224"/>
      <c r="N158" s="224"/>
      <c r="O158" s="223"/>
      <c r="P158" s="223"/>
      <c r="Q158" s="223"/>
      <c r="R158" s="169">
        <f t="shared" ref="R158:R159" si="152">SUM(S158:W158)</f>
        <v>270</v>
      </c>
      <c r="S158" s="226"/>
      <c r="T158" s="235">
        <v>20</v>
      </c>
      <c r="U158" s="223"/>
      <c r="V158" s="225"/>
      <c r="W158" s="234">
        <v>250</v>
      </c>
      <c r="X158" s="225"/>
      <c r="Y158" s="227"/>
      <c r="Z158" s="225"/>
      <c r="AA158" s="225"/>
      <c r="AB158" s="228"/>
      <c r="AC158" s="227"/>
      <c r="AD158" s="225"/>
      <c r="AE158" s="225"/>
      <c r="AF158" s="230"/>
      <c r="AG158" s="231"/>
      <c r="AH158" s="230"/>
      <c r="AI158" s="223"/>
      <c r="AJ158" s="223"/>
      <c r="AK158" s="223"/>
      <c r="AL158" s="223"/>
      <c r="AM158" s="232"/>
    </row>
    <row r="159" spans="1:39" s="233" customFormat="1" ht="15">
      <c r="A159" s="221" t="s">
        <v>43</v>
      </c>
      <c r="B159" s="222" t="s">
        <v>311</v>
      </c>
      <c r="C159" s="223"/>
      <c r="D159" s="223"/>
      <c r="E159" s="223"/>
      <c r="F159" s="223"/>
      <c r="G159" s="223"/>
      <c r="H159" s="223"/>
      <c r="I159" s="223"/>
      <c r="J159" s="223"/>
      <c r="K159" s="223"/>
      <c r="L159" s="192">
        <f t="shared" si="151"/>
        <v>0</v>
      </c>
      <c r="M159" s="224"/>
      <c r="N159" s="224"/>
      <c r="O159" s="223"/>
      <c r="P159" s="223"/>
      <c r="Q159" s="223"/>
      <c r="R159" s="169">
        <f t="shared" si="152"/>
        <v>179.1</v>
      </c>
      <c r="S159" s="226"/>
      <c r="T159" s="223">
        <v>21.1</v>
      </c>
      <c r="U159" s="223"/>
      <c r="V159" s="225"/>
      <c r="W159" s="234">
        <v>158</v>
      </c>
      <c r="X159" s="225"/>
      <c r="Y159" s="227"/>
      <c r="Z159" s="225"/>
      <c r="AA159" s="225"/>
      <c r="AB159" s="228"/>
      <c r="AC159" s="227"/>
      <c r="AD159" s="225"/>
      <c r="AE159" s="225"/>
      <c r="AF159" s="230"/>
      <c r="AG159" s="231"/>
      <c r="AH159" s="230"/>
      <c r="AI159" s="223"/>
      <c r="AJ159" s="223"/>
      <c r="AK159" s="223"/>
      <c r="AL159" s="223"/>
      <c r="AM159" s="232"/>
    </row>
    <row r="160" spans="1:39" s="205" customFormat="1" ht="15">
      <c r="A160" s="202"/>
      <c r="B160" s="196"/>
      <c r="C160" s="203"/>
      <c r="D160" s="203"/>
      <c r="E160" s="203"/>
      <c r="F160" s="203"/>
      <c r="G160" s="203"/>
      <c r="H160" s="203"/>
      <c r="I160" s="203"/>
      <c r="J160" s="203"/>
      <c r="K160" s="203"/>
      <c r="L160" s="197"/>
      <c r="M160" s="197"/>
      <c r="N160" s="197"/>
      <c r="O160" s="197"/>
      <c r="P160" s="197"/>
      <c r="Q160" s="197"/>
      <c r="R160" s="193"/>
      <c r="S160" s="193"/>
      <c r="T160" s="197"/>
      <c r="U160" s="197"/>
      <c r="V160" s="197"/>
      <c r="W160" s="197"/>
      <c r="X160" s="197"/>
      <c r="Y160" s="197"/>
      <c r="Z160" s="197"/>
      <c r="AA160" s="197"/>
      <c r="AB160" s="171"/>
      <c r="AC160" s="171"/>
      <c r="AD160" s="197"/>
      <c r="AE160" s="197"/>
      <c r="AF160" s="172"/>
      <c r="AG160" s="197"/>
      <c r="AH160" s="172"/>
      <c r="AI160" s="203"/>
      <c r="AJ160" s="203"/>
      <c r="AK160" s="203"/>
      <c r="AL160" s="203"/>
      <c r="AM160" s="204"/>
    </row>
    <row r="161" spans="1:39" s="142" customFormat="1" ht="71.25">
      <c r="A161" s="136" t="s">
        <v>231</v>
      </c>
      <c r="B161" s="56" t="s">
        <v>232</v>
      </c>
      <c r="C161" s="137"/>
      <c r="D161" s="137"/>
      <c r="E161" s="137"/>
      <c r="F161" s="137"/>
      <c r="G161" s="137"/>
      <c r="H161" s="137"/>
      <c r="I161" s="137"/>
      <c r="J161" s="137"/>
      <c r="K161" s="137"/>
      <c r="L161" s="138"/>
      <c r="M161" s="138"/>
      <c r="N161" s="138"/>
      <c r="O161" s="138"/>
      <c r="P161" s="138"/>
      <c r="Q161" s="138"/>
      <c r="R161" s="138">
        <f>R162</f>
        <v>1814</v>
      </c>
      <c r="S161" s="138">
        <f t="shared" ref="S161:V161" si="153">S162</f>
        <v>0</v>
      </c>
      <c r="T161" s="138">
        <f t="shared" si="153"/>
        <v>116</v>
      </c>
      <c r="U161" s="138">
        <f t="shared" si="153"/>
        <v>0</v>
      </c>
      <c r="V161" s="138">
        <f t="shared" si="153"/>
        <v>538</v>
      </c>
      <c r="W161" s="138">
        <f t="shared" ref="T161:AG162" si="154">W162</f>
        <v>1160</v>
      </c>
      <c r="X161" s="138">
        <f t="shared" si="154"/>
        <v>0</v>
      </c>
      <c r="Y161" s="138"/>
      <c r="Z161" s="138"/>
      <c r="AA161" s="138"/>
      <c r="AB161" s="139">
        <f t="shared" ref="AB161:AB163" si="155">+Z161/V161*100</f>
        <v>0</v>
      </c>
      <c r="AC161" s="139"/>
      <c r="AD161" s="138">
        <f t="shared" si="154"/>
        <v>0</v>
      </c>
      <c r="AE161" s="138"/>
      <c r="AF161" s="140">
        <f t="shared" ref="AF161:AF163" si="156">+AD161/(W161+T161)*100</f>
        <v>0</v>
      </c>
      <c r="AG161" s="138">
        <f t="shared" si="154"/>
        <v>0</v>
      </c>
      <c r="AH161" s="140">
        <f t="shared" si="150"/>
        <v>0</v>
      </c>
      <c r="AI161" s="137"/>
      <c r="AJ161" s="137"/>
      <c r="AK161" s="137"/>
      <c r="AL161" s="137"/>
      <c r="AM161" s="141"/>
    </row>
    <row r="162" spans="1:39" s="205" customFormat="1" ht="75">
      <c r="A162" s="207"/>
      <c r="B162" s="208" t="s">
        <v>233</v>
      </c>
      <c r="C162" s="203"/>
      <c r="D162" s="203"/>
      <c r="E162" s="203"/>
      <c r="F162" s="203"/>
      <c r="G162" s="203"/>
      <c r="H162" s="203"/>
      <c r="I162" s="203"/>
      <c r="J162" s="203"/>
      <c r="K162" s="203"/>
      <c r="L162" s="209"/>
      <c r="M162" s="209"/>
      <c r="N162" s="209"/>
      <c r="O162" s="203"/>
      <c r="P162" s="203"/>
      <c r="Q162" s="203"/>
      <c r="R162" s="210">
        <f>R163</f>
        <v>1814</v>
      </c>
      <c r="S162" s="210">
        <f t="shared" ref="S162" si="157">S163</f>
        <v>0</v>
      </c>
      <c r="T162" s="210">
        <f t="shared" si="154"/>
        <v>116</v>
      </c>
      <c r="U162" s="210">
        <f t="shared" si="154"/>
        <v>0</v>
      </c>
      <c r="V162" s="210">
        <f t="shared" si="154"/>
        <v>538</v>
      </c>
      <c r="W162" s="210">
        <f t="shared" si="154"/>
        <v>1160</v>
      </c>
      <c r="X162" s="210">
        <f t="shared" si="154"/>
        <v>0</v>
      </c>
      <c r="Y162" s="210"/>
      <c r="Z162" s="210"/>
      <c r="AA162" s="210"/>
      <c r="AB162" s="211">
        <f t="shared" si="155"/>
        <v>0</v>
      </c>
      <c r="AC162" s="211"/>
      <c r="AD162" s="210">
        <f t="shared" si="154"/>
        <v>0</v>
      </c>
      <c r="AE162" s="210"/>
      <c r="AF162" s="188">
        <f t="shared" si="156"/>
        <v>0</v>
      </c>
      <c r="AG162" s="210">
        <f t="shared" si="154"/>
        <v>0</v>
      </c>
      <c r="AH162" s="212">
        <f t="shared" si="150"/>
        <v>0</v>
      </c>
      <c r="AI162" s="203"/>
      <c r="AJ162" s="203"/>
      <c r="AK162" s="203"/>
      <c r="AL162" s="203"/>
      <c r="AM162" s="204"/>
    </row>
    <row r="163" spans="1:39" s="142" customFormat="1" ht="15">
      <c r="A163" s="191" t="s">
        <v>27</v>
      </c>
      <c r="B163" s="213" t="s">
        <v>312</v>
      </c>
      <c r="C163" s="137"/>
      <c r="D163" s="137"/>
      <c r="E163" s="137"/>
      <c r="F163" s="137"/>
      <c r="G163" s="137"/>
      <c r="H163" s="137"/>
      <c r="I163" s="137"/>
      <c r="J163" s="137"/>
      <c r="K163" s="137"/>
      <c r="L163" s="192"/>
      <c r="M163" s="192"/>
      <c r="N163" s="192"/>
      <c r="O163" s="137"/>
      <c r="P163" s="137"/>
      <c r="Q163" s="137"/>
      <c r="R163" s="169">
        <f t="shared" ref="R163" si="158">SUM(S163:W163)</f>
        <v>1814</v>
      </c>
      <c r="S163" s="193"/>
      <c r="T163" s="192">
        <v>116</v>
      </c>
      <c r="U163" s="192"/>
      <c r="V163" s="192">
        <v>538</v>
      </c>
      <c r="W163" s="192">
        <v>1160</v>
      </c>
      <c r="X163" s="169">
        <f t="shared" ref="X163" si="159">Z163+AD163</f>
        <v>0</v>
      </c>
      <c r="Y163" s="169"/>
      <c r="Z163" s="192"/>
      <c r="AA163" s="192"/>
      <c r="AB163" s="171">
        <f t="shared" si="155"/>
        <v>0</v>
      </c>
      <c r="AC163" s="171"/>
      <c r="AD163" s="137"/>
      <c r="AE163" s="137"/>
      <c r="AF163" s="172">
        <f t="shared" si="156"/>
        <v>0</v>
      </c>
      <c r="AG163" s="195"/>
      <c r="AH163" s="172">
        <f t="shared" si="150"/>
        <v>0</v>
      </c>
      <c r="AI163" s="137"/>
      <c r="AJ163" s="137"/>
      <c r="AK163" s="137"/>
      <c r="AL163" s="137"/>
      <c r="AM163" s="141"/>
    </row>
    <row r="164" spans="1:39" s="142" customFormat="1" ht="15">
      <c r="A164" s="191"/>
      <c r="B164" s="213"/>
      <c r="C164" s="137"/>
      <c r="D164" s="137"/>
      <c r="E164" s="137"/>
      <c r="F164" s="137"/>
      <c r="G164" s="137"/>
      <c r="H164" s="137"/>
      <c r="I164" s="137"/>
      <c r="J164" s="137"/>
      <c r="K164" s="137"/>
      <c r="L164" s="192"/>
      <c r="M164" s="192"/>
      <c r="N164" s="192"/>
      <c r="O164" s="137"/>
      <c r="P164" s="137"/>
      <c r="Q164" s="137"/>
      <c r="R164" s="169"/>
      <c r="S164" s="193"/>
      <c r="T164" s="192"/>
      <c r="U164" s="192"/>
      <c r="V164" s="192"/>
      <c r="W164" s="192"/>
      <c r="X164" s="192"/>
      <c r="Y164" s="192"/>
      <c r="Z164" s="192"/>
      <c r="AA164" s="192"/>
      <c r="AB164" s="171"/>
      <c r="AC164" s="171"/>
      <c r="AD164" s="137"/>
      <c r="AE164" s="137"/>
      <c r="AF164" s="172"/>
      <c r="AG164" s="195"/>
      <c r="AH164" s="172"/>
      <c r="AI164" s="137"/>
      <c r="AJ164" s="137"/>
      <c r="AK164" s="137"/>
      <c r="AL164" s="137"/>
      <c r="AM164" s="141"/>
    </row>
    <row r="165" spans="1:39" s="85" customFormat="1" ht="37.5" customHeight="1">
      <c r="A165" s="80" t="s">
        <v>110</v>
      </c>
      <c r="B165" s="81" t="s">
        <v>246</v>
      </c>
      <c r="C165" s="82"/>
      <c r="D165" s="82"/>
      <c r="E165" s="82"/>
      <c r="F165" s="82"/>
      <c r="G165" s="82"/>
      <c r="H165" s="82"/>
      <c r="I165" s="82"/>
      <c r="J165" s="82"/>
      <c r="K165" s="82"/>
      <c r="L165" s="83"/>
      <c r="M165" s="83"/>
      <c r="N165" s="83"/>
      <c r="O165" s="83"/>
      <c r="P165" s="83"/>
      <c r="Q165" s="83"/>
      <c r="R165" s="69">
        <f>R166+R169+R173+R176+R180+R184+R188+R192</f>
        <v>5351.7460000000001</v>
      </c>
      <c r="S165" s="69">
        <f t="shared" ref="S165:U165" si="160">S166+S169+S173+S176+S180+S184+S188+S192</f>
        <v>0</v>
      </c>
      <c r="T165" s="69">
        <f t="shared" si="160"/>
        <v>0</v>
      </c>
      <c r="U165" s="69">
        <f t="shared" si="160"/>
        <v>0</v>
      </c>
      <c r="V165" s="69">
        <f>V166+V169+V173+V176+V180+V184+V188+V192</f>
        <v>5351.7460000000001</v>
      </c>
      <c r="W165" s="69">
        <f t="shared" ref="W165:X165" si="161">W166+W169+W173+W176+W180+W184+W188+W192</f>
        <v>0</v>
      </c>
      <c r="X165" s="69">
        <f t="shared" si="161"/>
        <v>4673.232</v>
      </c>
      <c r="Y165" s="69">
        <f t="shared" ref="Y165:AA165" si="162">Y166+Y169+Y173+Y176+Y180+Y184+Y188+Y192</f>
        <v>4673.232</v>
      </c>
      <c r="Z165" s="69">
        <f t="shared" si="162"/>
        <v>4673.232</v>
      </c>
      <c r="AA165" s="69">
        <f t="shared" si="162"/>
        <v>0</v>
      </c>
      <c r="AB165" s="111">
        <f t="shared" ref="AB165:AB195" si="163">Y165/(S165+V165)*100</f>
        <v>87.321632977349822</v>
      </c>
      <c r="AC165" s="111"/>
      <c r="AD165" s="69">
        <f t="shared" ref="AD165:AG165" si="164">AD166+AD169+AD173+AD176+AD180+AD184+AD188+AD192</f>
        <v>0</v>
      </c>
      <c r="AE165" s="69"/>
      <c r="AF165" s="69"/>
      <c r="AG165" s="69">
        <f t="shared" si="164"/>
        <v>4849.3606999999993</v>
      </c>
      <c r="AH165" s="90">
        <f t="shared" si="150"/>
        <v>90.612684159524747</v>
      </c>
      <c r="AI165" s="82"/>
      <c r="AJ165" s="82"/>
      <c r="AK165" s="82"/>
      <c r="AL165" s="82"/>
      <c r="AM165" s="84"/>
    </row>
    <row r="166" spans="1:39" s="149" customFormat="1" ht="14.25">
      <c r="A166" s="214"/>
      <c r="B166" s="215" t="s">
        <v>29</v>
      </c>
      <c r="C166" s="144"/>
      <c r="D166" s="144"/>
      <c r="E166" s="144"/>
      <c r="F166" s="144"/>
      <c r="G166" s="144"/>
      <c r="H166" s="144"/>
      <c r="I166" s="144"/>
      <c r="J166" s="144"/>
      <c r="K166" s="144"/>
      <c r="L166" s="138"/>
      <c r="M166" s="138"/>
      <c r="N166" s="138"/>
      <c r="O166" s="144"/>
      <c r="P166" s="144"/>
      <c r="Q166" s="144"/>
      <c r="R166" s="70">
        <f>SUM(R167:R168)</f>
        <v>806.01199999999994</v>
      </c>
      <c r="S166" s="70">
        <f t="shared" ref="S166:U166" si="165">SUM(S167:S168)</f>
        <v>0</v>
      </c>
      <c r="T166" s="70">
        <f t="shared" si="165"/>
        <v>0</v>
      </c>
      <c r="U166" s="70">
        <f t="shared" si="165"/>
        <v>0</v>
      </c>
      <c r="V166" s="70">
        <f>SUM(V167:V168)</f>
        <v>806.01199999999994</v>
      </c>
      <c r="W166" s="70">
        <f t="shared" ref="W166:X166" si="166">SUM(W167:W168)</f>
        <v>0</v>
      </c>
      <c r="X166" s="70">
        <f t="shared" si="166"/>
        <v>722.22299999999996</v>
      </c>
      <c r="Y166" s="70">
        <f t="shared" ref="Y166:AA166" si="167">SUM(Y167:Y168)</f>
        <v>722.22299999999996</v>
      </c>
      <c r="Z166" s="70">
        <f t="shared" si="167"/>
        <v>722.22299999999996</v>
      </c>
      <c r="AA166" s="70">
        <f t="shared" si="167"/>
        <v>0</v>
      </c>
      <c r="AB166" s="139">
        <f t="shared" si="163"/>
        <v>89.604497203515578</v>
      </c>
      <c r="AC166" s="139"/>
      <c r="AD166" s="70">
        <f t="shared" ref="AD166:AG166" si="168">SUM(AD167:AD168)</f>
        <v>0</v>
      </c>
      <c r="AE166" s="70"/>
      <c r="AF166" s="70"/>
      <c r="AG166" s="70">
        <f t="shared" si="168"/>
        <v>722.22299999999996</v>
      </c>
      <c r="AH166" s="140">
        <f t="shared" si="150"/>
        <v>89.604497203515578</v>
      </c>
      <c r="AI166" s="144"/>
      <c r="AJ166" s="144"/>
      <c r="AK166" s="144"/>
      <c r="AL166" s="144"/>
      <c r="AM166" s="147"/>
    </row>
    <row r="167" spans="1:39" s="142" customFormat="1" ht="30">
      <c r="A167" s="191" t="s">
        <v>27</v>
      </c>
      <c r="B167" s="213" t="s">
        <v>247</v>
      </c>
      <c r="C167" s="137"/>
      <c r="D167" s="137"/>
      <c r="E167" s="137"/>
      <c r="F167" s="137"/>
      <c r="G167" s="137"/>
      <c r="H167" s="137"/>
      <c r="I167" s="137"/>
      <c r="J167" s="137"/>
      <c r="K167" s="137"/>
      <c r="L167" s="192"/>
      <c r="M167" s="192"/>
      <c r="N167" s="192"/>
      <c r="O167" s="137"/>
      <c r="P167" s="137"/>
      <c r="Q167" s="137"/>
      <c r="R167" s="169">
        <f t="shared" ref="R167:R187" si="169">SUM(S167:W167)</f>
        <v>432.22800000000001</v>
      </c>
      <c r="S167" s="193"/>
      <c r="T167" s="192"/>
      <c r="U167" s="192"/>
      <c r="V167" s="216">
        <v>432.22800000000001</v>
      </c>
      <c r="W167" s="192"/>
      <c r="X167" s="169">
        <f t="shared" ref="X167" si="170">Y167+AC167</f>
        <v>408.36199999999997</v>
      </c>
      <c r="Y167" s="170">
        <f t="shared" ref="Y167" si="171">Z167+AA167</f>
        <v>408.36199999999997</v>
      </c>
      <c r="Z167" s="192">
        <v>408.36199999999997</v>
      </c>
      <c r="AA167" s="192"/>
      <c r="AB167" s="171">
        <f t="shared" si="163"/>
        <v>94.47837715279897</v>
      </c>
      <c r="AC167" s="171"/>
      <c r="AD167" s="137"/>
      <c r="AE167" s="137"/>
      <c r="AF167" s="172"/>
      <c r="AG167" s="195">
        <f>X167</f>
        <v>408.36199999999997</v>
      </c>
      <c r="AH167" s="172">
        <f t="shared" si="150"/>
        <v>94.47837715279897</v>
      </c>
      <c r="AI167" s="137"/>
      <c r="AJ167" s="137"/>
      <c r="AK167" s="137"/>
      <c r="AL167" s="137"/>
      <c r="AM167" s="141"/>
    </row>
    <row r="168" spans="1:39" s="142" customFormat="1" ht="45">
      <c r="A168" s="191" t="s">
        <v>43</v>
      </c>
      <c r="B168" s="213" t="s">
        <v>248</v>
      </c>
      <c r="C168" s="137"/>
      <c r="D168" s="137"/>
      <c r="E168" s="137"/>
      <c r="F168" s="137"/>
      <c r="G168" s="137"/>
      <c r="H168" s="137"/>
      <c r="I168" s="137"/>
      <c r="J168" s="137"/>
      <c r="K168" s="137"/>
      <c r="L168" s="192"/>
      <c r="M168" s="192"/>
      <c r="N168" s="192"/>
      <c r="O168" s="137"/>
      <c r="P168" s="137"/>
      <c r="Q168" s="137"/>
      <c r="R168" s="169">
        <f t="shared" si="169"/>
        <v>373.78399999999999</v>
      </c>
      <c r="S168" s="193"/>
      <c r="T168" s="192"/>
      <c r="U168" s="192"/>
      <c r="V168" s="216">
        <v>373.78399999999999</v>
      </c>
      <c r="W168" s="192"/>
      <c r="X168" s="169">
        <f t="shared" ref="X168" si="172">Y168+AC168</f>
        <v>313.86099999999999</v>
      </c>
      <c r="Y168" s="170">
        <f t="shared" ref="Y168" si="173">Z168+AA168</f>
        <v>313.86099999999999</v>
      </c>
      <c r="Z168" s="192">
        <v>313.86099999999999</v>
      </c>
      <c r="AA168" s="192"/>
      <c r="AB168" s="171">
        <f t="shared" si="163"/>
        <v>83.968548680521366</v>
      </c>
      <c r="AC168" s="171"/>
      <c r="AD168" s="137"/>
      <c r="AE168" s="137"/>
      <c r="AF168" s="172"/>
      <c r="AG168" s="195">
        <f>X168</f>
        <v>313.86099999999999</v>
      </c>
      <c r="AH168" s="172">
        <f t="shared" si="150"/>
        <v>83.968548680521366</v>
      </c>
      <c r="AI168" s="137"/>
      <c r="AJ168" s="137"/>
      <c r="AK168" s="137"/>
      <c r="AL168" s="137"/>
      <c r="AM168" s="141"/>
    </row>
    <row r="169" spans="1:39" s="149" customFormat="1" ht="14.25">
      <c r="A169" s="214"/>
      <c r="B169" s="215" t="s">
        <v>102</v>
      </c>
      <c r="C169" s="144"/>
      <c r="D169" s="144"/>
      <c r="E169" s="144"/>
      <c r="F169" s="144"/>
      <c r="G169" s="144"/>
      <c r="H169" s="144"/>
      <c r="I169" s="144"/>
      <c r="J169" s="144"/>
      <c r="K169" s="144"/>
      <c r="L169" s="138"/>
      <c r="M169" s="138"/>
      <c r="N169" s="138"/>
      <c r="O169" s="144"/>
      <c r="P169" s="144"/>
      <c r="Q169" s="144"/>
      <c r="R169" s="70">
        <f>SUM(R170:R172)</f>
        <v>650.74300000000005</v>
      </c>
      <c r="S169" s="145"/>
      <c r="T169" s="138"/>
      <c r="U169" s="138"/>
      <c r="V169" s="70">
        <f>SUM(V170:V172)</f>
        <v>650.74300000000005</v>
      </c>
      <c r="W169" s="70">
        <f t="shared" ref="W169:AG169" si="174">SUM(W170:W172)</f>
        <v>0</v>
      </c>
      <c r="X169" s="70">
        <f t="shared" si="174"/>
        <v>650.74300000000005</v>
      </c>
      <c r="Y169" s="70">
        <f t="shared" si="174"/>
        <v>650.74300000000005</v>
      </c>
      <c r="Z169" s="70">
        <f t="shared" si="174"/>
        <v>650.74300000000005</v>
      </c>
      <c r="AA169" s="70">
        <f t="shared" si="174"/>
        <v>0</v>
      </c>
      <c r="AB169" s="139">
        <f t="shared" si="163"/>
        <v>100</v>
      </c>
      <c r="AC169" s="139"/>
      <c r="AD169" s="70">
        <f t="shared" si="174"/>
        <v>0</v>
      </c>
      <c r="AE169" s="70"/>
      <c r="AF169" s="70"/>
      <c r="AG169" s="70">
        <f t="shared" si="174"/>
        <v>650.74300000000005</v>
      </c>
      <c r="AH169" s="140">
        <f t="shared" si="150"/>
        <v>100</v>
      </c>
      <c r="AI169" s="144"/>
      <c r="AJ169" s="144"/>
      <c r="AK169" s="144"/>
      <c r="AL169" s="144"/>
      <c r="AM169" s="147"/>
    </row>
    <row r="170" spans="1:39" s="142" customFormat="1" ht="30">
      <c r="A170" s="191" t="s">
        <v>27</v>
      </c>
      <c r="B170" s="213" t="s">
        <v>249</v>
      </c>
      <c r="C170" s="137"/>
      <c r="D170" s="137"/>
      <c r="E170" s="137"/>
      <c r="F170" s="137"/>
      <c r="G170" s="137"/>
      <c r="H170" s="137"/>
      <c r="I170" s="137"/>
      <c r="J170" s="137"/>
      <c r="K170" s="137"/>
      <c r="L170" s="192"/>
      <c r="M170" s="192"/>
      <c r="N170" s="192"/>
      <c r="O170" s="137"/>
      <c r="P170" s="137"/>
      <c r="Q170" s="137"/>
      <c r="R170" s="169">
        <f t="shared" si="169"/>
        <v>1.4259999999999999</v>
      </c>
      <c r="S170" s="193"/>
      <c r="T170" s="192"/>
      <c r="U170" s="192"/>
      <c r="V170" s="216">
        <v>1.4259999999999999</v>
      </c>
      <c r="W170" s="192"/>
      <c r="X170" s="169">
        <f t="shared" ref="X170" si="175">Y170+AC170</f>
        <v>1.4259999999999999</v>
      </c>
      <c r="Y170" s="170">
        <f t="shared" ref="Y170" si="176">Z170+AA170</f>
        <v>1.4259999999999999</v>
      </c>
      <c r="Z170" s="169">
        <v>1.4259999999999999</v>
      </c>
      <c r="AA170" s="192"/>
      <c r="AB170" s="171">
        <f t="shared" si="163"/>
        <v>100</v>
      </c>
      <c r="AC170" s="171"/>
      <c r="AD170" s="137"/>
      <c r="AE170" s="137"/>
      <c r="AF170" s="172"/>
      <c r="AG170" s="194">
        <f>R170</f>
        <v>1.4259999999999999</v>
      </c>
      <c r="AH170" s="172">
        <f t="shared" ref="AH170:AH173" si="177">+AG170/R170*100</f>
        <v>100</v>
      </c>
      <c r="AI170" s="137"/>
      <c r="AJ170" s="137"/>
      <c r="AK170" s="137"/>
      <c r="AL170" s="137"/>
      <c r="AM170" s="141"/>
    </row>
    <row r="171" spans="1:39" s="142" customFormat="1" ht="30">
      <c r="A171" s="191" t="s">
        <v>43</v>
      </c>
      <c r="B171" s="213" t="s">
        <v>250</v>
      </c>
      <c r="C171" s="137"/>
      <c r="D171" s="137"/>
      <c r="E171" s="137"/>
      <c r="F171" s="137"/>
      <c r="G171" s="137"/>
      <c r="H171" s="137"/>
      <c r="I171" s="137"/>
      <c r="J171" s="137"/>
      <c r="K171" s="137"/>
      <c r="L171" s="192"/>
      <c r="M171" s="192"/>
      <c r="N171" s="192"/>
      <c r="O171" s="137"/>
      <c r="P171" s="137"/>
      <c r="Q171" s="137"/>
      <c r="R171" s="169">
        <f t="shared" si="169"/>
        <v>636.40800000000002</v>
      </c>
      <c r="S171" s="193"/>
      <c r="T171" s="192"/>
      <c r="U171" s="192"/>
      <c r="V171" s="216">
        <v>636.40800000000002</v>
      </c>
      <c r="W171" s="192"/>
      <c r="X171" s="169">
        <f t="shared" ref="X171:X172" si="178">Y171+AC171</f>
        <v>636.40800000000002</v>
      </c>
      <c r="Y171" s="170">
        <f t="shared" ref="Y171:Y172" si="179">Z171+AA171</f>
        <v>636.40800000000002</v>
      </c>
      <c r="Z171" s="169">
        <v>636.40800000000002</v>
      </c>
      <c r="AA171" s="169"/>
      <c r="AB171" s="171">
        <f t="shared" si="163"/>
        <v>100</v>
      </c>
      <c r="AC171" s="171"/>
      <c r="AD171" s="137"/>
      <c r="AE171" s="137"/>
      <c r="AF171" s="172"/>
      <c r="AG171" s="194">
        <f>X171</f>
        <v>636.40800000000002</v>
      </c>
      <c r="AH171" s="172">
        <f t="shared" si="177"/>
        <v>100</v>
      </c>
      <c r="AI171" s="137"/>
      <c r="AJ171" s="137"/>
      <c r="AK171" s="137"/>
      <c r="AL171" s="137"/>
      <c r="AM171" s="141"/>
    </row>
    <row r="172" spans="1:39" s="142" customFormat="1" ht="30">
      <c r="A172" s="191" t="s">
        <v>47</v>
      </c>
      <c r="B172" s="213" t="s">
        <v>251</v>
      </c>
      <c r="C172" s="137"/>
      <c r="D172" s="137"/>
      <c r="E172" s="137"/>
      <c r="F172" s="137"/>
      <c r="G172" s="137"/>
      <c r="H172" s="137"/>
      <c r="I172" s="137"/>
      <c r="J172" s="137"/>
      <c r="K172" s="137"/>
      <c r="L172" s="192"/>
      <c r="M172" s="192"/>
      <c r="N172" s="192"/>
      <c r="O172" s="137"/>
      <c r="P172" s="137"/>
      <c r="Q172" s="137"/>
      <c r="R172" s="169">
        <f t="shared" si="169"/>
        <v>12.909000000000001</v>
      </c>
      <c r="S172" s="193"/>
      <c r="T172" s="192"/>
      <c r="U172" s="192"/>
      <c r="V172" s="216">
        <v>12.909000000000001</v>
      </c>
      <c r="W172" s="192"/>
      <c r="X172" s="169">
        <f t="shared" si="178"/>
        <v>12.909000000000001</v>
      </c>
      <c r="Y172" s="170">
        <f t="shared" si="179"/>
        <v>12.909000000000001</v>
      </c>
      <c r="Z172" s="169">
        <v>12.909000000000001</v>
      </c>
      <c r="AA172" s="169"/>
      <c r="AB172" s="171">
        <f t="shared" si="163"/>
        <v>100</v>
      </c>
      <c r="AC172" s="171"/>
      <c r="AD172" s="137"/>
      <c r="AE172" s="137"/>
      <c r="AF172" s="172"/>
      <c r="AG172" s="194">
        <f>R172</f>
        <v>12.909000000000001</v>
      </c>
      <c r="AH172" s="172">
        <f t="shared" si="177"/>
        <v>100</v>
      </c>
      <c r="AI172" s="137"/>
      <c r="AJ172" s="137"/>
      <c r="AK172" s="137"/>
      <c r="AL172" s="137"/>
      <c r="AM172" s="141"/>
    </row>
    <row r="173" spans="1:39" s="149" customFormat="1" ht="14.25">
      <c r="A173" s="214"/>
      <c r="B173" s="215" t="s">
        <v>115</v>
      </c>
      <c r="C173" s="144"/>
      <c r="D173" s="144"/>
      <c r="E173" s="144"/>
      <c r="F173" s="144"/>
      <c r="G173" s="144"/>
      <c r="H173" s="144"/>
      <c r="I173" s="144"/>
      <c r="J173" s="144"/>
      <c r="K173" s="144"/>
      <c r="L173" s="138"/>
      <c r="M173" s="138"/>
      <c r="N173" s="138"/>
      <c r="O173" s="144"/>
      <c r="P173" s="144"/>
      <c r="Q173" s="144"/>
      <c r="R173" s="70">
        <f>SUM(R174:R175)</f>
        <v>384.35900000000004</v>
      </c>
      <c r="S173" s="145"/>
      <c r="T173" s="138"/>
      <c r="U173" s="138"/>
      <c r="V173" s="70">
        <f>SUM(V174:V175)</f>
        <v>384.35900000000004</v>
      </c>
      <c r="W173" s="70">
        <f t="shared" ref="W173:AG173" si="180">SUM(W174:W175)</f>
        <v>0</v>
      </c>
      <c r="X173" s="70">
        <f t="shared" si="180"/>
        <v>0</v>
      </c>
      <c r="Y173" s="70"/>
      <c r="Z173" s="70">
        <f t="shared" si="180"/>
        <v>0</v>
      </c>
      <c r="AA173" s="70"/>
      <c r="AB173" s="139">
        <f t="shared" si="163"/>
        <v>0</v>
      </c>
      <c r="AC173" s="139"/>
      <c r="AD173" s="70">
        <f t="shared" si="180"/>
        <v>0</v>
      </c>
      <c r="AE173" s="70"/>
      <c r="AF173" s="70"/>
      <c r="AG173" s="70">
        <f t="shared" si="180"/>
        <v>115.3077</v>
      </c>
      <c r="AH173" s="140">
        <f t="shared" si="177"/>
        <v>30</v>
      </c>
      <c r="AI173" s="144"/>
      <c r="AJ173" s="144"/>
      <c r="AK173" s="144"/>
      <c r="AL173" s="144"/>
      <c r="AM173" s="147"/>
    </row>
    <row r="174" spans="1:39" s="142" customFormat="1" ht="60">
      <c r="A174" s="191" t="s">
        <v>27</v>
      </c>
      <c r="B174" s="213" t="s">
        <v>252</v>
      </c>
      <c r="C174" s="137"/>
      <c r="D174" s="137"/>
      <c r="E174" s="137"/>
      <c r="F174" s="137"/>
      <c r="G174" s="137"/>
      <c r="H174" s="137"/>
      <c r="I174" s="137"/>
      <c r="J174" s="137"/>
      <c r="K174" s="137"/>
      <c r="L174" s="192"/>
      <c r="M174" s="192"/>
      <c r="N174" s="192"/>
      <c r="O174" s="137"/>
      <c r="P174" s="137"/>
      <c r="Q174" s="137"/>
      <c r="R174" s="169">
        <f t="shared" si="169"/>
        <v>176.78100000000001</v>
      </c>
      <c r="S174" s="193"/>
      <c r="T174" s="192"/>
      <c r="U174" s="192"/>
      <c r="V174" s="216">
        <v>176.78100000000001</v>
      </c>
      <c r="W174" s="192"/>
      <c r="X174" s="169">
        <f t="shared" ref="X174:X175" si="181">Y174+AC174</f>
        <v>0</v>
      </c>
      <c r="Y174" s="170">
        <f t="shared" ref="Y174:Y175" si="182">Z174+AA174</f>
        <v>0</v>
      </c>
      <c r="Z174" s="192"/>
      <c r="AA174" s="192"/>
      <c r="AB174" s="171">
        <f t="shared" si="163"/>
        <v>0</v>
      </c>
      <c r="AC174" s="171"/>
      <c r="AD174" s="137"/>
      <c r="AE174" s="137"/>
      <c r="AF174" s="172"/>
      <c r="AG174" s="195">
        <f>30%*R174</f>
        <v>53.034300000000002</v>
      </c>
      <c r="AH174" s="172">
        <f t="shared" ref="AH174:AH176" si="183">+AG174/R174*100</f>
        <v>30</v>
      </c>
      <c r="AI174" s="137"/>
      <c r="AJ174" s="137"/>
      <c r="AK174" s="137"/>
      <c r="AL174" s="137"/>
      <c r="AM174" s="141"/>
    </row>
    <row r="175" spans="1:39" s="142" customFormat="1" ht="30">
      <c r="A175" s="191" t="s">
        <v>43</v>
      </c>
      <c r="B175" s="213" t="s">
        <v>253</v>
      </c>
      <c r="C175" s="137"/>
      <c r="D175" s="137"/>
      <c r="E175" s="137"/>
      <c r="F175" s="137"/>
      <c r="G175" s="137"/>
      <c r="H175" s="137"/>
      <c r="I175" s="137"/>
      <c r="J175" s="137"/>
      <c r="K175" s="137"/>
      <c r="L175" s="192"/>
      <c r="M175" s="192"/>
      <c r="N175" s="192"/>
      <c r="O175" s="137"/>
      <c r="P175" s="137"/>
      <c r="Q175" s="137"/>
      <c r="R175" s="169">
        <f t="shared" si="169"/>
        <v>207.578</v>
      </c>
      <c r="S175" s="193"/>
      <c r="T175" s="192"/>
      <c r="U175" s="192"/>
      <c r="V175" s="216">
        <v>207.578</v>
      </c>
      <c r="W175" s="192"/>
      <c r="X175" s="169">
        <f t="shared" si="181"/>
        <v>0</v>
      </c>
      <c r="Y175" s="170">
        <f t="shared" si="182"/>
        <v>0</v>
      </c>
      <c r="Z175" s="192"/>
      <c r="AA175" s="192"/>
      <c r="AB175" s="171">
        <f t="shared" si="163"/>
        <v>0</v>
      </c>
      <c r="AC175" s="171"/>
      <c r="AD175" s="137"/>
      <c r="AE175" s="137"/>
      <c r="AF175" s="172"/>
      <c r="AG175" s="195">
        <f>30%*R175</f>
        <v>62.273399999999995</v>
      </c>
      <c r="AH175" s="172">
        <f t="shared" si="183"/>
        <v>30</v>
      </c>
      <c r="AI175" s="137"/>
      <c r="AJ175" s="137"/>
      <c r="AK175" s="137"/>
      <c r="AL175" s="137"/>
      <c r="AM175" s="141"/>
    </row>
    <row r="176" spans="1:39" s="149" customFormat="1" ht="14.25">
      <c r="A176" s="214"/>
      <c r="B176" s="215" t="s">
        <v>91</v>
      </c>
      <c r="C176" s="144"/>
      <c r="D176" s="144"/>
      <c r="E176" s="144"/>
      <c r="F176" s="144"/>
      <c r="G176" s="144"/>
      <c r="H176" s="144"/>
      <c r="I176" s="144"/>
      <c r="J176" s="144"/>
      <c r="K176" s="144"/>
      <c r="L176" s="138"/>
      <c r="M176" s="138"/>
      <c r="N176" s="138"/>
      <c r="O176" s="144"/>
      <c r="P176" s="144"/>
      <c r="Q176" s="144"/>
      <c r="R176" s="70">
        <f>SUM(R177:R179)</f>
        <v>407.09899999999999</v>
      </c>
      <c r="S176" s="145"/>
      <c r="T176" s="138"/>
      <c r="U176" s="138"/>
      <c r="V176" s="70">
        <f>SUM(V177:V179)</f>
        <v>407.09899999999999</v>
      </c>
      <c r="W176" s="70">
        <f t="shared" ref="W176:AA176" si="184">SUM(W177:W179)</f>
        <v>0</v>
      </c>
      <c r="X176" s="70">
        <f t="shared" si="184"/>
        <v>348.38199999999995</v>
      </c>
      <c r="Y176" s="70">
        <f t="shared" si="184"/>
        <v>348.38199999999995</v>
      </c>
      <c r="Z176" s="70">
        <f t="shared" si="184"/>
        <v>348.38199999999995</v>
      </c>
      <c r="AA176" s="70">
        <f t="shared" si="184"/>
        <v>0</v>
      </c>
      <c r="AB176" s="139">
        <f t="shared" si="163"/>
        <v>85.576727036912388</v>
      </c>
      <c r="AC176" s="139"/>
      <c r="AD176" s="70">
        <f t="shared" ref="AD176:AL176" si="185">SUM(AD177:AD179)</f>
        <v>0</v>
      </c>
      <c r="AE176" s="70"/>
      <c r="AF176" s="70"/>
      <c r="AG176" s="70">
        <f t="shared" si="185"/>
        <v>348.38199999999995</v>
      </c>
      <c r="AH176" s="140">
        <f t="shared" si="183"/>
        <v>85.576727036912388</v>
      </c>
      <c r="AI176" s="70">
        <f t="shared" si="185"/>
        <v>0</v>
      </c>
      <c r="AJ176" s="70">
        <f t="shared" si="185"/>
        <v>0</v>
      </c>
      <c r="AK176" s="70">
        <f t="shared" si="185"/>
        <v>0</v>
      </c>
      <c r="AL176" s="70">
        <f t="shared" si="185"/>
        <v>0</v>
      </c>
      <c r="AM176" s="147"/>
    </row>
    <row r="177" spans="1:39" s="142" customFormat="1" ht="30">
      <c r="A177" s="191" t="s">
        <v>27</v>
      </c>
      <c r="B177" s="213" t="s">
        <v>254</v>
      </c>
      <c r="C177" s="137"/>
      <c r="D177" s="137"/>
      <c r="E177" s="137"/>
      <c r="F177" s="137"/>
      <c r="G177" s="137"/>
      <c r="H177" s="137"/>
      <c r="I177" s="137"/>
      <c r="J177" s="137"/>
      <c r="K177" s="137"/>
      <c r="L177" s="192"/>
      <c r="M177" s="192"/>
      <c r="N177" s="192"/>
      <c r="O177" s="137"/>
      <c r="P177" s="137"/>
      <c r="Q177" s="137"/>
      <c r="R177" s="169">
        <f t="shared" si="169"/>
        <v>398.27300000000002</v>
      </c>
      <c r="S177" s="193"/>
      <c r="T177" s="192"/>
      <c r="U177" s="192"/>
      <c r="V177" s="216">
        <v>398.27300000000002</v>
      </c>
      <c r="W177" s="192"/>
      <c r="X177" s="169">
        <f t="shared" ref="X177" si="186">Y177+AC177</f>
        <v>339.55599999999998</v>
      </c>
      <c r="Y177" s="170">
        <f t="shared" ref="Y177" si="187">Z177+AA177</f>
        <v>339.55599999999998</v>
      </c>
      <c r="Z177" s="169">
        <v>339.55599999999998</v>
      </c>
      <c r="AA177" s="192"/>
      <c r="AB177" s="171">
        <f t="shared" si="163"/>
        <v>85.25709751853627</v>
      </c>
      <c r="AC177" s="171"/>
      <c r="AD177" s="137"/>
      <c r="AE177" s="137"/>
      <c r="AF177" s="172"/>
      <c r="AG177" s="195">
        <f>X177</f>
        <v>339.55599999999998</v>
      </c>
      <c r="AH177" s="172">
        <f t="shared" ref="AH177:AH180" si="188">+AG177/R177*100</f>
        <v>85.25709751853627</v>
      </c>
      <c r="AI177" s="137"/>
      <c r="AJ177" s="137"/>
      <c r="AK177" s="137"/>
      <c r="AL177" s="137"/>
      <c r="AM177" s="141"/>
    </row>
    <row r="178" spans="1:39" s="142" customFormat="1" ht="30">
      <c r="A178" s="191" t="s">
        <v>43</v>
      </c>
      <c r="B178" s="213" t="s">
        <v>255</v>
      </c>
      <c r="C178" s="137"/>
      <c r="D178" s="137"/>
      <c r="E178" s="137"/>
      <c r="F178" s="137"/>
      <c r="G178" s="137"/>
      <c r="H178" s="137"/>
      <c r="I178" s="137"/>
      <c r="J178" s="137"/>
      <c r="K178" s="137"/>
      <c r="L178" s="192"/>
      <c r="M178" s="192"/>
      <c r="N178" s="192"/>
      <c r="O178" s="137"/>
      <c r="P178" s="137"/>
      <c r="Q178" s="137"/>
      <c r="R178" s="169">
        <f t="shared" si="169"/>
        <v>4.3010000000000002</v>
      </c>
      <c r="S178" s="193"/>
      <c r="T178" s="192"/>
      <c r="U178" s="192"/>
      <c r="V178" s="216">
        <v>4.3010000000000002</v>
      </c>
      <c r="W178" s="192"/>
      <c r="X178" s="169">
        <f t="shared" ref="X178:X179" si="189">Y178+AC178</f>
        <v>4.3010000000000002</v>
      </c>
      <c r="Y178" s="170">
        <f t="shared" ref="Y178:Y179" si="190">Z178+AA178</f>
        <v>4.3010000000000002</v>
      </c>
      <c r="Z178" s="169">
        <v>4.3010000000000002</v>
      </c>
      <c r="AA178" s="169"/>
      <c r="AB178" s="171">
        <f t="shared" si="163"/>
        <v>100</v>
      </c>
      <c r="AC178" s="171"/>
      <c r="AD178" s="137"/>
      <c r="AE178" s="137"/>
      <c r="AF178" s="172"/>
      <c r="AG178" s="194">
        <f>R178</f>
        <v>4.3010000000000002</v>
      </c>
      <c r="AH178" s="172">
        <f t="shared" si="188"/>
        <v>100</v>
      </c>
      <c r="AI178" s="137"/>
      <c r="AJ178" s="137"/>
      <c r="AK178" s="137"/>
      <c r="AL178" s="137"/>
      <c r="AM178" s="141"/>
    </row>
    <row r="179" spans="1:39" s="142" customFormat="1" ht="15">
      <c r="A179" s="191" t="s">
        <v>47</v>
      </c>
      <c r="B179" s="213" t="s">
        <v>256</v>
      </c>
      <c r="C179" s="137"/>
      <c r="D179" s="137"/>
      <c r="E179" s="137"/>
      <c r="F179" s="137"/>
      <c r="G179" s="137"/>
      <c r="H179" s="137"/>
      <c r="I179" s="137"/>
      <c r="J179" s="137"/>
      <c r="K179" s="137"/>
      <c r="L179" s="192"/>
      <c r="M179" s="192"/>
      <c r="N179" s="192"/>
      <c r="O179" s="137"/>
      <c r="P179" s="137"/>
      <c r="Q179" s="137"/>
      <c r="R179" s="169">
        <f t="shared" si="169"/>
        <v>4.5250000000000004</v>
      </c>
      <c r="S179" s="193"/>
      <c r="T179" s="192"/>
      <c r="U179" s="192"/>
      <c r="V179" s="216">
        <v>4.5250000000000004</v>
      </c>
      <c r="W179" s="192"/>
      <c r="X179" s="169">
        <f t="shared" si="189"/>
        <v>4.5250000000000004</v>
      </c>
      <c r="Y179" s="170">
        <f t="shared" si="190"/>
        <v>4.5250000000000004</v>
      </c>
      <c r="Z179" s="169">
        <v>4.5250000000000004</v>
      </c>
      <c r="AA179" s="169"/>
      <c r="AB179" s="171">
        <f t="shared" si="163"/>
        <v>100</v>
      </c>
      <c r="AC179" s="171"/>
      <c r="AD179" s="137"/>
      <c r="AE179" s="137"/>
      <c r="AF179" s="172"/>
      <c r="AG179" s="194">
        <f>R179</f>
        <v>4.5250000000000004</v>
      </c>
      <c r="AH179" s="172">
        <f t="shared" si="188"/>
        <v>100</v>
      </c>
      <c r="AI179" s="137"/>
      <c r="AJ179" s="137"/>
      <c r="AK179" s="137"/>
      <c r="AL179" s="137"/>
      <c r="AM179" s="141"/>
    </row>
    <row r="180" spans="1:39" s="149" customFormat="1" ht="14.25">
      <c r="A180" s="214"/>
      <c r="B180" s="215" t="s">
        <v>74</v>
      </c>
      <c r="C180" s="144"/>
      <c r="D180" s="144"/>
      <c r="E180" s="144"/>
      <c r="F180" s="144"/>
      <c r="G180" s="144"/>
      <c r="H180" s="144"/>
      <c r="I180" s="144"/>
      <c r="J180" s="144"/>
      <c r="K180" s="144"/>
      <c r="L180" s="138"/>
      <c r="M180" s="138"/>
      <c r="N180" s="138"/>
      <c r="O180" s="144"/>
      <c r="P180" s="144"/>
      <c r="Q180" s="144"/>
      <c r="R180" s="70">
        <f>SUM(R181:R183)</f>
        <v>1219.9659999999999</v>
      </c>
      <c r="S180" s="145"/>
      <c r="T180" s="138"/>
      <c r="U180" s="138"/>
      <c r="V180" s="70">
        <f>SUM(V181:V183)</f>
        <v>1219.9659999999999</v>
      </c>
      <c r="W180" s="70">
        <f t="shared" ref="W180:AL180" si="191">SUM(W181:W183)</f>
        <v>0</v>
      </c>
      <c r="X180" s="70">
        <f t="shared" si="191"/>
        <v>1219.9659999999999</v>
      </c>
      <c r="Y180" s="70">
        <f t="shared" si="191"/>
        <v>1219.9659999999999</v>
      </c>
      <c r="Z180" s="70">
        <f t="shared" si="191"/>
        <v>1219.9659999999999</v>
      </c>
      <c r="AA180" s="70">
        <f t="shared" si="191"/>
        <v>0</v>
      </c>
      <c r="AB180" s="139">
        <f t="shared" si="163"/>
        <v>100</v>
      </c>
      <c r="AC180" s="139"/>
      <c r="AD180" s="70">
        <f t="shared" si="191"/>
        <v>0</v>
      </c>
      <c r="AE180" s="70"/>
      <c r="AF180" s="70"/>
      <c r="AG180" s="70">
        <f t="shared" si="191"/>
        <v>1219.9659999999999</v>
      </c>
      <c r="AH180" s="140">
        <f t="shared" si="188"/>
        <v>100</v>
      </c>
      <c r="AI180" s="70">
        <f t="shared" si="191"/>
        <v>0</v>
      </c>
      <c r="AJ180" s="70">
        <f t="shared" si="191"/>
        <v>0</v>
      </c>
      <c r="AK180" s="70">
        <f t="shared" si="191"/>
        <v>0</v>
      </c>
      <c r="AL180" s="70">
        <f t="shared" si="191"/>
        <v>0</v>
      </c>
      <c r="AM180" s="147"/>
    </row>
    <row r="181" spans="1:39" s="142" customFormat="1" ht="45">
      <c r="A181" s="191" t="s">
        <v>27</v>
      </c>
      <c r="B181" s="213" t="s">
        <v>257</v>
      </c>
      <c r="C181" s="137"/>
      <c r="D181" s="137"/>
      <c r="E181" s="137"/>
      <c r="F181" s="137"/>
      <c r="G181" s="137"/>
      <c r="H181" s="137"/>
      <c r="I181" s="137"/>
      <c r="J181" s="137"/>
      <c r="K181" s="137"/>
      <c r="L181" s="192"/>
      <c r="M181" s="192"/>
      <c r="N181" s="192"/>
      <c r="O181" s="137"/>
      <c r="P181" s="137"/>
      <c r="Q181" s="137"/>
      <c r="R181" s="169">
        <f t="shared" si="169"/>
        <v>333.61</v>
      </c>
      <c r="S181" s="193"/>
      <c r="T181" s="192"/>
      <c r="U181" s="192"/>
      <c r="V181" s="216">
        <v>333.61</v>
      </c>
      <c r="W181" s="192"/>
      <c r="X181" s="169">
        <f t="shared" ref="X181" si="192">Y181+AC181</f>
        <v>333.61</v>
      </c>
      <c r="Y181" s="170">
        <f t="shared" ref="Y181" si="193">Z181+AA181</f>
        <v>333.61</v>
      </c>
      <c r="Z181" s="169">
        <v>333.61</v>
      </c>
      <c r="AA181" s="169"/>
      <c r="AB181" s="171">
        <f t="shared" si="163"/>
        <v>100</v>
      </c>
      <c r="AC181" s="171"/>
      <c r="AD181" s="137"/>
      <c r="AE181" s="137"/>
      <c r="AF181" s="172"/>
      <c r="AG181" s="194">
        <f>X181</f>
        <v>333.61</v>
      </c>
      <c r="AH181" s="172">
        <f t="shared" ref="AH181:AH184" si="194">+AG181/R181*100</f>
        <v>100</v>
      </c>
      <c r="AI181" s="137"/>
      <c r="AJ181" s="137"/>
      <c r="AK181" s="137"/>
      <c r="AL181" s="137"/>
      <c r="AM181" s="141"/>
    </row>
    <row r="182" spans="1:39" s="142" customFormat="1" ht="30">
      <c r="A182" s="191" t="s">
        <v>43</v>
      </c>
      <c r="B182" s="213" t="s">
        <v>258</v>
      </c>
      <c r="C182" s="137"/>
      <c r="D182" s="137"/>
      <c r="E182" s="137"/>
      <c r="F182" s="137"/>
      <c r="G182" s="137"/>
      <c r="H182" s="137"/>
      <c r="I182" s="137"/>
      <c r="J182" s="137"/>
      <c r="K182" s="137"/>
      <c r="L182" s="192"/>
      <c r="M182" s="192"/>
      <c r="N182" s="192"/>
      <c r="O182" s="137"/>
      <c r="P182" s="137"/>
      <c r="Q182" s="137"/>
      <c r="R182" s="169">
        <f t="shared" si="169"/>
        <v>424.16300000000001</v>
      </c>
      <c r="S182" s="193"/>
      <c r="T182" s="192"/>
      <c r="U182" s="192"/>
      <c r="V182" s="216">
        <v>424.16300000000001</v>
      </c>
      <c r="W182" s="192"/>
      <c r="X182" s="169">
        <f t="shared" ref="X182:X183" si="195">Y182+AC182</f>
        <v>424.16299999999995</v>
      </c>
      <c r="Y182" s="170">
        <f t="shared" ref="Y182:Y183" si="196">Z182+AA182</f>
        <v>424.16299999999995</v>
      </c>
      <c r="Z182" s="169">
        <v>424.16299999999995</v>
      </c>
      <c r="AA182" s="169"/>
      <c r="AB182" s="171">
        <f t="shared" si="163"/>
        <v>99.999999999999986</v>
      </c>
      <c r="AC182" s="171"/>
      <c r="AD182" s="137"/>
      <c r="AE182" s="137"/>
      <c r="AF182" s="172"/>
      <c r="AG182" s="194">
        <f t="shared" ref="AG182:AG183" si="197">X182</f>
        <v>424.16299999999995</v>
      </c>
      <c r="AH182" s="172">
        <f t="shared" si="194"/>
        <v>99.999999999999986</v>
      </c>
      <c r="AI182" s="137"/>
      <c r="AJ182" s="137"/>
      <c r="AK182" s="137"/>
      <c r="AL182" s="137"/>
      <c r="AM182" s="141"/>
    </row>
    <row r="183" spans="1:39" s="142" customFormat="1" ht="45">
      <c r="A183" s="191" t="s">
        <v>47</v>
      </c>
      <c r="B183" s="213" t="s">
        <v>259</v>
      </c>
      <c r="C183" s="137"/>
      <c r="D183" s="137"/>
      <c r="E183" s="137"/>
      <c r="F183" s="137"/>
      <c r="G183" s="137"/>
      <c r="H183" s="137"/>
      <c r="I183" s="137"/>
      <c r="J183" s="137"/>
      <c r="K183" s="137"/>
      <c r="L183" s="192"/>
      <c r="M183" s="192"/>
      <c r="N183" s="192"/>
      <c r="O183" s="137"/>
      <c r="P183" s="137"/>
      <c r="Q183" s="137"/>
      <c r="R183" s="169">
        <f t="shared" si="169"/>
        <v>462.19299999999998</v>
      </c>
      <c r="S183" s="193"/>
      <c r="T183" s="192"/>
      <c r="U183" s="192"/>
      <c r="V183" s="216">
        <v>462.19299999999998</v>
      </c>
      <c r="W183" s="192"/>
      <c r="X183" s="169">
        <f t="shared" si="195"/>
        <v>462.19299999999998</v>
      </c>
      <c r="Y183" s="170">
        <f t="shared" si="196"/>
        <v>462.19299999999998</v>
      </c>
      <c r="Z183" s="169">
        <v>462.19299999999998</v>
      </c>
      <c r="AA183" s="169"/>
      <c r="AB183" s="171">
        <f t="shared" si="163"/>
        <v>100</v>
      </c>
      <c r="AC183" s="171"/>
      <c r="AD183" s="137"/>
      <c r="AE183" s="137"/>
      <c r="AF183" s="172"/>
      <c r="AG183" s="194">
        <f t="shared" si="197"/>
        <v>462.19299999999998</v>
      </c>
      <c r="AH183" s="172">
        <f t="shared" si="194"/>
        <v>100</v>
      </c>
      <c r="AI183" s="137"/>
      <c r="AJ183" s="137"/>
      <c r="AK183" s="137"/>
      <c r="AL183" s="137"/>
      <c r="AM183" s="141"/>
    </row>
    <row r="184" spans="1:39" s="149" customFormat="1" ht="14.25">
      <c r="A184" s="214"/>
      <c r="B184" s="215" t="s">
        <v>78</v>
      </c>
      <c r="C184" s="144"/>
      <c r="D184" s="144"/>
      <c r="E184" s="144"/>
      <c r="F184" s="144"/>
      <c r="G184" s="144"/>
      <c r="H184" s="144"/>
      <c r="I184" s="144"/>
      <c r="J184" s="144"/>
      <c r="K184" s="144"/>
      <c r="L184" s="138"/>
      <c r="M184" s="138"/>
      <c r="N184" s="138"/>
      <c r="O184" s="144"/>
      <c r="P184" s="144"/>
      <c r="Q184" s="144"/>
      <c r="R184" s="70">
        <f>SUM(R185:R187)</f>
        <v>555.58500000000004</v>
      </c>
      <c r="S184" s="145"/>
      <c r="T184" s="138"/>
      <c r="U184" s="138"/>
      <c r="V184" s="70">
        <f>SUM(V185:V187)</f>
        <v>555.58500000000004</v>
      </c>
      <c r="W184" s="70">
        <f t="shared" ref="W184:AG184" si="198">SUM(W185:W187)</f>
        <v>0</v>
      </c>
      <c r="X184" s="70">
        <f t="shared" si="198"/>
        <v>503.57500000000005</v>
      </c>
      <c r="Y184" s="70">
        <f t="shared" si="198"/>
        <v>503.57500000000005</v>
      </c>
      <c r="Z184" s="70">
        <f t="shared" si="198"/>
        <v>503.57500000000005</v>
      </c>
      <c r="AA184" s="70">
        <f t="shared" si="198"/>
        <v>0</v>
      </c>
      <c r="AB184" s="139">
        <f t="shared" si="163"/>
        <v>90.638696149104106</v>
      </c>
      <c r="AC184" s="139"/>
      <c r="AD184" s="70">
        <f t="shared" si="198"/>
        <v>0</v>
      </c>
      <c r="AE184" s="70"/>
      <c r="AF184" s="70"/>
      <c r="AG184" s="70">
        <f t="shared" si="198"/>
        <v>555.58500000000004</v>
      </c>
      <c r="AH184" s="140">
        <f t="shared" si="194"/>
        <v>100</v>
      </c>
      <c r="AI184" s="144"/>
      <c r="AJ184" s="144"/>
      <c r="AK184" s="144"/>
      <c r="AL184" s="144"/>
      <c r="AM184" s="147"/>
    </row>
    <row r="185" spans="1:39" s="142" customFormat="1" ht="30">
      <c r="A185" s="191" t="s">
        <v>27</v>
      </c>
      <c r="B185" s="213" t="s">
        <v>260</v>
      </c>
      <c r="C185" s="137"/>
      <c r="D185" s="137"/>
      <c r="E185" s="137"/>
      <c r="F185" s="137"/>
      <c r="G185" s="137"/>
      <c r="H185" s="137"/>
      <c r="I185" s="137"/>
      <c r="J185" s="137"/>
      <c r="K185" s="137"/>
      <c r="L185" s="192"/>
      <c r="M185" s="192"/>
      <c r="N185" s="192"/>
      <c r="O185" s="137"/>
      <c r="P185" s="137"/>
      <c r="Q185" s="137"/>
      <c r="R185" s="169">
        <f t="shared" si="169"/>
        <v>71.593000000000004</v>
      </c>
      <c r="S185" s="193"/>
      <c r="T185" s="192"/>
      <c r="U185" s="192"/>
      <c r="V185" s="216">
        <v>71.593000000000004</v>
      </c>
      <c r="W185" s="192"/>
      <c r="X185" s="169">
        <f t="shared" ref="X185:X187" si="199">Y185+AC185</f>
        <v>71.593000000000004</v>
      </c>
      <c r="Y185" s="170">
        <f t="shared" ref="Y185:Y187" si="200">Z185+AA185</f>
        <v>71.593000000000004</v>
      </c>
      <c r="Z185" s="169">
        <v>71.593000000000004</v>
      </c>
      <c r="AA185" s="192"/>
      <c r="AB185" s="171">
        <f t="shared" si="163"/>
        <v>100</v>
      </c>
      <c r="AC185" s="171"/>
      <c r="AD185" s="137"/>
      <c r="AE185" s="137"/>
      <c r="AF185" s="172"/>
      <c r="AG185" s="195">
        <f>R185</f>
        <v>71.593000000000004</v>
      </c>
      <c r="AH185" s="172">
        <f t="shared" ref="AH185" si="201">+AG185/R185*100</f>
        <v>100</v>
      </c>
      <c r="AI185" s="137"/>
      <c r="AJ185" s="137"/>
      <c r="AK185" s="137"/>
      <c r="AL185" s="137"/>
      <c r="AM185" s="141"/>
    </row>
    <row r="186" spans="1:39" s="142" customFormat="1" ht="30">
      <c r="A186" s="191" t="s">
        <v>43</v>
      </c>
      <c r="B186" s="213" t="s">
        <v>261</v>
      </c>
      <c r="C186" s="137"/>
      <c r="D186" s="137"/>
      <c r="E186" s="137"/>
      <c r="F186" s="137"/>
      <c r="G186" s="137"/>
      <c r="H186" s="137"/>
      <c r="I186" s="137"/>
      <c r="J186" s="137"/>
      <c r="K186" s="137"/>
      <c r="L186" s="192"/>
      <c r="M186" s="192"/>
      <c r="N186" s="192"/>
      <c r="O186" s="137"/>
      <c r="P186" s="137"/>
      <c r="Q186" s="137"/>
      <c r="R186" s="169">
        <f t="shared" si="169"/>
        <v>401.97500000000002</v>
      </c>
      <c r="S186" s="193"/>
      <c r="T186" s="192"/>
      <c r="U186" s="192"/>
      <c r="V186" s="216">
        <v>401.97500000000002</v>
      </c>
      <c r="W186" s="192"/>
      <c r="X186" s="169">
        <f t="shared" si="199"/>
        <v>401.97500000000002</v>
      </c>
      <c r="Y186" s="170">
        <f t="shared" si="200"/>
        <v>401.97500000000002</v>
      </c>
      <c r="Z186" s="169">
        <v>401.97500000000002</v>
      </c>
      <c r="AA186" s="192"/>
      <c r="AB186" s="171">
        <f t="shared" si="163"/>
        <v>100</v>
      </c>
      <c r="AC186" s="171"/>
      <c r="AD186" s="137"/>
      <c r="AE186" s="137"/>
      <c r="AF186" s="172"/>
      <c r="AG186" s="195">
        <f>X186</f>
        <v>401.97500000000002</v>
      </c>
      <c r="AH186" s="172">
        <f t="shared" ref="AH186:AH187" si="202">+AG186/R186*100</f>
        <v>100</v>
      </c>
      <c r="AI186" s="137"/>
      <c r="AJ186" s="137"/>
      <c r="AK186" s="137"/>
      <c r="AL186" s="137"/>
      <c r="AM186" s="141"/>
    </row>
    <row r="187" spans="1:39" s="142" customFormat="1" ht="30">
      <c r="A187" s="191" t="s">
        <v>47</v>
      </c>
      <c r="B187" s="213" t="s">
        <v>262</v>
      </c>
      <c r="C187" s="137"/>
      <c r="D187" s="137"/>
      <c r="E187" s="137"/>
      <c r="F187" s="137"/>
      <c r="G187" s="137"/>
      <c r="H187" s="137"/>
      <c r="I187" s="137"/>
      <c r="J187" s="137"/>
      <c r="K187" s="137"/>
      <c r="L187" s="192"/>
      <c r="M187" s="192"/>
      <c r="N187" s="192"/>
      <c r="O187" s="137"/>
      <c r="P187" s="137"/>
      <c r="Q187" s="137"/>
      <c r="R187" s="169">
        <f t="shared" si="169"/>
        <v>82.016999999999996</v>
      </c>
      <c r="S187" s="193"/>
      <c r="T187" s="192"/>
      <c r="U187" s="192"/>
      <c r="V187" s="216">
        <v>82.016999999999996</v>
      </c>
      <c r="W187" s="192"/>
      <c r="X187" s="169">
        <f t="shared" si="199"/>
        <v>30.007000000000001</v>
      </c>
      <c r="Y187" s="170">
        <f t="shared" si="200"/>
        <v>30.007000000000001</v>
      </c>
      <c r="Z187" s="169">
        <v>30.007000000000001</v>
      </c>
      <c r="AA187" s="192"/>
      <c r="AB187" s="171">
        <f t="shared" si="163"/>
        <v>36.586317470768257</v>
      </c>
      <c r="AC187" s="171"/>
      <c r="AD187" s="137"/>
      <c r="AE187" s="137"/>
      <c r="AF187" s="172"/>
      <c r="AG187" s="195">
        <f>R187</f>
        <v>82.016999999999996</v>
      </c>
      <c r="AH187" s="172">
        <f t="shared" si="202"/>
        <v>100</v>
      </c>
      <c r="AI187" s="137"/>
      <c r="AJ187" s="137"/>
      <c r="AK187" s="137"/>
      <c r="AL187" s="137"/>
      <c r="AM187" s="141"/>
    </row>
    <row r="188" spans="1:39" s="149" customFormat="1" ht="14.25">
      <c r="A188" s="214"/>
      <c r="B188" s="215" t="s">
        <v>39</v>
      </c>
      <c r="C188" s="144"/>
      <c r="D188" s="144"/>
      <c r="E188" s="144"/>
      <c r="F188" s="144"/>
      <c r="G188" s="144"/>
      <c r="H188" s="144"/>
      <c r="I188" s="144"/>
      <c r="J188" s="144"/>
      <c r="K188" s="144"/>
      <c r="L188" s="138"/>
      <c r="M188" s="138"/>
      <c r="N188" s="138"/>
      <c r="O188" s="144"/>
      <c r="P188" s="144"/>
      <c r="Q188" s="144"/>
      <c r="R188" s="70">
        <f>SUM(R189:R191)</f>
        <v>615.76499999999999</v>
      </c>
      <c r="S188" s="145"/>
      <c r="T188" s="138"/>
      <c r="U188" s="138"/>
      <c r="V188" s="70">
        <f>SUM(V189:V191)</f>
        <v>615.76499999999999</v>
      </c>
      <c r="W188" s="70">
        <f t="shared" ref="W188:AA188" si="203">SUM(W189:W191)</f>
        <v>0</v>
      </c>
      <c r="X188" s="70">
        <f t="shared" si="203"/>
        <v>578.02</v>
      </c>
      <c r="Y188" s="70">
        <f t="shared" si="203"/>
        <v>578.02</v>
      </c>
      <c r="Z188" s="70">
        <f t="shared" si="203"/>
        <v>578.02</v>
      </c>
      <c r="AA188" s="70">
        <f t="shared" si="203"/>
        <v>0</v>
      </c>
      <c r="AB188" s="139">
        <f t="shared" si="163"/>
        <v>93.870226466265535</v>
      </c>
      <c r="AC188" s="139"/>
      <c r="AD188" s="70">
        <f t="shared" ref="AD188:AG188" si="204">SUM(AD189:AD191)</f>
        <v>0</v>
      </c>
      <c r="AE188" s="70"/>
      <c r="AF188" s="70"/>
      <c r="AG188" s="70">
        <f t="shared" si="204"/>
        <v>578.02</v>
      </c>
      <c r="AH188" s="140">
        <f t="shared" ref="AH188:AH189" si="205">+AG188/R188*100</f>
        <v>93.870226466265535</v>
      </c>
      <c r="AI188" s="144"/>
      <c r="AJ188" s="144"/>
      <c r="AK188" s="144"/>
      <c r="AL188" s="144"/>
      <c r="AM188" s="147"/>
    </row>
    <row r="189" spans="1:39" s="142" customFormat="1" ht="30">
      <c r="A189" s="191" t="s">
        <v>27</v>
      </c>
      <c r="B189" s="213" t="s">
        <v>263</v>
      </c>
      <c r="C189" s="137"/>
      <c r="D189" s="137"/>
      <c r="E189" s="137"/>
      <c r="F189" s="137"/>
      <c r="G189" s="137"/>
      <c r="H189" s="137"/>
      <c r="I189" s="137"/>
      <c r="J189" s="137"/>
      <c r="K189" s="137"/>
      <c r="L189" s="192"/>
      <c r="M189" s="192"/>
      <c r="N189" s="192"/>
      <c r="O189" s="137"/>
      <c r="P189" s="137"/>
      <c r="Q189" s="137"/>
      <c r="R189" s="169">
        <f t="shared" ref="R189:R195" si="206">SUM(S189:W189)</f>
        <v>160.096</v>
      </c>
      <c r="S189" s="193"/>
      <c r="T189" s="192"/>
      <c r="U189" s="192"/>
      <c r="V189" s="216">
        <v>160.096</v>
      </c>
      <c r="W189" s="192"/>
      <c r="X189" s="169">
        <f t="shared" ref="X189" si="207">Y189+AC189</f>
        <v>142.10900000000001</v>
      </c>
      <c r="Y189" s="170">
        <f t="shared" ref="Y189" si="208">Z189+AA189</f>
        <v>142.10900000000001</v>
      </c>
      <c r="Z189" s="192">
        <v>142.10900000000001</v>
      </c>
      <c r="AA189" s="192"/>
      <c r="AB189" s="171">
        <f t="shared" si="163"/>
        <v>88.764866080351794</v>
      </c>
      <c r="AC189" s="171"/>
      <c r="AD189" s="137"/>
      <c r="AE189" s="137"/>
      <c r="AF189" s="172"/>
      <c r="AG189" s="194">
        <f>X189</f>
        <v>142.10900000000001</v>
      </c>
      <c r="AH189" s="172">
        <f t="shared" si="205"/>
        <v>88.764866080351794</v>
      </c>
      <c r="AI189" s="137"/>
      <c r="AJ189" s="137"/>
      <c r="AK189" s="137"/>
      <c r="AL189" s="137"/>
      <c r="AM189" s="141"/>
    </row>
    <row r="190" spans="1:39" s="142" customFormat="1" ht="30">
      <c r="A190" s="191" t="s">
        <v>43</v>
      </c>
      <c r="B190" s="213" t="s">
        <v>264</v>
      </c>
      <c r="C190" s="137"/>
      <c r="D190" s="137"/>
      <c r="E190" s="137"/>
      <c r="F190" s="137"/>
      <c r="G190" s="137"/>
      <c r="H190" s="137"/>
      <c r="I190" s="137"/>
      <c r="J190" s="137"/>
      <c r="K190" s="137"/>
      <c r="L190" s="192"/>
      <c r="M190" s="192"/>
      <c r="N190" s="192"/>
      <c r="O190" s="137"/>
      <c r="P190" s="137"/>
      <c r="Q190" s="137"/>
      <c r="R190" s="169">
        <f t="shared" si="206"/>
        <v>269.81</v>
      </c>
      <c r="S190" s="193"/>
      <c r="T190" s="192"/>
      <c r="U190" s="192"/>
      <c r="V190" s="216">
        <v>269.81</v>
      </c>
      <c r="W190" s="192"/>
      <c r="X190" s="169">
        <f t="shared" ref="X190:X191" si="209">Y190+AC190</f>
        <v>256.09300000000002</v>
      </c>
      <c r="Y190" s="170">
        <f t="shared" ref="Y190:Y191" si="210">Z190+AA190</f>
        <v>256.09300000000002</v>
      </c>
      <c r="Z190" s="169">
        <v>256.09300000000002</v>
      </c>
      <c r="AA190" s="169"/>
      <c r="AB190" s="171">
        <f t="shared" si="163"/>
        <v>94.916052036618368</v>
      </c>
      <c r="AC190" s="171"/>
      <c r="AD190" s="137"/>
      <c r="AE190" s="137"/>
      <c r="AF190" s="172"/>
      <c r="AG190" s="194">
        <f t="shared" ref="AG190:AG191" si="211">X190</f>
        <v>256.09300000000002</v>
      </c>
      <c r="AH190" s="172">
        <f t="shared" ref="AH190:AH191" si="212">+AG190/R190*100</f>
        <v>94.916052036618368</v>
      </c>
      <c r="AI190" s="137"/>
      <c r="AJ190" s="137"/>
      <c r="AK190" s="137"/>
      <c r="AL190" s="137"/>
      <c r="AM190" s="141"/>
    </row>
    <row r="191" spans="1:39" s="142" customFormat="1" ht="30">
      <c r="A191" s="191" t="s">
        <v>47</v>
      </c>
      <c r="B191" s="213" t="s">
        <v>265</v>
      </c>
      <c r="C191" s="137"/>
      <c r="D191" s="137"/>
      <c r="E191" s="137"/>
      <c r="F191" s="137"/>
      <c r="G191" s="137"/>
      <c r="H191" s="137"/>
      <c r="I191" s="137"/>
      <c r="J191" s="137"/>
      <c r="K191" s="137"/>
      <c r="L191" s="192"/>
      <c r="M191" s="192"/>
      <c r="N191" s="192"/>
      <c r="O191" s="137"/>
      <c r="P191" s="137"/>
      <c r="Q191" s="137"/>
      <c r="R191" s="169">
        <f t="shared" si="206"/>
        <v>185.85900000000001</v>
      </c>
      <c r="S191" s="193"/>
      <c r="T191" s="192"/>
      <c r="U191" s="192"/>
      <c r="V191" s="216">
        <v>185.85900000000001</v>
      </c>
      <c r="W191" s="192"/>
      <c r="X191" s="169">
        <f t="shared" si="209"/>
        <v>179.81800000000001</v>
      </c>
      <c r="Y191" s="170">
        <f t="shared" si="210"/>
        <v>179.81800000000001</v>
      </c>
      <c r="Z191" s="192">
        <v>179.81800000000001</v>
      </c>
      <c r="AA191" s="192"/>
      <c r="AB191" s="171">
        <f t="shared" si="163"/>
        <v>96.749686590372278</v>
      </c>
      <c r="AC191" s="171"/>
      <c r="AD191" s="137"/>
      <c r="AE191" s="137"/>
      <c r="AF191" s="172"/>
      <c r="AG191" s="194">
        <f t="shared" si="211"/>
        <v>179.81800000000001</v>
      </c>
      <c r="AH191" s="172">
        <f t="shared" si="212"/>
        <v>96.749686590372278</v>
      </c>
      <c r="AI191" s="137"/>
      <c r="AJ191" s="137"/>
      <c r="AK191" s="137"/>
      <c r="AL191" s="137"/>
      <c r="AM191" s="141"/>
    </row>
    <row r="192" spans="1:39" s="149" customFormat="1" ht="15">
      <c r="A192" s="214"/>
      <c r="B192" s="215" t="s">
        <v>76</v>
      </c>
      <c r="C192" s="144"/>
      <c r="D192" s="144"/>
      <c r="E192" s="144"/>
      <c r="F192" s="144"/>
      <c r="G192" s="144"/>
      <c r="H192" s="144"/>
      <c r="I192" s="144"/>
      <c r="J192" s="144"/>
      <c r="K192" s="144"/>
      <c r="L192" s="138"/>
      <c r="M192" s="138"/>
      <c r="N192" s="138"/>
      <c r="O192" s="144"/>
      <c r="P192" s="144"/>
      <c r="Q192" s="144"/>
      <c r="R192" s="169">
        <f t="shared" si="206"/>
        <v>712.21699999999987</v>
      </c>
      <c r="S192" s="145"/>
      <c r="T192" s="138"/>
      <c r="U192" s="138"/>
      <c r="V192" s="70">
        <f>SUM(V193:V195)</f>
        <v>712.21699999999987</v>
      </c>
      <c r="W192" s="70">
        <f t="shared" ref="W192:AG192" si="213">SUM(W193:W195)</f>
        <v>0</v>
      </c>
      <c r="X192" s="70">
        <f t="shared" si="213"/>
        <v>650.32300000000009</v>
      </c>
      <c r="Y192" s="70">
        <f t="shared" si="213"/>
        <v>650.32300000000009</v>
      </c>
      <c r="Z192" s="70">
        <f t="shared" si="213"/>
        <v>650.32300000000009</v>
      </c>
      <c r="AA192" s="70">
        <f t="shared" si="213"/>
        <v>0</v>
      </c>
      <c r="AB192" s="139">
        <f t="shared" si="163"/>
        <v>91.309671069351083</v>
      </c>
      <c r="AC192" s="139"/>
      <c r="AD192" s="70">
        <f t="shared" si="213"/>
        <v>0</v>
      </c>
      <c r="AE192" s="70"/>
      <c r="AF192" s="70"/>
      <c r="AG192" s="70">
        <f t="shared" si="213"/>
        <v>659.13400000000001</v>
      </c>
      <c r="AH192" s="140">
        <f t="shared" ref="AH192:AH193" si="214">+AG192/R192*100</f>
        <v>92.546794024854805</v>
      </c>
      <c r="AI192" s="144"/>
      <c r="AJ192" s="144"/>
      <c r="AK192" s="144"/>
      <c r="AL192" s="144"/>
      <c r="AM192" s="147"/>
    </row>
    <row r="193" spans="1:39" s="142" customFormat="1" ht="30">
      <c r="A193" s="191" t="s">
        <v>27</v>
      </c>
      <c r="B193" s="213" t="s">
        <v>266</v>
      </c>
      <c r="C193" s="137"/>
      <c r="D193" s="137"/>
      <c r="E193" s="137"/>
      <c r="F193" s="137"/>
      <c r="G193" s="137"/>
      <c r="H193" s="137"/>
      <c r="I193" s="137"/>
      <c r="J193" s="137"/>
      <c r="K193" s="137"/>
      <c r="L193" s="192"/>
      <c r="M193" s="192"/>
      <c r="N193" s="192"/>
      <c r="O193" s="137"/>
      <c r="P193" s="137"/>
      <c r="Q193" s="137"/>
      <c r="R193" s="169">
        <f t="shared" si="206"/>
        <v>76.944999999999993</v>
      </c>
      <c r="S193" s="193"/>
      <c r="T193" s="192"/>
      <c r="U193" s="192"/>
      <c r="V193" s="216">
        <v>76.944999999999993</v>
      </c>
      <c r="W193" s="192"/>
      <c r="X193" s="169">
        <f t="shared" ref="X193" si="215">Y193+AC193</f>
        <v>68.134</v>
      </c>
      <c r="Y193" s="170">
        <f t="shared" ref="Y193" si="216">Z193+AA193</f>
        <v>68.134</v>
      </c>
      <c r="Z193" s="169">
        <v>68.134</v>
      </c>
      <c r="AA193" s="169"/>
      <c r="AB193" s="171">
        <f t="shared" si="163"/>
        <v>88.548963545389569</v>
      </c>
      <c r="AC193" s="171"/>
      <c r="AD193" s="137"/>
      <c r="AE193" s="137"/>
      <c r="AF193" s="172"/>
      <c r="AG193" s="194">
        <f>R193</f>
        <v>76.944999999999993</v>
      </c>
      <c r="AH193" s="172">
        <f t="shared" si="214"/>
        <v>100</v>
      </c>
      <c r="AI193" s="137"/>
      <c r="AJ193" s="137"/>
      <c r="AK193" s="137"/>
      <c r="AL193" s="137"/>
      <c r="AM193" s="141"/>
    </row>
    <row r="194" spans="1:39" s="142" customFormat="1" ht="30">
      <c r="A194" s="191" t="s">
        <v>43</v>
      </c>
      <c r="B194" s="213" t="s">
        <v>267</v>
      </c>
      <c r="C194" s="137"/>
      <c r="D194" s="137"/>
      <c r="E194" s="137"/>
      <c r="F194" s="137"/>
      <c r="G194" s="137"/>
      <c r="H194" s="137"/>
      <c r="I194" s="137"/>
      <c r="J194" s="137"/>
      <c r="K194" s="137"/>
      <c r="L194" s="192"/>
      <c r="M194" s="192"/>
      <c r="N194" s="192"/>
      <c r="O194" s="137"/>
      <c r="P194" s="137"/>
      <c r="Q194" s="137"/>
      <c r="R194" s="169">
        <f t="shared" si="206"/>
        <v>483.64400000000001</v>
      </c>
      <c r="S194" s="193"/>
      <c r="T194" s="192"/>
      <c r="U194" s="192"/>
      <c r="V194" s="216">
        <v>483.64400000000001</v>
      </c>
      <c r="W194" s="192"/>
      <c r="X194" s="169">
        <f t="shared" ref="X194:X195" si="217">Y194+AC194</f>
        <v>430.56100000000004</v>
      </c>
      <c r="Y194" s="170">
        <f t="shared" ref="Y194:Y195" si="218">Z194+AA194</f>
        <v>430.56100000000004</v>
      </c>
      <c r="Z194" s="169">
        <v>430.56100000000004</v>
      </c>
      <c r="AA194" s="169"/>
      <c r="AB194" s="171">
        <f t="shared" si="163"/>
        <v>89.024365028822857</v>
      </c>
      <c r="AC194" s="171"/>
      <c r="AD194" s="137"/>
      <c r="AE194" s="137"/>
      <c r="AF194" s="172"/>
      <c r="AG194" s="194">
        <f>X194</f>
        <v>430.56100000000004</v>
      </c>
      <c r="AH194" s="172">
        <f t="shared" ref="AH194:AH195" si="219">+AG194/R194*100</f>
        <v>89.024365028822857</v>
      </c>
      <c r="AI194" s="137"/>
      <c r="AJ194" s="137"/>
      <c r="AK194" s="137"/>
      <c r="AL194" s="137"/>
      <c r="AM194" s="141"/>
    </row>
    <row r="195" spans="1:39" s="142" customFormat="1" ht="30">
      <c r="A195" s="191" t="s">
        <v>47</v>
      </c>
      <c r="B195" s="213" t="s">
        <v>268</v>
      </c>
      <c r="C195" s="137"/>
      <c r="D195" s="137"/>
      <c r="E195" s="137"/>
      <c r="F195" s="137"/>
      <c r="G195" s="137"/>
      <c r="H195" s="137"/>
      <c r="I195" s="137"/>
      <c r="J195" s="137"/>
      <c r="K195" s="137"/>
      <c r="L195" s="192"/>
      <c r="M195" s="192"/>
      <c r="N195" s="192"/>
      <c r="O195" s="137"/>
      <c r="P195" s="137"/>
      <c r="Q195" s="137"/>
      <c r="R195" s="169">
        <f t="shared" si="206"/>
        <v>151.62799999999999</v>
      </c>
      <c r="S195" s="193"/>
      <c r="T195" s="192"/>
      <c r="U195" s="192"/>
      <c r="V195" s="216">
        <v>151.62799999999999</v>
      </c>
      <c r="W195" s="192"/>
      <c r="X195" s="169">
        <f t="shared" si="217"/>
        <v>151.62800000000001</v>
      </c>
      <c r="Y195" s="170">
        <f t="shared" si="218"/>
        <v>151.62800000000001</v>
      </c>
      <c r="Z195" s="169">
        <v>151.62800000000001</v>
      </c>
      <c r="AA195" s="169"/>
      <c r="AB195" s="171">
        <f t="shared" si="163"/>
        <v>100.00000000000003</v>
      </c>
      <c r="AC195" s="171"/>
      <c r="AD195" s="137"/>
      <c r="AE195" s="137"/>
      <c r="AF195" s="172"/>
      <c r="AG195" s="194">
        <f>X195</f>
        <v>151.62800000000001</v>
      </c>
      <c r="AH195" s="172">
        <f t="shared" si="219"/>
        <v>100.00000000000003</v>
      </c>
      <c r="AI195" s="137"/>
      <c r="AJ195" s="137"/>
      <c r="AK195" s="137"/>
      <c r="AL195" s="137"/>
      <c r="AM195" s="141"/>
    </row>
    <row r="196" spans="1:39" s="142" customFormat="1" ht="15.75" thickBot="1">
      <c r="A196" s="217"/>
      <c r="B196" s="218"/>
      <c r="C196" s="218"/>
      <c r="D196" s="218"/>
      <c r="E196" s="218"/>
      <c r="F196" s="218"/>
      <c r="G196" s="218"/>
      <c r="H196" s="218"/>
      <c r="I196" s="218"/>
      <c r="J196" s="218"/>
      <c r="K196" s="218"/>
      <c r="L196" s="218"/>
      <c r="M196" s="218"/>
      <c r="N196" s="218"/>
      <c r="O196" s="218"/>
      <c r="P196" s="218"/>
      <c r="Q196" s="218"/>
      <c r="R196" s="218"/>
      <c r="S196" s="218"/>
      <c r="T196" s="218"/>
      <c r="U196" s="218"/>
      <c r="V196" s="218"/>
      <c r="W196" s="218"/>
      <c r="X196" s="218"/>
      <c r="Y196" s="218"/>
      <c r="Z196" s="218"/>
      <c r="AA196" s="218"/>
      <c r="AB196" s="219"/>
      <c r="AC196" s="219"/>
      <c r="AD196" s="218"/>
      <c r="AE196" s="218"/>
      <c r="AF196" s="218"/>
      <c r="AG196" s="218"/>
      <c r="AH196" s="218"/>
      <c r="AI196" s="218"/>
      <c r="AJ196" s="218"/>
      <c r="AK196" s="218"/>
      <c r="AL196" s="218"/>
      <c r="AM196" s="220"/>
    </row>
  </sheetData>
  <mergeCells count="41">
    <mergeCell ref="AM5:AM9"/>
    <mergeCell ref="A5:A9"/>
    <mergeCell ref="B5:B9"/>
    <mergeCell ref="R6:R9"/>
    <mergeCell ref="S7:T7"/>
    <mergeCell ref="V7:W7"/>
    <mergeCell ref="U7:U9"/>
    <mergeCell ref="S6:W6"/>
    <mergeCell ref="R5:W5"/>
    <mergeCell ref="H5:H7"/>
    <mergeCell ref="O6:O7"/>
    <mergeCell ref="L6:L7"/>
    <mergeCell ref="G5:G7"/>
    <mergeCell ref="V8:W8"/>
    <mergeCell ref="S8:T8"/>
    <mergeCell ref="AL5:AL7"/>
    <mergeCell ref="AI5:AI7"/>
    <mergeCell ref="AJ5:AJ7"/>
    <mergeCell ref="AK5:AK7"/>
    <mergeCell ref="AH7:AH9"/>
    <mergeCell ref="A1:AM1"/>
    <mergeCell ref="A2:AM2"/>
    <mergeCell ref="A3:AM3"/>
    <mergeCell ref="AH4:AM4"/>
    <mergeCell ref="C5:C7"/>
    <mergeCell ref="D5:D7"/>
    <mergeCell ref="E5:E7"/>
    <mergeCell ref="F5:F7"/>
    <mergeCell ref="I6:I7"/>
    <mergeCell ref="J6:J7"/>
    <mergeCell ref="K6:K7"/>
    <mergeCell ref="X7:X9"/>
    <mergeCell ref="X5:AF6"/>
    <mergeCell ref="AG7:AG9"/>
    <mergeCell ref="AG5:AH6"/>
    <mergeCell ref="Z8:AA8"/>
    <mergeCell ref="AD8:AE8"/>
    <mergeCell ref="Y7:AB7"/>
    <mergeCell ref="Y8:Y9"/>
    <mergeCell ref="AC7:AF7"/>
    <mergeCell ref="AC8:AC9"/>
  </mergeCells>
  <printOptions horizontalCentered="1"/>
  <pageMargins left="0.196850393700787" right="0.196850393700787" top="0.59055118110236204" bottom="0.59055118110236204" header="0.196850393700787" footer="0.196850393700787"/>
  <pageSetup paperSize="9" scale="45"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FO41"/>
  <sheetViews>
    <sheetView tabSelected="1" topLeftCell="D1" zoomScale="85" zoomScaleNormal="85" workbookViewId="0">
      <pane ySplit="7" topLeftCell="A11" activePane="bottomLeft" state="frozen"/>
      <selection pane="bottomLeft" activeCell="S10" sqref="S10"/>
    </sheetView>
  </sheetViews>
  <sheetFormatPr defaultColWidth="5.81640625" defaultRowHeight="18.75"/>
  <cols>
    <col min="1" max="1" width="3.6328125" style="285" bestFit="1" customWidth="1"/>
    <col min="2" max="2" width="29.1796875" style="286" bestFit="1" customWidth="1"/>
    <col min="3" max="3" width="6.54296875" style="287" bestFit="1" customWidth="1"/>
    <col min="4" max="4" width="7.90625" style="288" bestFit="1" customWidth="1"/>
    <col min="5" max="6" width="7.6328125" style="284" customWidth="1"/>
    <col min="7" max="7" width="8.90625" style="284" bestFit="1" customWidth="1"/>
    <col min="8" max="8" width="7.453125" style="284" customWidth="1"/>
    <col min="9" max="9" width="5.36328125" style="284" customWidth="1"/>
    <col min="10" max="10" width="8.90625" style="284" bestFit="1" customWidth="1"/>
    <col min="11" max="14" width="8.90625" style="284" customWidth="1"/>
    <col min="15" max="15" width="7.90625" style="284" customWidth="1"/>
    <col min="16" max="16" width="6.54296875" style="286" customWidth="1"/>
    <col min="17" max="17" width="3.54296875" style="284" customWidth="1"/>
    <col min="18" max="18" width="7.90625" style="282" bestFit="1" customWidth="1"/>
    <col min="19" max="19" width="6.453125" style="282" bestFit="1" customWidth="1"/>
    <col min="20" max="20" width="23.6328125" style="282" customWidth="1"/>
    <col min="21" max="162" width="23.453125" style="282" customWidth="1"/>
    <col min="163" max="163" width="23.453125" style="283" customWidth="1"/>
    <col min="164" max="164" width="8.6328125" style="284" customWidth="1"/>
    <col min="165" max="166" width="10" style="284" customWidth="1"/>
    <col min="167" max="170" width="10.453125" style="284" customWidth="1"/>
    <col min="171" max="171" width="7.7265625" style="284" bestFit="1" customWidth="1"/>
    <col min="172" max="16384" width="5.81640625" style="284"/>
  </cols>
  <sheetData>
    <row r="1" spans="1:170" s="240" customFormat="1" ht="23.25">
      <c r="A1" s="398" t="s">
        <v>348</v>
      </c>
      <c r="B1" s="398"/>
      <c r="C1" s="398"/>
      <c r="D1" s="398"/>
      <c r="E1" s="398"/>
      <c r="F1" s="398"/>
      <c r="G1" s="398"/>
      <c r="H1" s="398"/>
      <c r="I1" s="398"/>
      <c r="J1" s="398"/>
      <c r="K1" s="398"/>
      <c r="L1" s="398"/>
      <c r="M1" s="398"/>
      <c r="N1" s="398"/>
      <c r="O1" s="398"/>
      <c r="P1" s="398"/>
      <c r="Q1" s="398"/>
      <c r="R1" s="238"/>
      <c r="S1" s="238"/>
      <c r="T1" s="238"/>
      <c r="U1" s="238"/>
      <c r="V1" s="238"/>
      <c r="W1" s="238"/>
      <c r="X1" s="238"/>
      <c r="Y1" s="238"/>
      <c r="Z1" s="238"/>
      <c r="AA1" s="238"/>
      <c r="AB1" s="238"/>
      <c r="AC1" s="238"/>
      <c r="AD1" s="238"/>
      <c r="AE1" s="238"/>
      <c r="AF1" s="238"/>
      <c r="AG1" s="238"/>
      <c r="AH1" s="238"/>
      <c r="AI1" s="238"/>
      <c r="AJ1" s="238"/>
      <c r="AK1" s="238"/>
      <c r="AL1" s="238"/>
      <c r="AM1" s="238"/>
      <c r="AN1" s="238"/>
      <c r="AO1" s="238"/>
      <c r="AP1" s="238"/>
      <c r="AQ1" s="238"/>
      <c r="AR1" s="238"/>
      <c r="AS1" s="238"/>
      <c r="AT1" s="238"/>
      <c r="AU1" s="238"/>
      <c r="AV1" s="238"/>
      <c r="AW1" s="238"/>
      <c r="AX1" s="238"/>
      <c r="AY1" s="238"/>
      <c r="AZ1" s="238"/>
      <c r="BA1" s="238"/>
      <c r="BB1" s="238"/>
      <c r="BC1" s="238"/>
      <c r="BD1" s="238"/>
      <c r="BE1" s="238"/>
      <c r="BF1" s="238"/>
      <c r="BG1" s="238"/>
      <c r="BH1" s="238"/>
      <c r="BI1" s="238"/>
      <c r="BJ1" s="238"/>
      <c r="BK1" s="238"/>
      <c r="BL1" s="238"/>
      <c r="BM1" s="238"/>
      <c r="BN1" s="238"/>
      <c r="BO1" s="238"/>
      <c r="BP1" s="238"/>
      <c r="BQ1" s="238"/>
      <c r="BR1" s="238"/>
      <c r="BS1" s="238"/>
      <c r="BT1" s="238"/>
      <c r="BU1" s="238"/>
      <c r="BV1" s="238"/>
      <c r="BW1" s="238"/>
      <c r="BX1" s="238"/>
      <c r="BY1" s="238"/>
      <c r="BZ1" s="238"/>
      <c r="CA1" s="238"/>
      <c r="CB1" s="238"/>
      <c r="CC1" s="238"/>
      <c r="CD1" s="238"/>
      <c r="CE1" s="238"/>
      <c r="CF1" s="238"/>
      <c r="CG1" s="238"/>
      <c r="CH1" s="238"/>
      <c r="CI1" s="238"/>
      <c r="CJ1" s="238"/>
      <c r="CK1" s="238"/>
      <c r="CL1" s="238"/>
      <c r="CM1" s="238"/>
      <c r="CN1" s="238"/>
      <c r="CO1" s="238"/>
      <c r="CP1" s="238"/>
      <c r="CQ1" s="238"/>
      <c r="CR1" s="238"/>
      <c r="CS1" s="238"/>
      <c r="CT1" s="238"/>
      <c r="CU1" s="238"/>
      <c r="CV1" s="238"/>
      <c r="CW1" s="238"/>
      <c r="CX1" s="238"/>
      <c r="CY1" s="238"/>
      <c r="CZ1" s="238"/>
      <c r="DA1" s="238"/>
      <c r="DB1" s="238"/>
      <c r="DC1" s="238"/>
      <c r="DD1" s="238"/>
      <c r="DE1" s="238"/>
      <c r="DF1" s="238"/>
      <c r="DG1" s="238"/>
      <c r="DH1" s="238"/>
      <c r="DI1" s="238"/>
      <c r="DJ1" s="238"/>
      <c r="DK1" s="238"/>
      <c r="DL1" s="238"/>
      <c r="DM1" s="238"/>
      <c r="DN1" s="238"/>
      <c r="DO1" s="238"/>
      <c r="DP1" s="238"/>
      <c r="DQ1" s="238"/>
      <c r="DR1" s="238"/>
      <c r="DS1" s="238"/>
      <c r="DT1" s="238"/>
      <c r="DU1" s="238"/>
      <c r="DV1" s="238"/>
      <c r="DW1" s="238"/>
      <c r="DX1" s="238"/>
      <c r="DY1" s="238"/>
      <c r="DZ1" s="238"/>
      <c r="EA1" s="238"/>
      <c r="EB1" s="238"/>
      <c r="EC1" s="238"/>
      <c r="ED1" s="238"/>
      <c r="EE1" s="238"/>
      <c r="EF1" s="238"/>
      <c r="EG1" s="238"/>
      <c r="EH1" s="238"/>
      <c r="EI1" s="238"/>
      <c r="EJ1" s="238"/>
      <c r="EK1" s="238"/>
      <c r="EL1" s="238"/>
      <c r="EM1" s="238"/>
      <c r="EN1" s="238"/>
      <c r="EO1" s="238"/>
      <c r="EP1" s="238"/>
      <c r="EQ1" s="238"/>
      <c r="ER1" s="238"/>
      <c r="ES1" s="238"/>
      <c r="ET1" s="238"/>
      <c r="EU1" s="238"/>
      <c r="EV1" s="238"/>
      <c r="EW1" s="238"/>
      <c r="EX1" s="238"/>
      <c r="EY1" s="238"/>
      <c r="EZ1" s="238"/>
      <c r="FA1" s="238"/>
      <c r="FB1" s="238"/>
      <c r="FC1" s="238"/>
      <c r="FD1" s="238"/>
      <c r="FE1" s="238"/>
      <c r="FF1" s="238"/>
      <c r="FG1" s="239"/>
      <c r="FH1" s="239"/>
      <c r="FI1" s="239"/>
      <c r="FJ1" s="239"/>
      <c r="FN1" s="241"/>
    </row>
    <row r="2" spans="1:170" s="240" customFormat="1" ht="23.25">
      <c r="A2" s="398" t="s">
        <v>364</v>
      </c>
      <c r="B2" s="398"/>
      <c r="C2" s="398"/>
      <c r="D2" s="398"/>
      <c r="E2" s="398"/>
      <c r="F2" s="398"/>
      <c r="G2" s="398"/>
      <c r="H2" s="398"/>
      <c r="I2" s="398"/>
      <c r="J2" s="398"/>
      <c r="K2" s="398"/>
      <c r="L2" s="398"/>
      <c r="M2" s="398"/>
      <c r="N2" s="398"/>
      <c r="O2" s="398"/>
      <c r="P2" s="398"/>
      <c r="Q2" s="398"/>
      <c r="R2" s="238"/>
      <c r="S2" s="238"/>
      <c r="T2" s="238"/>
      <c r="U2" s="238"/>
      <c r="V2" s="238"/>
      <c r="W2" s="238"/>
      <c r="X2" s="238"/>
      <c r="Y2" s="238"/>
      <c r="Z2" s="238"/>
      <c r="AA2" s="238"/>
      <c r="AB2" s="238"/>
      <c r="AC2" s="238"/>
      <c r="AD2" s="238"/>
      <c r="AE2" s="238"/>
      <c r="AF2" s="238"/>
      <c r="AG2" s="238"/>
      <c r="AH2" s="238"/>
      <c r="AI2" s="238"/>
      <c r="AJ2" s="238"/>
      <c r="AK2" s="238"/>
      <c r="AL2" s="238"/>
      <c r="AM2" s="238"/>
      <c r="AN2" s="238"/>
      <c r="AO2" s="238"/>
      <c r="AP2" s="238"/>
      <c r="AQ2" s="238"/>
      <c r="AR2" s="238"/>
      <c r="AS2" s="238"/>
      <c r="AT2" s="238"/>
      <c r="AU2" s="238"/>
      <c r="AV2" s="238"/>
      <c r="AW2" s="238"/>
      <c r="AX2" s="238"/>
      <c r="AY2" s="238"/>
      <c r="AZ2" s="238"/>
      <c r="BA2" s="238"/>
      <c r="BB2" s="238"/>
      <c r="BC2" s="238"/>
      <c r="BD2" s="238"/>
      <c r="BE2" s="238"/>
      <c r="BF2" s="238"/>
      <c r="BG2" s="238"/>
      <c r="BH2" s="238"/>
      <c r="BI2" s="238"/>
      <c r="BJ2" s="238"/>
      <c r="BK2" s="238"/>
      <c r="BL2" s="238"/>
      <c r="BM2" s="238"/>
      <c r="BN2" s="238"/>
      <c r="BO2" s="238"/>
      <c r="BP2" s="238"/>
      <c r="BQ2" s="238"/>
      <c r="BR2" s="238"/>
      <c r="BS2" s="238"/>
      <c r="BT2" s="238"/>
      <c r="BU2" s="238"/>
      <c r="BV2" s="238"/>
      <c r="BW2" s="238"/>
      <c r="BX2" s="238"/>
      <c r="BY2" s="238"/>
      <c r="BZ2" s="238"/>
      <c r="CA2" s="238"/>
      <c r="CB2" s="238"/>
      <c r="CC2" s="238"/>
      <c r="CD2" s="238"/>
      <c r="CE2" s="238"/>
      <c r="CF2" s="238"/>
      <c r="CG2" s="238"/>
      <c r="CH2" s="238"/>
      <c r="CI2" s="238"/>
      <c r="CJ2" s="238"/>
      <c r="CK2" s="238"/>
      <c r="CL2" s="238"/>
      <c r="CM2" s="238"/>
      <c r="CN2" s="238"/>
      <c r="CO2" s="238"/>
      <c r="CP2" s="238"/>
      <c r="CQ2" s="238"/>
      <c r="CR2" s="238"/>
      <c r="CS2" s="238"/>
      <c r="CT2" s="238"/>
      <c r="CU2" s="238"/>
      <c r="CV2" s="238"/>
      <c r="CW2" s="238"/>
      <c r="CX2" s="238"/>
      <c r="CY2" s="238"/>
      <c r="CZ2" s="238"/>
      <c r="DA2" s="238"/>
      <c r="DB2" s="238"/>
      <c r="DC2" s="238"/>
      <c r="DD2" s="238"/>
      <c r="DE2" s="238"/>
      <c r="DF2" s="238"/>
      <c r="DG2" s="238"/>
      <c r="DH2" s="238"/>
      <c r="DI2" s="238"/>
      <c r="DJ2" s="238"/>
      <c r="DK2" s="238"/>
      <c r="DL2" s="238"/>
      <c r="DM2" s="238"/>
      <c r="DN2" s="238"/>
      <c r="DO2" s="238"/>
      <c r="DP2" s="238"/>
      <c r="DQ2" s="238"/>
      <c r="DR2" s="238"/>
      <c r="DS2" s="238"/>
      <c r="DT2" s="238"/>
      <c r="DU2" s="238"/>
      <c r="DV2" s="238"/>
      <c r="DW2" s="238"/>
      <c r="DX2" s="238"/>
      <c r="DY2" s="238"/>
      <c r="DZ2" s="238"/>
      <c r="EA2" s="238"/>
      <c r="EB2" s="238"/>
      <c r="EC2" s="238"/>
      <c r="ED2" s="238"/>
      <c r="EE2" s="238"/>
      <c r="EF2" s="238"/>
      <c r="EG2" s="238"/>
      <c r="EH2" s="238"/>
      <c r="EI2" s="238"/>
      <c r="EJ2" s="238"/>
      <c r="EK2" s="238"/>
      <c r="EL2" s="238"/>
      <c r="EM2" s="238"/>
      <c r="EN2" s="238"/>
      <c r="EO2" s="238"/>
      <c r="EP2" s="238"/>
      <c r="EQ2" s="238"/>
      <c r="ER2" s="238"/>
      <c r="ES2" s="238"/>
      <c r="ET2" s="238"/>
      <c r="EU2" s="238"/>
      <c r="EV2" s="238"/>
      <c r="EW2" s="238"/>
      <c r="EX2" s="238"/>
      <c r="EY2" s="238"/>
      <c r="EZ2" s="238"/>
      <c r="FA2" s="238"/>
      <c r="FB2" s="238"/>
      <c r="FC2" s="238"/>
      <c r="FD2" s="238"/>
      <c r="FE2" s="238"/>
      <c r="FF2" s="238"/>
      <c r="FG2" s="239"/>
      <c r="FH2" s="239"/>
      <c r="FI2" s="239"/>
      <c r="FJ2" s="239"/>
      <c r="FM2" s="242"/>
      <c r="FN2" s="243"/>
    </row>
    <row r="3" spans="1:170" s="240" customFormat="1" ht="23.25">
      <c r="A3" s="399" t="str">
        <f>'PL 1'!A4:AM4</f>
        <v>(Kèm theo Báo cáo số 244/BC-UBND ngày 30/6/2023 của UBND huyện Sơn Tây)</v>
      </c>
      <c r="B3" s="399"/>
      <c r="C3" s="399"/>
      <c r="D3" s="399"/>
      <c r="E3" s="399"/>
      <c r="F3" s="399"/>
      <c r="G3" s="399"/>
      <c r="H3" s="399"/>
      <c r="I3" s="399"/>
      <c r="J3" s="399"/>
      <c r="K3" s="399"/>
      <c r="L3" s="399"/>
      <c r="M3" s="399"/>
      <c r="N3" s="399"/>
      <c r="O3" s="399"/>
      <c r="P3" s="399"/>
      <c r="Q3" s="399"/>
      <c r="R3" s="244"/>
      <c r="S3" s="244"/>
      <c r="T3" s="244"/>
      <c r="U3" s="244"/>
      <c r="V3" s="244"/>
      <c r="W3" s="244"/>
      <c r="X3" s="244"/>
      <c r="Y3" s="244"/>
      <c r="Z3" s="244"/>
      <c r="AA3" s="244"/>
      <c r="AB3" s="244"/>
      <c r="AC3" s="244"/>
      <c r="AD3" s="244"/>
      <c r="AE3" s="244"/>
      <c r="AF3" s="244"/>
      <c r="AG3" s="244"/>
      <c r="AH3" s="244"/>
      <c r="AI3" s="244"/>
      <c r="AJ3" s="244"/>
      <c r="AK3" s="244"/>
      <c r="AL3" s="244"/>
      <c r="AM3" s="244"/>
      <c r="AN3" s="244"/>
      <c r="AO3" s="244"/>
      <c r="AP3" s="244"/>
      <c r="AQ3" s="244"/>
      <c r="AR3" s="244"/>
      <c r="AS3" s="244"/>
      <c r="AT3" s="244"/>
      <c r="AU3" s="244"/>
      <c r="AV3" s="244"/>
      <c r="AW3" s="244"/>
      <c r="AX3" s="244"/>
      <c r="AY3" s="244"/>
      <c r="AZ3" s="244"/>
      <c r="BA3" s="244"/>
      <c r="BB3" s="244"/>
      <c r="BC3" s="244"/>
      <c r="BD3" s="244"/>
      <c r="BE3" s="244"/>
      <c r="BF3" s="244"/>
      <c r="BG3" s="244"/>
      <c r="BH3" s="244"/>
      <c r="BI3" s="244"/>
      <c r="BJ3" s="244"/>
      <c r="BK3" s="244"/>
      <c r="BL3" s="244"/>
      <c r="BM3" s="244"/>
      <c r="BN3" s="244"/>
      <c r="BO3" s="244"/>
      <c r="BP3" s="244"/>
      <c r="BQ3" s="244"/>
      <c r="BR3" s="244"/>
      <c r="BS3" s="244"/>
      <c r="BT3" s="244"/>
      <c r="BU3" s="244"/>
      <c r="BV3" s="244"/>
      <c r="BW3" s="244"/>
      <c r="BX3" s="244"/>
      <c r="BY3" s="244"/>
      <c r="BZ3" s="244"/>
      <c r="CA3" s="244"/>
      <c r="CB3" s="244"/>
      <c r="CC3" s="244"/>
      <c r="CD3" s="244"/>
      <c r="CE3" s="244"/>
      <c r="CF3" s="244"/>
      <c r="CG3" s="244"/>
      <c r="CH3" s="244"/>
      <c r="CI3" s="244"/>
      <c r="CJ3" s="244"/>
      <c r="CK3" s="244"/>
      <c r="CL3" s="244"/>
      <c r="CM3" s="244"/>
      <c r="CN3" s="244"/>
      <c r="CO3" s="244"/>
      <c r="CP3" s="244"/>
      <c r="CQ3" s="244"/>
      <c r="CR3" s="244"/>
      <c r="CS3" s="244"/>
      <c r="CT3" s="244"/>
      <c r="CU3" s="244"/>
      <c r="CV3" s="244"/>
      <c r="CW3" s="244"/>
      <c r="CX3" s="244"/>
      <c r="CY3" s="244"/>
      <c r="CZ3" s="244"/>
      <c r="DA3" s="244"/>
      <c r="DB3" s="244"/>
      <c r="DC3" s="244"/>
      <c r="DD3" s="244"/>
      <c r="DE3" s="244"/>
      <c r="DF3" s="244"/>
      <c r="DG3" s="244"/>
      <c r="DH3" s="244"/>
      <c r="DI3" s="244"/>
      <c r="DJ3" s="244"/>
      <c r="DK3" s="244"/>
      <c r="DL3" s="244"/>
      <c r="DM3" s="244"/>
      <c r="DN3" s="244"/>
      <c r="DO3" s="244"/>
      <c r="DP3" s="244"/>
      <c r="DQ3" s="244"/>
      <c r="DR3" s="244"/>
      <c r="DS3" s="244"/>
      <c r="DT3" s="244"/>
      <c r="DU3" s="244"/>
      <c r="DV3" s="244"/>
      <c r="DW3" s="244"/>
      <c r="DX3" s="244"/>
      <c r="DY3" s="244"/>
      <c r="DZ3" s="244"/>
      <c r="EA3" s="244"/>
      <c r="EB3" s="244"/>
      <c r="EC3" s="244"/>
      <c r="ED3" s="244"/>
      <c r="EE3" s="244"/>
      <c r="EF3" s="244"/>
      <c r="EG3" s="244"/>
      <c r="EH3" s="244"/>
      <c r="EI3" s="244"/>
      <c r="EJ3" s="244"/>
      <c r="EK3" s="244"/>
      <c r="EL3" s="244"/>
      <c r="EM3" s="244"/>
      <c r="EN3" s="244"/>
      <c r="EO3" s="244"/>
      <c r="EP3" s="244"/>
      <c r="EQ3" s="244"/>
      <c r="ER3" s="244"/>
      <c r="ES3" s="244"/>
      <c r="ET3" s="244"/>
      <c r="EU3" s="244"/>
      <c r="EV3" s="244"/>
      <c r="EW3" s="244"/>
      <c r="EX3" s="244"/>
      <c r="EY3" s="244"/>
      <c r="EZ3" s="244"/>
      <c r="FA3" s="244"/>
      <c r="FB3" s="244"/>
      <c r="FC3" s="244"/>
      <c r="FD3" s="244"/>
      <c r="FE3" s="244"/>
      <c r="FF3" s="244"/>
      <c r="FG3" s="245"/>
      <c r="FH3" s="245"/>
      <c r="FI3" s="245"/>
      <c r="FJ3" s="245"/>
      <c r="FM3" s="242"/>
      <c r="FN3" s="242"/>
    </row>
    <row r="4" spans="1:170" s="240" customFormat="1" ht="18" customHeight="1" thickBot="1">
      <c r="A4" s="291"/>
      <c r="B4" s="291"/>
      <c r="C4" s="291"/>
      <c r="D4" s="291"/>
      <c r="E4" s="291"/>
      <c r="F4" s="291"/>
      <c r="G4" s="291"/>
      <c r="H4" s="291"/>
      <c r="I4" s="291"/>
      <c r="J4" s="292"/>
      <c r="K4" s="291"/>
      <c r="L4" s="291"/>
      <c r="M4" s="291" t="s">
        <v>314</v>
      </c>
      <c r="N4" s="291"/>
      <c r="O4" s="291"/>
      <c r="P4" s="291"/>
      <c r="Q4" s="291"/>
      <c r="R4" s="246"/>
      <c r="S4" s="246"/>
      <c r="T4" s="246"/>
      <c r="U4" s="246"/>
      <c r="V4" s="246"/>
      <c r="W4" s="246"/>
      <c r="X4" s="246"/>
      <c r="Y4" s="246"/>
      <c r="Z4" s="246"/>
      <c r="AA4" s="246"/>
      <c r="AB4" s="246"/>
      <c r="AC4" s="246"/>
      <c r="AD4" s="246"/>
      <c r="AE4" s="246"/>
      <c r="AF4" s="246"/>
      <c r="AG4" s="246"/>
      <c r="AH4" s="246"/>
      <c r="AI4" s="246"/>
      <c r="AJ4" s="246"/>
      <c r="AK4" s="246"/>
      <c r="AL4" s="246"/>
      <c r="AM4" s="246"/>
      <c r="AN4" s="246"/>
      <c r="AO4" s="246"/>
      <c r="AP4" s="246"/>
      <c r="AQ4" s="246"/>
      <c r="AR4" s="246"/>
      <c r="AS4" s="246"/>
      <c r="AT4" s="246"/>
      <c r="AU4" s="246"/>
      <c r="AV4" s="246"/>
      <c r="AW4" s="246"/>
      <c r="AX4" s="246"/>
      <c r="AY4" s="246"/>
      <c r="AZ4" s="246"/>
      <c r="BA4" s="246"/>
      <c r="BB4" s="246"/>
      <c r="BC4" s="246"/>
      <c r="BD4" s="246"/>
      <c r="BE4" s="246"/>
      <c r="BF4" s="246"/>
      <c r="BG4" s="246"/>
      <c r="BH4" s="246"/>
      <c r="BI4" s="246"/>
      <c r="BJ4" s="246"/>
      <c r="BK4" s="246"/>
      <c r="BL4" s="246"/>
      <c r="BM4" s="246"/>
      <c r="BN4" s="246"/>
      <c r="BO4" s="246"/>
      <c r="BP4" s="246"/>
      <c r="BQ4" s="246"/>
      <c r="BR4" s="246"/>
      <c r="BS4" s="246"/>
      <c r="BT4" s="246"/>
      <c r="BU4" s="246"/>
      <c r="BV4" s="246"/>
      <c r="BW4" s="246"/>
      <c r="BX4" s="246"/>
      <c r="BY4" s="246"/>
      <c r="BZ4" s="246"/>
      <c r="CA4" s="246"/>
      <c r="CB4" s="246"/>
      <c r="CC4" s="246"/>
      <c r="CD4" s="246"/>
      <c r="CE4" s="246"/>
      <c r="CF4" s="246"/>
      <c r="CG4" s="246"/>
      <c r="CH4" s="246"/>
      <c r="CI4" s="246"/>
      <c r="CJ4" s="246"/>
      <c r="CK4" s="246"/>
      <c r="CL4" s="246"/>
      <c r="CM4" s="246"/>
      <c r="CN4" s="246"/>
      <c r="CO4" s="246"/>
      <c r="CP4" s="246"/>
      <c r="CQ4" s="246"/>
      <c r="CR4" s="246"/>
      <c r="CS4" s="246"/>
      <c r="CT4" s="246"/>
      <c r="CU4" s="246"/>
      <c r="CV4" s="246"/>
      <c r="CW4" s="246"/>
      <c r="CX4" s="246"/>
      <c r="CY4" s="246"/>
      <c r="CZ4" s="246"/>
      <c r="DA4" s="246"/>
      <c r="DB4" s="246"/>
      <c r="DC4" s="246"/>
      <c r="DD4" s="246"/>
      <c r="DE4" s="246"/>
      <c r="DF4" s="246"/>
      <c r="DG4" s="246"/>
      <c r="DH4" s="246"/>
      <c r="DI4" s="246"/>
      <c r="DJ4" s="246"/>
      <c r="DK4" s="246"/>
      <c r="DL4" s="246"/>
      <c r="DM4" s="246"/>
      <c r="DN4" s="246"/>
      <c r="DO4" s="246"/>
      <c r="DP4" s="246"/>
      <c r="DQ4" s="246"/>
      <c r="DR4" s="246"/>
      <c r="DS4" s="246"/>
      <c r="DT4" s="246"/>
      <c r="DU4" s="246"/>
      <c r="DV4" s="246"/>
      <c r="DW4" s="246"/>
      <c r="DX4" s="246"/>
      <c r="DY4" s="246"/>
      <c r="DZ4" s="246"/>
      <c r="EA4" s="246"/>
      <c r="EB4" s="246"/>
      <c r="EC4" s="246"/>
      <c r="ED4" s="246"/>
      <c r="EE4" s="246"/>
      <c r="EF4" s="246"/>
      <c r="EG4" s="246"/>
      <c r="EH4" s="246"/>
      <c r="EI4" s="246"/>
      <c r="EJ4" s="246"/>
      <c r="EK4" s="246"/>
      <c r="EL4" s="246"/>
      <c r="EM4" s="246"/>
      <c r="EN4" s="246"/>
      <c r="EO4" s="246"/>
      <c r="EP4" s="246"/>
      <c r="EQ4" s="246"/>
      <c r="ER4" s="246"/>
      <c r="ES4" s="246"/>
      <c r="ET4" s="246"/>
      <c r="EU4" s="246"/>
      <c r="EV4" s="246"/>
      <c r="EW4" s="246"/>
      <c r="EX4" s="246"/>
      <c r="EY4" s="246"/>
      <c r="EZ4" s="246"/>
      <c r="FA4" s="246"/>
      <c r="FB4" s="246"/>
      <c r="FC4" s="246"/>
      <c r="FD4" s="246"/>
      <c r="FE4" s="246"/>
      <c r="FF4" s="246"/>
      <c r="FG4" s="247"/>
      <c r="FH4" s="247"/>
      <c r="FI4" s="247"/>
      <c r="FJ4" s="247"/>
      <c r="FM4" s="242"/>
      <c r="FN4" s="242"/>
    </row>
    <row r="5" spans="1:170" s="248" customFormat="1" ht="56.25" customHeight="1">
      <c r="A5" s="400" t="s">
        <v>1</v>
      </c>
      <c r="B5" s="402" t="s">
        <v>2</v>
      </c>
      <c r="C5" s="402" t="s">
        <v>5</v>
      </c>
      <c r="D5" s="403" t="s">
        <v>349</v>
      </c>
      <c r="E5" s="403" t="s">
        <v>315</v>
      </c>
      <c r="F5" s="402" t="s">
        <v>350</v>
      </c>
      <c r="G5" s="402"/>
      <c r="H5" s="402"/>
      <c r="I5" s="402" t="s">
        <v>345</v>
      </c>
      <c r="J5" s="402"/>
      <c r="K5" s="402"/>
      <c r="L5" s="394" t="s">
        <v>351</v>
      </c>
      <c r="M5" s="395"/>
      <c r="N5" s="394" t="s">
        <v>346</v>
      </c>
      <c r="O5" s="395"/>
      <c r="P5" s="402" t="s">
        <v>316</v>
      </c>
      <c r="Q5" s="405" t="s">
        <v>14</v>
      </c>
      <c r="FM5" s="249"/>
      <c r="FN5" s="249"/>
    </row>
    <row r="6" spans="1:170" s="248" customFormat="1" ht="21.75" customHeight="1">
      <c r="A6" s="401"/>
      <c r="B6" s="391"/>
      <c r="C6" s="391"/>
      <c r="D6" s="404"/>
      <c r="E6" s="404"/>
      <c r="F6" s="391" t="s">
        <v>18</v>
      </c>
      <c r="G6" s="391" t="s">
        <v>352</v>
      </c>
      <c r="H6" s="391" t="s">
        <v>353</v>
      </c>
      <c r="I6" s="391" t="s">
        <v>18</v>
      </c>
      <c r="J6" s="391" t="s">
        <v>352</v>
      </c>
      <c r="K6" s="391" t="s">
        <v>353</v>
      </c>
      <c r="L6" s="392" t="s">
        <v>354</v>
      </c>
      <c r="M6" s="392" t="s">
        <v>355</v>
      </c>
      <c r="N6" s="396" t="s">
        <v>68</v>
      </c>
      <c r="O6" s="396" t="s">
        <v>69</v>
      </c>
      <c r="P6" s="391"/>
      <c r="Q6" s="406"/>
    </row>
    <row r="7" spans="1:170" s="248" customFormat="1" ht="55.5" customHeight="1">
      <c r="A7" s="401"/>
      <c r="B7" s="391"/>
      <c r="C7" s="391"/>
      <c r="D7" s="397"/>
      <c r="E7" s="397"/>
      <c r="F7" s="391"/>
      <c r="G7" s="391"/>
      <c r="H7" s="391"/>
      <c r="I7" s="391"/>
      <c r="J7" s="391"/>
      <c r="K7" s="391"/>
      <c r="L7" s="393"/>
      <c r="M7" s="393"/>
      <c r="N7" s="397"/>
      <c r="O7" s="397"/>
      <c r="P7" s="391"/>
      <c r="Q7" s="407"/>
    </row>
    <row r="8" spans="1:170" s="258" customFormat="1" ht="23.25">
      <c r="A8" s="250"/>
      <c r="B8" s="251" t="s">
        <v>317</v>
      </c>
      <c r="C8" s="251"/>
      <c r="D8" s="252">
        <f>D9+D18</f>
        <v>1801.3849999999998</v>
      </c>
      <c r="E8" s="252">
        <f>E9+E18</f>
        <v>1404.7720000000002</v>
      </c>
      <c r="F8" s="252">
        <f t="shared" ref="F8:K8" si="0">F9+F18</f>
        <v>676.23</v>
      </c>
      <c r="G8" s="252">
        <f t="shared" si="0"/>
        <v>396.61300000000006</v>
      </c>
      <c r="H8" s="252">
        <f t="shared" si="0"/>
        <v>279.61699999999996</v>
      </c>
      <c r="I8" s="252">
        <f t="shared" si="0"/>
        <v>278.57399999999996</v>
      </c>
      <c r="J8" s="252">
        <f t="shared" si="0"/>
        <v>56.445999999999998</v>
      </c>
      <c r="K8" s="252">
        <f t="shared" si="0"/>
        <v>222.12799999999999</v>
      </c>
      <c r="L8" s="293">
        <f>+J8/G8*100</f>
        <v>14.232009540786608</v>
      </c>
      <c r="M8" s="293">
        <f>+K8/H8*100</f>
        <v>79.440091267698321</v>
      </c>
      <c r="N8" s="252">
        <f t="shared" ref="N8" si="1">N9+N18</f>
        <v>676.23</v>
      </c>
      <c r="O8" s="293">
        <f>+N8/F8*100</f>
        <v>100</v>
      </c>
      <c r="P8" s="253"/>
      <c r="Q8" s="254"/>
      <c r="R8" s="316">
        <f>+I8/F8*100</f>
        <v>41.195155494432363</v>
      </c>
      <c r="S8" s="256"/>
      <c r="T8" s="256"/>
      <c r="U8" s="256"/>
      <c r="V8" s="256"/>
      <c r="W8" s="256"/>
      <c r="X8" s="256"/>
      <c r="Y8" s="256"/>
      <c r="Z8" s="256"/>
      <c r="AA8" s="256"/>
      <c r="AB8" s="256"/>
      <c r="AC8" s="256"/>
      <c r="AD8" s="256"/>
      <c r="AE8" s="256"/>
      <c r="AF8" s="256"/>
      <c r="AG8" s="256"/>
      <c r="AH8" s="256"/>
      <c r="AI8" s="256"/>
      <c r="AJ8" s="256"/>
      <c r="AK8" s="256"/>
      <c r="AL8" s="256"/>
      <c r="AM8" s="256"/>
      <c r="AN8" s="256"/>
      <c r="AO8" s="256"/>
      <c r="AP8" s="256"/>
      <c r="AQ8" s="256"/>
      <c r="AR8" s="256"/>
      <c r="AS8" s="256"/>
      <c r="AT8" s="256"/>
      <c r="AU8" s="256"/>
      <c r="AV8" s="256"/>
      <c r="AW8" s="256"/>
      <c r="AX8" s="256"/>
      <c r="AY8" s="256"/>
      <c r="AZ8" s="256"/>
      <c r="BA8" s="256"/>
      <c r="BB8" s="256"/>
      <c r="BC8" s="256"/>
      <c r="BD8" s="256"/>
      <c r="BE8" s="256"/>
      <c r="BF8" s="256"/>
      <c r="BG8" s="256"/>
      <c r="BH8" s="256"/>
      <c r="BI8" s="256"/>
      <c r="BJ8" s="256"/>
      <c r="BK8" s="256"/>
      <c r="BL8" s="256"/>
      <c r="BM8" s="256"/>
      <c r="BN8" s="256"/>
      <c r="BO8" s="256"/>
      <c r="BP8" s="256"/>
      <c r="BQ8" s="256"/>
      <c r="BR8" s="256"/>
      <c r="BS8" s="256"/>
      <c r="BT8" s="256"/>
      <c r="BU8" s="256"/>
      <c r="BV8" s="256"/>
      <c r="BW8" s="256"/>
      <c r="BX8" s="256"/>
      <c r="BY8" s="256"/>
      <c r="BZ8" s="256"/>
      <c r="CA8" s="256"/>
      <c r="CB8" s="256"/>
      <c r="CC8" s="256"/>
      <c r="CD8" s="256"/>
      <c r="CE8" s="256"/>
      <c r="CF8" s="256"/>
      <c r="CG8" s="256"/>
      <c r="CH8" s="256"/>
      <c r="CI8" s="256"/>
      <c r="CJ8" s="256"/>
      <c r="CK8" s="256"/>
      <c r="CL8" s="256"/>
      <c r="CM8" s="256"/>
      <c r="CN8" s="256"/>
      <c r="CO8" s="256"/>
      <c r="CP8" s="256"/>
      <c r="CQ8" s="256"/>
      <c r="CR8" s="256"/>
      <c r="CS8" s="256"/>
      <c r="CT8" s="256"/>
      <c r="CU8" s="256"/>
      <c r="CV8" s="256"/>
      <c r="CW8" s="256"/>
      <c r="CX8" s="256"/>
      <c r="CY8" s="256"/>
      <c r="CZ8" s="256"/>
      <c r="DA8" s="256"/>
      <c r="DB8" s="256"/>
      <c r="DC8" s="256"/>
      <c r="DD8" s="256"/>
      <c r="DE8" s="256"/>
      <c r="DF8" s="256"/>
      <c r="DG8" s="256"/>
      <c r="DH8" s="256"/>
      <c r="DI8" s="256"/>
      <c r="DJ8" s="256"/>
      <c r="DK8" s="256"/>
      <c r="DL8" s="256"/>
      <c r="DM8" s="256"/>
      <c r="DN8" s="256"/>
      <c r="DO8" s="256"/>
      <c r="DP8" s="256"/>
      <c r="DQ8" s="256"/>
      <c r="DR8" s="256"/>
      <c r="DS8" s="256"/>
      <c r="DT8" s="256"/>
      <c r="DU8" s="256"/>
      <c r="DV8" s="256"/>
      <c r="DW8" s="256"/>
      <c r="DX8" s="256"/>
      <c r="DY8" s="256"/>
      <c r="DZ8" s="256"/>
      <c r="EA8" s="256"/>
      <c r="EB8" s="256"/>
      <c r="EC8" s="256"/>
      <c r="ED8" s="256"/>
      <c r="EE8" s="256"/>
      <c r="EF8" s="256"/>
      <c r="EG8" s="256"/>
      <c r="EH8" s="256"/>
      <c r="EI8" s="256"/>
      <c r="EJ8" s="256"/>
      <c r="EK8" s="256"/>
      <c r="EL8" s="256"/>
      <c r="EM8" s="256"/>
      <c r="EN8" s="256"/>
      <c r="EO8" s="256"/>
      <c r="EP8" s="256"/>
      <c r="EQ8" s="256"/>
      <c r="ER8" s="256"/>
      <c r="ES8" s="256"/>
      <c r="ET8" s="256"/>
      <c r="EU8" s="256"/>
      <c r="EV8" s="256"/>
      <c r="EW8" s="256"/>
      <c r="EX8" s="256"/>
      <c r="EY8" s="256"/>
      <c r="EZ8" s="256"/>
      <c r="FA8" s="256"/>
      <c r="FB8" s="256"/>
      <c r="FC8" s="256"/>
      <c r="FD8" s="256"/>
      <c r="FE8" s="256"/>
      <c r="FF8" s="256"/>
      <c r="FG8" s="256"/>
      <c r="FH8" s="256"/>
      <c r="FI8" s="256"/>
      <c r="FJ8" s="256"/>
      <c r="FK8" s="257"/>
      <c r="FL8" s="257"/>
      <c r="FM8" s="257"/>
      <c r="FN8" s="257"/>
    </row>
    <row r="9" spans="1:170" s="267" customFormat="1" ht="23.25">
      <c r="A9" s="259" t="s">
        <v>24</v>
      </c>
      <c r="B9" s="260" t="s">
        <v>318</v>
      </c>
      <c r="C9" s="260"/>
      <c r="D9" s="261">
        <f>D10+D14</f>
        <v>1319.8899999999999</v>
      </c>
      <c r="E9" s="261">
        <f>E10+E14</f>
        <v>1246.3050000000001</v>
      </c>
      <c r="F9" s="261">
        <f t="shared" ref="F9:K9" si="2">F10+F14</f>
        <v>73.585000000000008</v>
      </c>
      <c r="G9" s="261">
        <f t="shared" si="2"/>
        <v>73.585000000000008</v>
      </c>
      <c r="H9" s="261">
        <f t="shared" si="2"/>
        <v>0</v>
      </c>
      <c r="I9" s="261">
        <f t="shared" si="2"/>
        <v>0</v>
      </c>
      <c r="J9" s="261">
        <f t="shared" si="2"/>
        <v>0</v>
      </c>
      <c r="K9" s="261">
        <f t="shared" si="2"/>
        <v>0</v>
      </c>
      <c r="L9" s="293">
        <f t="shared" ref="L9:L32" si="3">+J9/G9*100</f>
        <v>0</v>
      </c>
      <c r="M9" s="293"/>
      <c r="N9" s="261">
        <f t="shared" ref="N9" si="4">N10+N14</f>
        <v>73.585000000000008</v>
      </c>
      <c r="O9" s="293">
        <f t="shared" ref="O9:O13" si="5">+N9/F9*100</f>
        <v>100</v>
      </c>
      <c r="P9" s="262"/>
      <c r="Q9" s="263"/>
      <c r="R9" s="264"/>
      <c r="S9" s="265"/>
      <c r="T9" s="265"/>
      <c r="U9" s="265"/>
      <c r="V9" s="265"/>
      <c r="W9" s="265"/>
      <c r="X9" s="265"/>
      <c r="Y9" s="265"/>
      <c r="Z9" s="265"/>
      <c r="AA9" s="265"/>
      <c r="AB9" s="265"/>
      <c r="AC9" s="265"/>
      <c r="AD9" s="265"/>
      <c r="AE9" s="265"/>
      <c r="AF9" s="265"/>
      <c r="AG9" s="265"/>
      <c r="AH9" s="265"/>
      <c r="AI9" s="265"/>
      <c r="AJ9" s="265"/>
      <c r="AK9" s="265"/>
      <c r="AL9" s="265"/>
      <c r="AM9" s="265"/>
      <c r="AN9" s="265"/>
      <c r="AO9" s="265"/>
      <c r="AP9" s="265"/>
      <c r="AQ9" s="265"/>
      <c r="AR9" s="265"/>
      <c r="AS9" s="265"/>
      <c r="AT9" s="265"/>
      <c r="AU9" s="265"/>
      <c r="AV9" s="265"/>
      <c r="AW9" s="265"/>
      <c r="AX9" s="265"/>
      <c r="AY9" s="265"/>
      <c r="AZ9" s="265"/>
      <c r="BA9" s="265"/>
      <c r="BB9" s="265"/>
      <c r="BC9" s="265"/>
      <c r="BD9" s="265"/>
      <c r="BE9" s="265"/>
      <c r="BF9" s="265"/>
      <c r="BG9" s="265"/>
      <c r="BH9" s="265"/>
      <c r="BI9" s="265"/>
      <c r="BJ9" s="265"/>
      <c r="BK9" s="265"/>
      <c r="BL9" s="265"/>
      <c r="BM9" s="265"/>
      <c r="BN9" s="265"/>
      <c r="BO9" s="265"/>
      <c r="BP9" s="265"/>
      <c r="BQ9" s="265"/>
      <c r="BR9" s="265"/>
      <c r="BS9" s="265"/>
      <c r="BT9" s="265"/>
      <c r="BU9" s="265"/>
      <c r="BV9" s="265"/>
      <c r="BW9" s="265"/>
      <c r="BX9" s="265"/>
      <c r="BY9" s="265"/>
      <c r="BZ9" s="265"/>
      <c r="CA9" s="265"/>
      <c r="CB9" s="265"/>
      <c r="CC9" s="265"/>
      <c r="CD9" s="265"/>
      <c r="CE9" s="265"/>
      <c r="CF9" s="265"/>
      <c r="CG9" s="265"/>
      <c r="CH9" s="265"/>
      <c r="CI9" s="265"/>
      <c r="CJ9" s="265"/>
      <c r="CK9" s="265"/>
      <c r="CL9" s="265"/>
      <c r="CM9" s="265"/>
      <c r="CN9" s="265"/>
      <c r="CO9" s="265"/>
      <c r="CP9" s="265"/>
      <c r="CQ9" s="265"/>
      <c r="CR9" s="265"/>
      <c r="CS9" s="265"/>
      <c r="CT9" s="265"/>
      <c r="CU9" s="265"/>
      <c r="CV9" s="265"/>
      <c r="CW9" s="265"/>
      <c r="CX9" s="265"/>
      <c r="CY9" s="265"/>
      <c r="CZ9" s="265"/>
      <c r="DA9" s="265"/>
      <c r="DB9" s="265"/>
      <c r="DC9" s="265"/>
      <c r="DD9" s="265"/>
      <c r="DE9" s="265"/>
      <c r="DF9" s="265"/>
      <c r="DG9" s="265"/>
      <c r="DH9" s="265"/>
      <c r="DI9" s="265"/>
      <c r="DJ9" s="265"/>
      <c r="DK9" s="265"/>
      <c r="DL9" s="265"/>
      <c r="DM9" s="265"/>
      <c r="DN9" s="265"/>
      <c r="DO9" s="265"/>
      <c r="DP9" s="265"/>
      <c r="DQ9" s="265"/>
      <c r="DR9" s="265"/>
      <c r="DS9" s="265"/>
      <c r="DT9" s="265"/>
      <c r="DU9" s="265"/>
      <c r="DV9" s="265"/>
      <c r="DW9" s="265"/>
      <c r="DX9" s="265"/>
      <c r="DY9" s="265"/>
      <c r="DZ9" s="265"/>
      <c r="EA9" s="265"/>
      <c r="EB9" s="265"/>
      <c r="EC9" s="265"/>
      <c r="ED9" s="265"/>
      <c r="EE9" s="265"/>
      <c r="EF9" s="265"/>
      <c r="EG9" s="265"/>
      <c r="EH9" s="265"/>
      <c r="EI9" s="265"/>
      <c r="EJ9" s="265"/>
      <c r="EK9" s="265"/>
      <c r="EL9" s="265"/>
      <c r="EM9" s="265"/>
      <c r="EN9" s="265"/>
      <c r="EO9" s="265"/>
      <c r="EP9" s="265"/>
      <c r="EQ9" s="265"/>
      <c r="ER9" s="265"/>
      <c r="ES9" s="265"/>
      <c r="ET9" s="265"/>
      <c r="EU9" s="265"/>
      <c r="EV9" s="265"/>
      <c r="EW9" s="265"/>
      <c r="EX9" s="265"/>
      <c r="EY9" s="265"/>
      <c r="EZ9" s="265"/>
      <c r="FA9" s="265"/>
      <c r="FB9" s="265"/>
      <c r="FC9" s="265"/>
      <c r="FD9" s="265"/>
      <c r="FE9" s="265"/>
      <c r="FF9" s="265"/>
      <c r="FG9" s="265"/>
      <c r="FH9" s="265"/>
      <c r="FI9" s="265"/>
      <c r="FJ9" s="265"/>
      <c r="FK9" s="266"/>
      <c r="FL9" s="266"/>
      <c r="FM9" s="266"/>
      <c r="FN9" s="266"/>
    </row>
    <row r="10" spans="1:170" s="258" customFormat="1" ht="23.25">
      <c r="A10" s="250" t="s">
        <v>319</v>
      </c>
      <c r="B10" s="251" t="s">
        <v>320</v>
      </c>
      <c r="C10" s="251"/>
      <c r="D10" s="268">
        <f>SUM(D11:D13)</f>
        <v>925</v>
      </c>
      <c r="E10" s="268">
        <f t="shared" ref="E10:K10" si="6">SUM(E11:E13)</f>
        <v>860.98500000000001</v>
      </c>
      <c r="F10" s="268">
        <f t="shared" si="6"/>
        <v>64.015000000000015</v>
      </c>
      <c r="G10" s="268">
        <f t="shared" si="6"/>
        <v>64.015000000000015</v>
      </c>
      <c r="H10" s="268">
        <f t="shared" si="6"/>
        <v>0</v>
      </c>
      <c r="I10" s="268">
        <f t="shared" si="6"/>
        <v>0</v>
      </c>
      <c r="J10" s="268">
        <f t="shared" si="6"/>
        <v>0</v>
      </c>
      <c r="K10" s="268">
        <f t="shared" si="6"/>
        <v>0</v>
      </c>
      <c r="L10" s="293">
        <f t="shared" si="3"/>
        <v>0</v>
      </c>
      <c r="M10" s="293"/>
      <c r="N10" s="268">
        <f t="shared" ref="N10" si="7">SUM(N11:N13)</f>
        <v>64.015000000000015</v>
      </c>
      <c r="O10" s="293">
        <f t="shared" si="5"/>
        <v>100</v>
      </c>
      <c r="P10" s="253"/>
      <c r="Q10" s="254"/>
      <c r="R10" s="255"/>
      <c r="S10" s="256"/>
      <c r="T10" s="256"/>
      <c r="U10" s="256"/>
      <c r="V10" s="256"/>
      <c r="W10" s="256"/>
      <c r="X10" s="256"/>
      <c r="Y10" s="256"/>
      <c r="Z10" s="256"/>
      <c r="AA10" s="256"/>
      <c r="AB10" s="256"/>
      <c r="AC10" s="256"/>
      <c r="AD10" s="256"/>
      <c r="AE10" s="256"/>
      <c r="AF10" s="256"/>
      <c r="AG10" s="256"/>
      <c r="AH10" s="256"/>
      <c r="AI10" s="256"/>
      <c r="AJ10" s="256"/>
      <c r="AK10" s="256"/>
      <c r="AL10" s="256"/>
      <c r="AM10" s="256"/>
      <c r="AN10" s="256"/>
      <c r="AO10" s="256"/>
      <c r="AP10" s="256"/>
      <c r="AQ10" s="256"/>
      <c r="AR10" s="256"/>
      <c r="AS10" s="256"/>
      <c r="AT10" s="256"/>
      <c r="AU10" s="256"/>
      <c r="AV10" s="256"/>
      <c r="AW10" s="256"/>
      <c r="AX10" s="256"/>
      <c r="AY10" s="256"/>
      <c r="AZ10" s="256"/>
      <c r="BA10" s="256"/>
      <c r="BB10" s="256"/>
      <c r="BC10" s="256"/>
      <c r="BD10" s="256"/>
      <c r="BE10" s="256"/>
      <c r="BF10" s="256"/>
      <c r="BG10" s="256"/>
      <c r="BH10" s="256"/>
      <c r="BI10" s="256"/>
      <c r="BJ10" s="256"/>
      <c r="BK10" s="256"/>
      <c r="BL10" s="256"/>
      <c r="BM10" s="256"/>
      <c r="BN10" s="256"/>
      <c r="BO10" s="256"/>
      <c r="BP10" s="256"/>
      <c r="BQ10" s="256"/>
      <c r="BR10" s="256"/>
      <c r="BS10" s="256"/>
      <c r="BT10" s="256"/>
      <c r="BU10" s="256"/>
      <c r="BV10" s="256"/>
      <c r="BW10" s="256"/>
      <c r="BX10" s="256"/>
      <c r="BY10" s="256"/>
      <c r="BZ10" s="256"/>
      <c r="CA10" s="256"/>
      <c r="CB10" s="256"/>
      <c r="CC10" s="256"/>
      <c r="CD10" s="256"/>
      <c r="CE10" s="256"/>
      <c r="CF10" s="256"/>
      <c r="CG10" s="256"/>
      <c r="CH10" s="256"/>
      <c r="CI10" s="256"/>
      <c r="CJ10" s="256"/>
      <c r="CK10" s="256"/>
      <c r="CL10" s="256"/>
      <c r="CM10" s="256"/>
      <c r="CN10" s="256"/>
      <c r="CO10" s="256"/>
      <c r="CP10" s="256"/>
      <c r="CQ10" s="256"/>
      <c r="CR10" s="256"/>
      <c r="CS10" s="256"/>
      <c r="CT10" s="256"/>
      <c r="CU10" s="256"/>
      <c r="CV10" s="256"/>
      <c r="CW10" s="256"/>
      <c r="CX10" s="256"/>
      <c r="CY10" s="256"/>
      <c r="CZ10" s="256"/>
      <c r="DA10" s="256"/>
      <c r="DB10" s="256"/>
      <c r="DC10" s="256"/>
      <c r="DD10" s="256"/>
      <c r="DE10" s="256"/>
      <c r="DF10" s="256"/>
      <c r="DG10" s="256"/>
      <c r="DH10" s="256"/>
      <c r="DI10" s="256"/>
      <c r="DJ10" s="256"/>
      <c r="DK10" s="256"/>
      <c r="DL10" s="256"/>
      <c r="DM10" s="256"/>
      <c r="DN10" s="256"/>
      <c r="DO10" s="256"/>
      <c r="DP10" s="256"/>
      <c r="DQ10" s="256"/>
      <c r="DR10" s="256"/>
      <c r="DS10" s="256"/>
      <c r="DT10" s="256"/>
      <c r="DU10" s="256"/>
      <c r="DV10" s="256"/>
      <c r="DW10" s="256"/>
      <c r="DX10" s="256"/>
      <c r="DY10" s="256"/>
      <c r="DZ10" s="256"/>
      <c r="EA10" s="256"/>
      <c r="EB10" s="256"/>
      <c r="EC10" s="256"/>
      <c r="ED10" s="256"/>
      <c r="EE10" s="256"/>
      <c r="EF10" s="256"/>
      <c r="EG10" s="256"/>
      <c r="EH10" s="256"/>
      <c r="EI10" s="256"/>
      <c r="EJ10" s="256"/>
      <c r="EK10" s="256"/>
      <c r="EL10" s="256"/>
      <c r="EM10" s="256"/>
      <c r="EN10" s="256"/>
      <c r="EO10" s="256"/>
      <c r="EP10" s="256"/>
      <c r="EQ10" s="256"/>
      <c r="ER10" s="256"/>
      <c r="ES10" s="256"/>
      <c r="ET10" s="256"/>
      <c r="EU10" s="256"/>
      <c r="EV10" s="256"/>
      <c r="EW10" s="256"/>
      <c r="EX10" s="256"/>
      <c r="EY10" s="256"/>
      <c r="EZ10" s="256"/>
      <c r="FA10" s="256"/>
      <c r="FB10" s="256"/>
      <c r="FC10" s="256"/>
      <c r="FD10" s="256"/>
      <c r="FE10" s="256"/>
      <c r="FF10" s="256"/>
      <c r="FG10" s="256"/>
      <c r="FH10" s="256"/>
      <c r="FI10" s="256"/>
      <c r="FJ10" s="256"/>
      <c r="FK10" s="257"/>
      <c r="FL10" s="257"/>
      <c r="FM10" s="257"/>
      <c r="FN10" s="257"/>
    </row>
    <row r="11" spans="1:170" s="248" customFormat="1" ht="31.5">
      <c r="A11" s="269" t="s">
        <v>27</v>
      </c>
      <c r="B11" s="270" t="s">
        <v>321</v>
      </c>
      <c r="C11" s="271">
        <v>7987728</v>
      </c>
      <c r="D11" s="294">
        <v>300</v>
      </c>
      <c r="E11" s="295">
        <v>287.76</v>
      </c>
      <c r="F11" s="296">
        <f>G11+H11</f>
        <v>12.240000000000009</v>
      </c>
      <c r="G11" s="297">
        <v>12.240000000000009</v>
      </c>
      <c r="H11" s="297"/>
      <c r="I11" s="296">
        <f>J11+K11</f>
        <v>0</v>
      </c>
      <c r="J11" s="297"/>
      <c r="K11" s="297"/>
      <c r="L11" s="289">
        <f t="shared" si="3"/>
        <v>0</v>
      </c>
      <c r="M11" s="293"/>
      <c r="N11" s="297">
        <f>F11</f>
        <v>12.240000000000009</v>
      </c>
      <c r="O11" s="289">
        <f t="shared" si="5"/>
        <v>100</v>
      </c>
      <c r="P11" s="271" t="s">
        <v>320</v>
      </c>
      <c r="Q11" s="298"/>
      <c r="R11" s="255"/>
    </row>
    <row r="12" spans="1:170" s="248" customFormat="1" ht="31.5">
      <c r="A12" s="269" t="s">
        <v>43</v>
      </c>
      <c r="B12" s="270" t="s">
        <v>322</v>
      </c>
      <c r="C12" s="271">
        <v>7986490</v>
      </c>
      <c r="D12" s="294">
        <v>375</v>
      </c>
      <c r="E12" s="295">
        <v>357.036</v>
      </c>
      <c r="F12" s="296">
        <f t="shared" ref="F12:F16" si="8">G12+H12</f>
        <v>17.963999999999999</v>
      </c>
      <c r="G12" s="297">
        <v>17.963999999999999</v>
      </c>
      <c r="H12" s="297"/>
      <c r="I12" s="296">
        <f t="shared" ref="I12:I13" si="9">J12+K12</f>
        <v>0</v>
      </c>
      <c r="J12" s="297"/>
      <c r="K12" s="297"/>
      <c r="L12" s="289">
        <f t="shared" si="3"/>
        <v>0</v>
      </c>
      <c r="M12" s="293"/>
      <c r="N12" s="297">
        <f t="shared" ref="N12:N13" si="10">F12</f>
        <v>17.963999999999999</v>
      </c>
      <c r="O12" s="289">
        <f t="shared" si="5"/>
        <v>100</v>
      </c>
      <c r="P12" s="271" t="s">
        <v>320</v>
      </c>
      <c r="Q12" s="298"/>
      <c r="R12" s="255"/>
    </row>
    <row r="13" spans="1:170" s="248" customFormat="1" ht="31.5">
      <c r="A13" s="269" t="s">
        <v>47</v>
      </c>
      <c r="B13" s="270" t="s">
        <v>323</v>
      </c>
      <c r="C13" s="271" t="s">
        <v>324</v>
      </c>
      <c r="D13" s="294">
        <v>250</v>
      </c>
      <c r="E13" s="295">
        <v>216.18899999999999</v>
      </c>
      <c r="F13" s="296">
        <f t="shared" si="8"/>
        <v>33.811000000000007</v>
      </c>
      <c r="G13" s="297">
        <v>33.811000000000007</v>
      </c>
      <c r="H13" s="297"/>
      <c r="I13" s="296">
        <f t="shared" si="9"/>
        <v>0</v>
      </c>
      <c r="J13" s="297"/>
      <c r="K13" s="297"/>
      <c r="L13" s="289">
        <f t="shared" si="3"/>
        <v>0</v>
      </c>
      <c r="M13" s="293"/>
      <c r="N13" s="297">
        <f t="shared" si="10"/>
        <v>33.811000000000007</v>
      </c>
      <c r="O13" s="289">
        <f t="shared" si="5"/>
        <v>100</v>
      </c>
      <c r="P13" s="271" t="s">
        <v>320</v>
      </c>
      <c r="Q13" s="298"/>
      <c r="R13" s="255"/>
    </row>
    <row r="14" spans="1:170" s="274" customFormat="1" ht="22.5">
      <c r="A14" s="250" t="s">
        <v>325</v>
      </c>
      <c r="B14" s="251" t="s">
        <v>326</v>
      </c>
      <c r="C14" s="251"/>
      <c r="D14" s="252">
        <f>SUM(D15:D16)</f>
        <v>394.89</v>
      </c>
      <c r="E14" s="252">
        <f t="shared" ref="E14:K14" si="11">SUM(E15:E16)</f>
        <v>385.32</v>
      </c>
      <c r="F14" s="252">
        <f t="shared" si="11"/>
        <v>9.5699999999999932</v>
      </c>
      <c r="G14" s="252">
        <f t="shared" si="11"/>
        <v>9.5699999999999932</v>
      </c>
      <c r="H14" s="252">
        <f t="shared" si="11"/>
        <v>0</v>
      </c>
      <c r="I14" s="252">
        <f t="shared" si="11"/>
        <v>0</v>
      </c>
      <c r="J14" s="252">
        <f t="shared" si="11"/>
        <v>0</v>
      </c>
      <c r="K14" s="252">
        <f t="shared" si="11"/>
        <v>0</v>
      </c>
      <c r="L14" s="293">
        <f t="shared" si="3"/>
        <v>0</v>
      </c>
      <c r="M14" s="293"/>
      <c r="N14" s="252">
        <f t="shared" ref="N14" si="12">SUM(N15:N16)</f>
        <v>9.5699999999999932</v>
      </c>
      <c r="O14" s="293">
        <f>+N14/F14*100</f>
        <v>100</v>
      </c>
      <c r="P14" s="253"/>
      <c r="Q14" s="254"/>
      <c r="R14" s="272"/>
      <c r="S14" s="248"/>
      <c r="T14" s="248"/>
      <c r="U14" s="248"/>
      <c r="V14" s="248"/>
      <c r="W14" s="248"/>
      <c r="X14" s="248"/>
      <c r="Y14" s="248"/>
      <c r="Z14" s="248"/>
      <c r="AA14" s="248"/>
      <c r="AB14" s="248"/>
      <c r="AC14" s="248"/>
      <c r="AD14" s="248"/>
      <c r="AE14" s="248"/>
      <c r="AF14" s="248"/>
      <c r="AG14" s="248"/>
      <c r="AH14" s="248"/>
      <c r="AI14" s="248"/>
      <c r="AJ14" s="248"/>
      <c r="AK14" s="248"/>
      <c r="AL14" s="248"/>
      <c r="AM14" s="248"/>
      <c r="AN14" s="248"/>
      <c r="AO14" s="248"/>
      <c r="AP14" s="248"/>
      <c r="AQ14" s="248"/>
      <c r="AR14" s="248"/>
      <c r="AS14" s="248"/>
      <c r="AT14" s="248"/>
      <c r="AU14" s="248"/>
      <c r="AV14" s="248"/>
      <c r="AW14" s="248"/>
      <c r="AX14" s="248"/>
      <c r="AY14" s="248"/>
      <c r="AZ14" s="248"/>
      <c r="BA14" s="248"/>
      <c r="BB14" s="248"/>
      <c r="BC14" s="248"/>
      <c r="BD14" s="248"/>
      <c r="BE14" s="248"/>
      <c r="BF14" s="248"/>
      <c r="BG14" s="248"/>
      <c r="BH14" s="248"/>
      <c r="BI14" s="248"/>
      <c r="BJ14" s="248"/>
      <c r="BK14" s="248"/>
      <c r="BL14" s="248"/>
      <c r="BM14" s="248"/>
      <c r="BN14" s="248"/>
      <c r="BO14" s="248"/>
      <c r="BP14" s="248"/>
      <c r="BQ14" s="248"/>
      <c r="BR14" s="248"/>
      <c r="BS14" s="248"/>
      <c r="BT14" s="248"/>
      <c r="BU14" s="248"/>
      <c r="BV14" s="248"/>
      <c r="BW14" s="248"/>
      <c r="BX14" s="248"/>
      <c r="BY14" s="248"/>
      <c r="BZ14" s="248"/>
      <c r="CA14" s="248"/>
      <c r="CB14" s="248"/>
      <c r="CC14" s="248"/>
      <c r="CD14" s="248"/>
      <c r="CE14" s="248"/>
      <c r="CF14" s="248"/>
      <c r="CG14" s="248"/>
      <c r="CH14" s="248"/>
      <c r="CI14" s="248"/>
      <c r="CJ14" s="248"/>
      <c r="CK14" s="248"/>
      <c r="CL14" s="248"/>
      <c r="CM14" s="248"/>
      <c r="CN14" s="248"/>
      <c r="CO14" s="248"/>
      <c r="CP14" s="248"/>
      <c r="CQ14" s="248"/>
      <c r="CR14" s="248"/>
      <c r="CS14" s="248"/>
      <c r="CT14" s="248"/>
      <c r="CU14" s="248"/>
      <c r="CV14" s="248"/>
      <c r="CW14" s="248"/>
      <c r="CX14" s="248"/>
      <c r="CY14" s="248"/>
      <c r="CZ14" s="248"/>
      <c r="DA14" s="248"/>
      <c r="DB14" s="248"/>
      <c r="DC14" s="248"/>
      <c r="DD14" s="248"/>
      <c r="DE14" s="248"/>
      <c r="DF14" s="248"/>
      <c r="DG14" s="248"/>
      <c r="DH14" s="248"/>
      <c r="DI14" s="248"/>
      <c r="DJ14" s="248"/>
      <c r="DK14" s="248"/>
      <c r="DL14" s="248"/>
      <c r="DM14" s="248"/>
      <c r="DN14" s="248"/>
      <c r="DO14" s="248"/>
      <c r="DP14" s="248"/>
      <c r="DQ14" s="248"/>
      <c r="DR14" s="248"/>
      <c r="DS14" s="248"/>
      <c r="DT14" s="248"/>
      <c r="DU14" s="248"/>
      <c r="DV14" s="248"/>
      <c r="DW14" s="248"/>
      <c r="DX14" s="248"/>
      <c r="DY14" s="248"/>
      <c r="DZ14" s="248"/>
      <c r="EA14" s="248"/>
      <c r="EB14" s="248"/>
      <c r="EC14" s="248"/>
      <c r="ED14" s="248"/>
      <c r="EE14" s="248"/>
      <c r="EF14" s="248"/>
      <c r="EG14" s="248"/>
      <c r="EH14" s="248"/>
      <c r="EI14" s="248"/>
      <c r="EJ14" s="248"/>
      <c r="EK14" s="248"/>
      <c r="EL14" s="248"/>
      <c r="EM14" s="248"/>
      <c r="EN14" s="248"/>
      <c r="EO14" s="248"/>
      <c r="EP14" s="248"/>
      <c r="EQ14" s="248"/>
      <c r="ER14" s="248"/>
      <c r="ES14" s="248"/>
      <c r="ET14" s="248"/>
      <c r="EU14" s="248"/>
      <c r="EV14" s="248"/>
      <c r="EW14" s="248"/>
      <c r="EX14" s="248"/>
      <c r="EY14" s="248"/>
      <c r="EZ14" s="248"/>
      <c r="FA14" s="248"/>
      <c r="FB14" s="248"/>
      <c r="FC14" s="248"/>
      <c r="FD14" s="248"/>
      <c r="FE14" s="248"/>
      <c r="FF14" s="248"/>
      <c r="FG14" s="248"/>
      <c r="FH14" s="248"/>
      <c r="FI14" s="248"/>
      <c r="FJ14" s="248"/>
      <c r="FK14" s="273"/>
      <c r="FL14" s="273"/>
      <c r="FM14" s="273"/>
      <c r="FN14" s="273"/>
    </row>
    <row r="15" spans="1:170" s="248" customFormat="1" ht="31.5">
      <c r="A15" s="269" t="s">
        <v>27</v>
      </c>
      <c r="B15" s="270" t="s">
        <v>327</v>
      </c>
      <c r="C15" s="271">
        <v>7972252</v>
      </c>
      <c r="D15" s="294">
        <v>244.89</v>
      </c>
      <c r="E15" s="295">
        <v>240.59299999999999</v>
      </c>
      <c r="F15" s="296">
        <f t="shared" si="8"/>
        <v>4.296999999999997</v>
      </c>
      <c r="G15" s="297">
        <v>4.296999999999997</v>
      </c>
      <c r="H15" s="297"/>
      <c r="I15" s="296">
        <f t="shared" ref="I15:I16" si="13">J15+K15</f>
        <v>0</v>
      </c>
      <c r="J15" s="297"/>
      <c r="K15" s="297"/>
      <c r="L15" s="289">
        <f t="shared" si="3"/>
        <v>0</v>
      </c>
      <c r="M15" s="297"/>
      <c r="N15" s="297">
        <f>F15</f>
        <v>4.296999999999997</v>
      </c>
      <c r="O15" s="289">
        <f t="shared" ref="O15:O16" si="14">+N15/F15*100</f>
        <v>100</v>
      </c>
      <c r="P15" s="271" t="s">
        <v>326</v>
      </c>
      <c r="Q15" s="298"/>
      <c r="R15" s="255"/>
    </row>
    <row r="16" spans="1:170" s="248" customFormat="1" ht="55.5" customHeight="1">
      <c r="A16" s="269" t="s">
        <v>43</v>
      </c>
      <c r="B16" s="270" t="s">
        <v>328</v>
      </c>
      <c r="C16" s="271">
        <v>7989214</v>
      </c>
      <c r="D16" s="294">
        <v>150</v>
      </c>
      <c r="E16" s="295">
        <v>144.727</v>
      </c>
      <c r="F16" s="296">
        <f t="shared" si="8"/>
        <v>5.2729999999999961</v>
      </c>
      <c r="G16" s="297">
        <v>5.2729999999999961</v>
      </c>
      <c r="H16" s="297"/>
      <c r="I16" s="296">
        <f t="shared" si="13"/>
        <v>0</v>
      </c>
      <c r="J16" s="297"/>
      <c r="K16" s="297"/>
      <c r="L16" s="289">
        <f t="shared" si="3"/>
        <v>0</v>
      </c>
      <c r="M16" s="297"/>
      <c r="N16" s="297">
        <f>F16</f>
        <v>5.2729999999999961</v>
      </c>
      <c r="O16" s="289">
        <f t="shared" si="14"/>
        <v>100</v>
      </c>
      <c r="P16" s="271" t="s">
        <v>326</v>
      </c>
      <c r="Q16" s="298"/>
      <c r="R16" s="255"/>
    </row>
    <row r="17" spans="1:170" s="248" customFormat="1" ht="15.75">
      <c r="A17" s="269"/>
      <c r="B17" s="270"/>
      <c r="C17" s="271"/>
      <c r="D17" s="294"/>
      <c r="E17" s="295"/>
      <c r="F17" s="296"/>
      <c r="G17" s="297"/>
      <c r="H17" s="297"/>
      <c r="I17" s="296"/>
      <c r="J17" s="297"/>
      <c r="K17" s="297"/>
      <c r="L17" s="297"/>
      <c r="M17" s="297"/>
      <c r="N17" s="297"/>
      <c r="O17" s="297"/>
      <c r="P17" s="271"/>
      <c r="Q17" s="298"/>
      <c r="R17" s="255"/>
    </row>
    <row r="18" spans="1:170" s="267" customFormat="1" ht="31.5">
      <c r="A18" s="259" t="s">
        <v>35</v>
      </c>
      <c r="B18" s="260" t="s">
        <v>329</v>
      </c>
      <c r="C18" s="260"/>
      <c r="D18" s="261">
        <f>D19+D23+D29+D33+D37</f>
        <v>481.495</v>
      </c>
      <c r="E18" s="261">
        <f t="shared" ref="E18:K18" si="15">E19+E23+E29+E33+E37</f>
        <v>158.46700000000001</v>
      </c>
      <c r="F18" s="261">
        <f t="shared" si="15"/>
        <v>602.64499999999998</v>
      </c>
      <c r="G18" s="261">
        <f t="shared" si="15"/>
        <v>323.02800000000002</v>
      </c>
      <c r="H18" s="261">
        <f t="shared" si="15"/>
        <v>279.61699999999996</v>
      </c>
      <c r="I18" s="261">
        <f t="shared" si="15"/>
        <v>278.57399999999996</v>
      </c>
      <c r="J18" s="261">
        <f t="shared" si="15"/>
        <v>56.445999999999998</v>
      </c>
      <c r="K18" s="261">
        <f t="shared" si="15"/>
        <v>222.12799999999999</v>
      </c>
      <c r="L18" s="290">
        <f t="shared" si="3"/>
        <v>17.47402701932959</v>
      </c>
      <c r="M18" s="293">
        <f>+K18/H18*100</f>
        <v>79.440091267698321</v>
      </c>
      <c r="N18" s="261">
        <f t="shared" ref="N18" si="16">N19+N23+N29+N33+N37</f>
        <v>602.64499999999998</v>
      </c>
      <c r="O18" s="293">
        <f>+N18/F18*100</f>
        <v>100</v>
      </c>
      <c r="P18" s="262"/>
      <c r="Q18" s="263"/>
      <c r="R18" s="264"/>
      <c r="S18" s="265"/>
      <c r="T18" s="265"/>
      <c r="U18" s="265"/>
      <c r="V18" s="265"/>
      <c r="W18" s="265"/>
      <c r="X18" s="265"/>
      <c r="Y18" s="265"/>
      <c r="Z18" s="265"/>
      <c r="AA18" s="265"/>
      <c r="AB18" s="265"/>
      <c r="AC18" s="265"/>
      <c r="AD18" s="265"/>
      <c r="AE18" s="265"/>
      <c r="AF18" s="265"/>
      <c r="AG18" s="265"/>
      <c r="AH18" s="265"/>
      <c r="AI18" s="265"/>
      <c r="AJ18" s="265"/>
      <c r="AK18" s="265"/>
      <c r="AL18" s="265"/>
      <c r="AM18" s="265"/>
      <c r="AN18" s="265"/>
      <c r="AO18" s="265"/>
      <c r="AP18" s="265"/>
      <c r="AQ18" s="265"/>
      <c r="AR18" s="265"/>
      <c r="AS18" s="265"/>
      <c r="AT18" s="265"/>
      <c r="AU18" s="265"/>
      <c r="AV18" s="265"/>
      <c r="AW18" s="265"/>
      <c r="AX18" s="265"/>
      <c r="AY18" s="265"/>
      <c r="AZ18" s="265"/>
      <c r="BA18" s="265"/>
      <c r="BB18" s="265"/>
      <c r="BC18" s="265"/>
      <c r="BD18" s="265"/>
      <c r="BE18" s="265"/>
      <c r="BF18" s="265"/>
      <c r="BG18" s="265"/>
      <c r="BH18" s="265"/>
      <c r="BI18" s="265"/>
      <c r="BJ18" s="265"/>
      <c r="BK18" s="265"/>
      <c r="BL18" s="265"/>
      <c r="BM18" s="265"/>
      <c r="BN18" s="265"/>
      <c r="BO18" s="265"/>
      <c r="BP18" s="265"/>
      <c r="BQ18" s="265"/>
      <c r="BR18" s="265"/>
      <c r="BS18" s="265"/>
      <c r="BT18" s="265"/>
      <c r="BU18" s="265"/>
      <c r="BV18" s="265"/>
      <c r="BW18" s="265"/>
      <c r="BX18" s="265"/>
      <c r="BY18" s="265"/>
      <c r="BZ18" s="265"/>
      <c r="CA18" s="265"/>
      <c r="CB18" s="265"/>
      <c r="CC18" s="265"/>
      <c r="CD18" s="265"/>
      <c r="CE18" s="265"/>
      <c r="CF18" s="265"/>
      <c r="CG18" s="265"/>
      <c r="CH18" s="265"/>
      <c r="CI18" s="265"/>
      <c r="CJ18" s="265"/>
      <c r="CK18" s="265"/>
      <c r="CL18" s="265"/>
      <c r="CM18" s="265"/>
      <c r="CN18" s="265"/>
      <c r="CO18" s="265"/>
      <c r="CP18" s="265"/>
      <c r="CQ18" s="265"/>
      <c r="CR18" s="265"/>
      <c r="CS18" s="265"/>
      <c r="CT18" s="265"/>
      <c r="CU18" s="265"/>
      <c r="CV18" s="265"/>
      <c r="CW18" s="265"/>
      <c r="CX18" s="265"/>
      <c r="CY18" s="265"/>
      <c r="CZ18" s="265"/>
      <c r="DA18" s="265"/>
      <c r="DB18" s="265"/>
      <c r="DC18" s="265"/>
      <c r="DD18" s="265"/>
      <c r="DE18" s="265"/>
      <c r="DF18" s="265"/>
      <c r="DG18" s="265"/>
      <c r="DH18" s="265"/>
      <c r="DI18" s="265"/>
      <c r="DJ18" s="265"/>
      <c r="DK18" s="265"/>
      <c r="DL18" s="265"/>
      <c r="DM18" s="265"/>
      <c r="DN18" s="265"/>
      <c r="DO18" s="265"/>
      <c r="DP18" s="265"/>
      <c r="DQ18" s="265"/>
      <c r="DR18" s="265"/>
      <c r="DS18" s="265"/>
      <c r="DT18" s="265"/>
      <c r="DU18" s="265"/>
      <c r="DV18" s="265"/>
      <c r="DW18" s="265"/>
      <c r="DX18" s="265"/>
      <c r="DY18" s="265"/>
      <c r="DZ18" s="265"/>
      <c r="EA18" s="265"/>
      <c r="EB18" s="265"/>
      <c r="EC18" s="265"/>
      <c r="ED18" s="265"/>
      <c r="EE18" s="265"/>
      <c r="EF18" s="265"/>
      <c r="EG18" s="265"/>
      <c r="EH18" s="265"/>
      <c r="EI18" s="265"/>
      <c r="EJ18" s="265"/>
      <c r="EK18" s="265"/>
      <c r="EL18" s="265"/>
      <c r="EM18" s="265"/>
      <c r="EN18" s="265"/>
      <c r="EO18" s="265"/>
      <c r="EP18" s="265"/>
      <c r="EQ18" s="265"/>
      <c r="ER18" s="265"/>
      <c r="ES18" s="265"/>
      <c r="ET18" s="265"/>
      <c r="EU18" s="265"/>
      <c r="EV18" s="265"/>
      <c r="EW18" s="265"/>
      <c r="EX18" s="265"/>
      <c r="EY18" s="265"/>
      <c r="EZ18" s="265"/>
      <c r="FA18" s="265"/>
      <c r="FB18" s="265"/>
      <c r="FC18" s="265"/>
      <c r="FD18" s="265"/>
      <c r="FE18" s="265"/>
      <c r="FF18" s="265"/>
      <c r="FG18" s="265"/>
      <c r="FH18" s="265"/>
      <c r="FI18" s="265"/>
      <c r="FJ18" s="265"/>
      <c r="FK18" s="266"/>
      <c r="FL18" s="266"/>
      <c r="FM18" s="266"/>
      <c r="FN18" s="266"/>
    </row>
    <row r="19" spans="1:170" s="267" customFormat="1" ht="23.25">
      <c r="A19" s="259"/>
      <c r="B19" s="260" t="s">
        <v>102</v>
      </c>
      <c r="C19" s="260"/>
      <c r="D19" s="261">
        <f>SUM(D20:D22)</f>
        <v>254.02199999999999</v>
      </c>
      <c r="E19" s="261">
        <f t="shared" ref="E19:K19" si="17">SUM(E20:E22)</f>
        <v>140.68700000000001</v>
      </c>
      <c r="F19" s="261">
        <f t="shared" si="17"/>
        <v>113.33499999999999</v>
      </c>
      <c r="G19" s="261">
        <f t="shared" si="17"/>
        <v>113.33499999999999</v>
      </c>
      <c r="H19" s="261">
        <f t="shared" si="17"/>
        <v>0</v>
      </c>
      <c r="I19" s="261">
        <f t="shared" si="17"/>
        <v>56.445999999999998</v>
      </c>
      <c r="J19" s="261">
        <f t="shared" si="17"/>
        <v>56.445999999999998</v>
      </c>
      <c r="K19" s="261">
        <f t="shared" si="17"/>
        <v>0</v>
      </c>
      <c r="L19" s="290">
        <f t="shared" si="3"/>
        <v>49.804561697622098</v>
      </c>
      <c r="M19" s="293"/>
      <c r="N19" s="261">
        <f t="shared" ref="N19" si="18">SUM(N20:N22)</f>
        <v>113.33499999999999</v>
      </c>
      <c r="O19" s="293">
        <f>+N19/F19*100</f>
        <v>100</v>
      </c>
      <c r="P19" s="262"/>
      <c r="Q19" s="263"/>
      <c r="R19" s="264"/>
      <c r="S19" s="265"/>
      <c r="T19" s="265"/>
      <c r="U19" s="265"/>
      <c r="V19" s="265"/>
      <c r="W19" s="265"/>
      <c r="X19" s="265"/>
      <c r="Y19" s="265"/>
      <c r="Z19" s="265"/>
      <c r="AA19" s="265"/>
      <c r="AB19" s="265"/>
      <c r="AC19" s="265"/>
      <c r="AD19" s="265"/>
      <c r="AE19" s="265"/>
      <c r="AF19" s="265"/>
      <c r="AG19" s="265"/>
      <c r="AH19" s="265"/>
      <c r="AI19" s="265"/>
      <c r="AJ19" s="265"/>
      <c r="AK19" s="265"/>
      <c r="AL19" s="265"/>
      <c r="AM19" s="265"/>
      <c r="AN19" s="265"/>
      <c r="AO19" s="265"/>
      <c r="AP19" s="265"/>
      <c r="AQ19" s="265"/>
      <c r="AR19" s="265"/>
      <c r="AS19" s="265"/>
      <c r="AT19" s="265"/>
      <c r="AU19" s="265"/>
      <c r="AV19" s="265"/>
      <c r="AW19" s="265"/>
      <c r="AX19" s="265"/>
      <c r="AY19" s="265"/>
      <c r="AZ19" s="265"/>
      <c r="BA19" s="265"/>
      <c r="BB19" s="265"/>
      <c r="BC19" s="265"/>
      <c r="BD19" s="265"/>
      <c r="BE19" s="265"/>
      <c r="BF19" s="265"/>
      <c r="BG19" s="265"/>
      <c r="BH19" s="265"/>
      <c r="BI19" s="265"/>
      <c r="BJ19" s="265"/>
      <c r="BK19" s="265"/>
      <c r="BL19" s="265"/>
      <c r="BM19" s="265"/>
      <c r="BN19" s="265"/>
      <c r="BO19" s="265"/>
      <c r="BP19" s="265"/>
      <c r="BQ19" s="265"/>
      <c r="BR19" s="265"/>
      <c r="BS19" s="265"/>
      <c r="BT19" s="265"/>
      <c r="BU19" s="265"/>
      <c r="BV19" s="265"/>
      <c r="BW19" s="265"/>
      <c r="BX19" s="265"/>
      <c r="BY19" s="265"/>
      <c r="BZ19" s="265"/>
      <c r="CA19" s="265"/>
      <c r="CB19" s="265"/>
      <c r="CC19" s="265"/>
      <c r="CD19" s="265"/>
      <c r="CE19" s="265"/>
      <c r="CF19" s="265"/>
      <c r="CG19" s="265"/>
      <c r="CH19" s="265"/>
      <c r="CI19" s="265"/>
      <c r="CJ19" s="265"/>
      <c r="CK19" s="265"/>
      <c r="CL19" s="265"/>
      <c r="CM19" s="265"/>
      <c r="CN19" s="265"/>
      <c r="CO19" s="265"/>
      <c r="CP19" s="265"/>
      <c r="CQ19" s="265"/>
      <c r="CR19" s="265"/>
      <c r="CS19" s="265"/>
      <c r="CT19" s="265"/>
      <c r="CU19" s="265"/>
      <c r="CV19" s="265"/>
      <c r="CW19" s="265"/>
      <c r="CX19" s="265"/>
      <c r="CY19" s="265"/>
      <c r="CZ19" s="265"/>
      <c r="DA19" s="265"/>
      <c r="DB19" s="265"/>
      <c r="DC19" s="265"/>
      <c r="DD19" s="265"/>
      <c r="DE19" s="265"/>
      <c r="DF19" s="265"/>
      <c r="DG19" s="265"/>
      <c r="DH19" s="265"/>
      <c r="DI19" s="265"/>
      <c r="DJ19" s="265"/>
      <c r="DK19" s="265"/>
      <c r="DL19" s="265"/>
      <c r="DM19" s="265"/>
      <c r="DN19" s="265"/>
      <c r="DO19" s="265"/>
      <c r="DP19" s="265"/>
      <c r="DQ19" s="265"/>
      <c r="DR19" s="265"/>
      <c r="DS19" s="265"/>
      <c r="DT19" s="265"/>
      <c r="DU19" s="265"/>
      <c r="DV19" s="265"/>
      <c r="DW19" s="265"/>
      <c r="DX19" s="265"/>
      <c r="DY19" s="265"/>
      <c r="DZ19" s="265"/>
      <c r="EA19" s="265"/>
      <c r="EB19" s="265"/>
      <c r="EC19" s="265"/>
      <c r="ED19" s="265"/>
      <c r="EE19" s="265"/>
      <c r="EF19" s="265"/>
      <c r="EG19" s="265"/>
      <c r="EH19" s="265"/>
      <c r="EI19" s="265"/>
      <c r="EJ19" s="265"/>
      <c r="EK19" s="265"/>
      <c r="EL19" s="265"/>
      <c r="EM19" s="265"/>
      <c r="EN19" s="265"/>
      <c r="EO19" s="265"/>
      <c r="EP19" s="265"/>
      <c r="EQ19" s="265"/>
      <c r="ER19" s="265"/>
      <c r="ES19" s="265"/>
      <c r="ET19" s="265"/>
      <c r="EU19" s="265"/>
      <c r="EV19" s="265"/>
      <c r="EW19" s="265"/>
      <c r="EX19" s="265"/>
      <c r="EY19" s="265"/>
      <c r="EZ19" s="265"/>
      <c r="FA19" s="265"/>
      <c r="FB19" s="265"/>
      <c r="FC19" s="265"/>
      <c r="FD19" s="265"/>
      <c r="FE19" s="265"/>
      <c r="FF19" s="265"/>
      <c r="FG19" s="265"/>
      <c r="FH19" s="265"/>
      <c r="FI19" s="265"/>
      <c r="FJ19" s="265"/>
      <c r="FK19" s="266"/>
      <c r="FL19" s="266"/>
      <c r="FM19" s="266"/>
      <c r="FN19" s="266"/>
    </row>
    <row r="20" spans="1:170" s="248" customFormat="1" ht="31.5">
      <c r="A20" s="269" t="s">
        <v>27</v>
      </c>
      <c r="B20" s="270" t="s">
        <v>249</v>
      </c>
      <c r="C20" s="271" t="s">
        <v>330</v>
      </c>
      <c r="D20" s="294">
        <v>47.667999999999999</v>
      </c>
      <c r="E20" s="295">
        <v>23.035</v>
      </c>
      <c r="F20" s="296">
        <f t="shared" ref="F20:F32" si="19">G20+H20</f>
        <v>24.632999999999999</v>
      </c>
      <c r="G20" s="297">
        <v>24.632999999999999</v>
      </c>
      <c r="H20" s="297"/>
      <c r="I20" s="296">
        <f t="shared" ref="I20:I32" si="20">J20+K20</f>
        <v>4.0739999999999998</v>
      </c>
      <c r="J20" s="297">
        <v>4.0739999999999998</v>
      </c>
      <c r="K20" s="297"/>
      <c r="L20" s="289">
        <f t="shared" si="3"/>
        <v>16.538789428815004</v>
      </c>
      <c r="M20" s="293"/>
      <c r="N20" s="297">
        <f>F20</f>
        <v>24.632999999999999</v>
      </c>
      <c r="O20" s="289">
        <f t="shared" ref="O20:O40" si="21">+N20/F20*100</f>
        <v>100</v>
      </c>
      <c r="P20" s="271" t="s">
        <v>331</v>
      </c>
      <c r="Q20" s="298"/>
      <c r="R20" s="255"/>
    </row>
    <row r="21" spans="1:170" s="248" customFormat="1" ht="31.5">
      <c r="A21" s="269" t="s">
        <v>43</v>
      </c>
      <c r="B21" s="270" t="s">
        <v>250</v>
      </c>
      <c r="C21" s="271" t="s">
        <v>332</v>
      </c>
      <c r="D21" s="294">
        <v>85.323999999999998</v>
      </c>
      <c r="E21" s="295">
        <v>0</v>
      </c>
      <c r="F21" s="296">
        <f t="shared" si="19"/>
        <v>85.323999999999998</v>
      </c>
      <c r="G21" s="297">
        <v>85.323999999999998</v>
      </c>
      <c r="H21" s="297"/>
      <c r="I21" s="296">
        <f t="shared" si="20"/>
        <v>50.713999999999999</v>
      </c>
      <c r="J21" s="297">
        <v>50.713999999999999</v>
      </c>
      <c r="K21" s="297"/>
      <c r="L21" s="289">
        <f t="shared" si="3"/>
        <v>59.436969668557495</v>
      </c>
      <c r="M21" s="293"/>
      <c r="N21" s="297">
        <f t="shared" ref="N21:N36" si="22">F21</f>
        <v>85.323999999999998</v>
      </c>
      <c r="O21" s="289">
        <f t="shared" si="21"/>
        <v>100</v>
      </c>
      <c r="P21" s="271" t="s">
        <v>331</v>
      </c>
      <c r="Q21" s="298"/>
      <c r="R21" s="255"/>
    </row>
    <row r="22" spans="1:170" s="248" customFormat="1" ht="31.5">
      <c r="A22" s="269" t="s">
        <v>47</v>
      </c>
      <c r="B22" s="270" t="s">
        <v>251</v>
      </c>
      <c r="C22" s="271" t="s">
        <v>333</v>
      </c>
      <c r="D22" s="294">
        <v>121.03</v>
      </c>
      <c r="E22" s="295">
        <v>117.652</v>
      </c>
      <c r="F22" s="296">
        <f t="shared" si="19"/>
        <v>3.3780000000000001</v>
      </c>
      <c r="G22" s="299">
        <v>3.3780000000000001</v>
      </c>
      <c r="H22" s="297"/>
      <c r="I22" s="296">
        <f t="shared" si="20"/>
        <v>1.6579999999999999</v>
      </c>
      <c r="J22" s="297">
        <v>1.6579999999999999</v>
      </c>
      <c r="K22" s="297"/>
      <c r="L22" s="289">
        <f t="shared" si="3"/>
        <v>49.082297217288335</v>
      </c>
      <c r="M22" s="293"/>
      <c r="N22" s="297">
        <f t="shared" si="22"/>
        <v>3.3780000000000001</v>
      </c>
      <c r="O22" s="289">
        <f t="shared" si="21"/>
        <v>100</v>
      </c>
      <c r="P22" s="271" t="s">
        <v>331</v>
      </c>
      <c r="Q22" s="298"/>
      <c r="R22" s="255"/>
    </row>
    <row r="23" spans="1:170" s="267" customFormat="1" ht="23.25">
      <c r="A23" s="259"/>
      <c r="B23" s="260" t="s">
        <v>91</v>
      </c>
      <c r="C23" s="260"/>
      <c r="D23" s="300">
        <f>SUM(D24:D28)</f>
        <v>125.28999999999999</v>
      </c>
      <c r="E23" s="300">
        <f t="shared" ref="E23:K23" si="23">SUM(E24:E28)</f>
        <v>17.78</v>
      </c>
      <c r="F23" s="300">
        <f t="shared" si="23"/>
        <v>107.51</v>
      </c>
      <c r="G23" s="300">
        <f t="shared" si="23"/>
        <v>107.51</v>
      </c>
      <c r="H23" s="300">
        <f t="shared" si="23"/>
        <v>0</v>
      </c>
      <c r="I23" s="300">
        <f t="shared" si="23"/>
        <v>0</v>
      </c>
      <c r="J23" s="300">
        <f t="shared" si="23"/>
        <v>0</v>
      </c>
      <c r="K23" s="300">
        <f t="shared" si="23"/>
        <v>0</v>
      </c>
      <c r="L23" s="290">
        <f t="shared" si="3"/>
        <v>0</v>
      </c>
      <c r="M23" s="293"/>
      <c r="N23" s="300">
        <f t="shared" ref="N23" si="24">SUM(N24:N28)</f>
        <v>107.51</v>
      </c>
      <c r="O23" s="293">
        <f>+N23/F23*100</f>
        <v>100</v>
      </c>
      <c r="P23" s="262"/>
      <c r="Q23" s="263"/>
      <c r="R23" s="264"/>
      <c r="S23" s="265"/>
      <c r="T23" s="265"/>
      <c r="U23" s="265"/>
      <c r="V23" s="265"/>
      <c r="W23" s="265"/>
      <c r="X23" s="265"/>
      <c r="Y23" s="265"/>
      <c r="Z23" s="265"/>
      <c r="AA23" s="265"/>
      <c r="AB23" s="265"/>
      <c r="AC23" s="265"/>
      <c r="AD23" s="265"/>
      <c r="AE23" s="265"/>
      <c r="AF23" s="265"/>
      <c r="AG23" s="265"/>
      <c r="AH23" s="265"/>
      <c r="AI23" s="265"/>
      <c r="AJ23" s="265"/>
      <c r="AK23" s="265"/>
      <c r="AL23" s="265"/>
      <c r="AM23" s="265"/>
      <c r="AN23" s="265"/>
      <c r="AO23" s="265"/>
      <c r="AP23" s="265"/>
      <c r="AQ23" s="265"/>
      <c r="AR23" s="265"/>
      <c r="AS23" s="265"/>
      <c r="AT23" s="265"/>
      <c r="AU23" s="265"/>
      <c r="AV23" s="265"/>
      <c r="AW23" s="265"/>
      <c r="AX23" s="265"/>
      <c r="AY23" s="265"/>
      <c r="AZ23" s="265"/>
      <c r="BA23" s="265"/>
      <c r="BB23" s="265"/>
      <c r="BC23" s="265"/>
      <c r="BD23" s="265"/>
      <c r="BE23" s="265"/>
      <c r="BF23" s="265"/>
      <c r="BG23" s="265"/>
      <c r="BH23" s="265"/>
      <c r="BI23" s="265"/>
      <c r="BJ23" s="265"/>
      <c r="BK23" s="265"/>
      <c r="BL23" s="265"/>
      <c r="BM23" s="265"/>
      <c r="BN23" s="265"/>
      <c r="BO23" s="265"/>
      <c r="BP23" s="265"/>
      <c r="BQ23" s="265"/>
      <c r="BR23" s="265"/>
      <c r="BS23" s="265"/>
      <c r="BT23" s="265"/>
      <c r="BU23" s="265"/>
      <c r="BV23" s="265"/>
      <c r="BW23" s="265"/>
      <c r="BX23" s="265"/>
      <c r="BY23" s="265"/>
      <c r="BZ23" s="265"/>
      <c r="CA23" s="265"/>
      <c r="CB23" s="265"/>
      <c r="CC23" s="265"/>
      <c r="CD23" s="265"/>
      <c r="CE23" s="265"/>
      <c r="CF23" s="265"/>
      <c r="CG23" s="265"/>
      <c r="CH23" s="265"/>
      <c r="CI23" s="265"/>
      <c r="CJ23" s="265"/>
      <c r="CK23" s="265"/>
      <c r="CL23" s="265"/>
      <c r="CM23" s="265"/>
      <c r="CN23" s="265"/>
      <c r="CO23" s="265"/>
      <c r="CP23" s="265"/>
      <c r="CQ23" s="265"/>
      <c r="CR23" s="265"/>
      <c r="CS23" s="265"/>
      <c r="CT23" s="265"/>
      <c r="CU23" s="265"/>
      <c r="CV23" s="265"/>
      <c r="CW23" s="265"/>
      <c r="CX23" s="265"/>
      <c r="CY23" s="265"/>
      <c r="CZ23" s="265"/>
      <c r="DA23" s="265"/>
      <c r="DB23" s="265"/>
      <c r="DC23" s="265"/>
      <c r="DD23" s="265"/>
      <c r="DE23" s="265"/>
      <c r="DF23" s="265"/>
      <c r="DG23" s="265"/>
      <c r="DH23" s="265"/>
      <c r="DI23" s="265"/>
      <c r="DJ23" s="265"/>
      <c r="DK23" s="265"/>
      <c r="DL23" s="265"/>
      <c r="DM23" s="265"/>
      <c r="DN23" s="265"/>
      <c r="DO23" s="265"/>
      <c r="DP23" s="265"/>
      <c r="DQ23" s="265"/>
      <c r="DR23" s="265"/>
      <c r="DS23" s="265"/>
      <c r="DT23" s="265"/>
      <c r="DU23" s="265"/>
      <c r="DV23" s="265"/>
      <c r="DW23" s="265"/>
      <c r="DX23" s="265"/>
      <c r="DY23" s="265"/>
      <c r="DZ23" s="265"/>
      <c r="EA23" s="265"/>
      <c r="EB23" s="265"/>
      <c r="EC23" s="265"/>
      <c r="ED23" s="265"/>
      <c r="EE23" s="265"/>
      <c r="EF23" s="265"/>
      <c r="EG23" s="265"/>
      <c r="EH23" s="265"/>
      <c r="EI23" s="265"/>
      <c r="EJ23" s="265"/>
      <c r="EK23" s="265"/>
      <c r="EL23" s="265"/>
      <c r="EM23" s="265"/>
      <c r="EN23" s="265"/>
      <c r="EO23" s="265"/>
      <c r="EP23" s="265"/>
      <c r="EQ23" s="265"/>
      <c r="ER23" s="265"/>
      <c r="ES23" s="265"/>
      <c r="ET23" s="265"/>
      <c r="EU23" s="265"/>
      <c r="EV23" s="265"/>
      <c r="EW23" s="265"/>
      <c r="EX23" s="265"/>
      <c r="EY23" s="265"/>
      <c r="EZ23" s="265"/>
      <c r="FA23" s="265"/>
      <c r="FB23" s="265"/>
      <c r="FC23" s="265"/>
      <c r="FD23" s="265"/>
      <c r="FE23" s="265"/>
      <c r="FF23" s="265"/>
      <c r="FG23" s="265"/>
      <c r="FH23" s="265"/>
      <c r="FI23" s="265"/>
      <c r="FJ23" s="265"/>
      <c r="FK23" s="266"/>
      <c r="FL23" s="266"/>
      <c r="FM23" s="266"/>
      <c r="FN23" s="266"/>
    </row>
    <row r="24" spans="1:170" s="248" customFormat="1" ht="31.5">
      <c r="A24" s="269" t="s">
        <v>58</v>
      </c>
      <c r="B24" s="270" t="s">
        <v>254</v>
      </c>
      <c r="C24" s="271" t="s">
        <v>334</v>
      </c>
      <c r="D24" s="294">
        <v>35.938000000000002</v>
      </c>
      <c r="E24" s="295">
        <v>0</v>
      </c>
      <c r="F24" s="296">
        <f t="shared" si="19"/>
        <v>35.938000000000002</v>
      </c>
      <c r="G24" s="297">
        <v>35.938000000000002</v>
      </c>
      <c r="H24" s="297"/>
      <c r="I24" s="296">
        <f t="shared" si="20"/>
        <v>0</v>
      </c>
      <c r="J24" s="297"/>
      <c r="K24" s="297"/>
      <c r="L24" s="289">
        <f t="shared" si="3"/>
        <v>0</v>
      </c>
      <c r="M24" s="293"/>
      <c r="N24" s="297">
        <f t="shared" si="22"/>
        <v>35.938000000000002</v>
      </c>
      <c r="O24" s="289">
        <f t="shared" si="21"/>
        <v>100</v>
      </c>
      <c r="P24" s="271" t="s">
        <v>335</v>
      </c>
      <c r="Q24" s="298"/>
      <c r="R24" s="255"/>
    </row>
    <row r="25" spans="1:170" s="248" customFormat="1" ht="31.5">
      <c r="A25" s="269" t="s">
        <v>81</v>
      </c>
      <c r="B25" s="270" t="s">
        <v>255</v>
      </c>
      <c r="C25" s="271" t="s">
        <v>336</v>
      </c>
      <c r="D25" s="294">
        <v>12.707000000000001</v>
      </c>
      <c r="E25" s="295">
        <v>0</v>
      </c>
      <c r="F25" s="296">
        <f t="shared" si="19"/>
        <v>12.707000000000001</v>
      </c>
      <c r="G25" s="297">
        <v>12.707000000000001</v>
      </c>
      <c r="H25" s="297"/>
      <c r="I25" s="296">
        <f t="shared" si="20"/>
        <v>0</v>
      </c>
      <c r="J25" s="297"/>
      <c r="K25" s="297"/>
      <c r="L25" s="289">
        <f t="shared" si="3"/>
        <v>0</v>
      </c>
      <c r="M25" s="293"/>
      <c r="N25" s="297">
        <f t="shared" si="22"/>
        <v>12.707000000000001</v>
      </c>
      <c r="O25" s="289">
        <f t="shared" si="21"/>
        <v>100</v>
      </c>
      <c r="P25" s="271" t="s">
        <v>335</v>
      </c>
      <c r="Q25" s="298"/>
      <c r="R25" s="255"/>
    </row>
    <row r="26" spans="1:170" s="248" customFormat="1" ht="31.5">
      <c r="A26" s="269" t="s">
        <v>83</v>
      </c>
      <c r="B26" s="270" t="s">
        <v>256</v>
      </c>
      <c r="C26" s="271" t="s">
        <v>337</v>
      </c>
      <c r="D26" s="294">
        <v>8.3179999999999996</v>
      </c>
      <c r="E26" s="295">
        <v>0</v>
      </c>
      <c r="F26" s="296">
        <f t="shared" si="19"/>
        <v>8.3179999999999996</v>
      </c>
      <c r="G26" s="297">
        <v>8.3179999999999996</v>
      </c>
      <c r="H26" s="297"/>
      <c r="I26" s="296">
        <f t="shared" si="20"/>
        <v>0</v>
      </c>
      <c r="J26" s="297"/>
      <c r="K26" s="297"/>
      <c r="L26" s="289">
        <f t="shared" si="3"/>
        <v>0</v>
      </c>
      <c r="M26" s="293"/>
      <c r="N26" s="297">
        <f t="shared" si="22"/>
        <v>8.3179999999999996</v>
      </c>
      <c r="O26" s="289">
        <f t="shared" si="21"/>
        <v>100</v>
      </c>
      <c r="P26" s="271" t="s">
        <v>335</v>
      </c>
      <c r="Q26" s="298"/>
      <c r="R26" s="255"/>
    </row>
    <row r="27" spans="1:170" s="248" customFormat="1" ht="31.5">
      <c r="A27" s="269" t="s">
        <v>85</v>
      </c>
      <c r="B27" s="270" t="s">
        <v>338</v>
      </c>
      <c r="C27" s="271" t="s">
        <v>339</v>
      </c>
      <c r="D27" s="294">
        <v>28.43</v>
      </c>
      <c r="E27" s="295">
        <v>7.9509999999999996</v>
      </c>
      <c r="F27" s="296">
        <f t="shared" si="19"/>
        <v>20.478999999999999</v>
      </c>
      <c r="G27" s="297">
        <v>20.478999999999999</v>
      </c>
      <c r="H27" s="297"/>
      <c r="I27" s="296">
        <f t="shared" si="20"/>
        <v>0</v>
      </c>
      <c r="J27" s="297"/>
      <c r="K27" s="297"/>
      <c r="L27" s="289">
        <f t="shared" si="3"/>
        <v>0</v>
      </c>
      <c r="M27" s="293"/>
      <c r="N27" s="297">
        <f t="shared" si="22"/>
        <v>20.478999999999999</v>
      </c>
      <c r="O27" s="289">
        <f t="shared" si="21"/>
        <v>100</v>
      </c>
      <c r="P27" s="271" t="s">
        <v>335</v>
      </c>
      <c r="Q27" s="298"/>
      <c r="R27" s="255"/>
    </row>
    <row r="28" spans="1:170" s="248" customFormat="1" ht="31.5">
      <c r="A28" s="269" t="s">
        <v>87</v>
      </c>
      <c r="B28" s="270" t="s">
        <v>340</v>
      </c>
      <c r="C28" s="271" t="s">
        <v>341</v>
      </c>
      <c r="D28" s="294">
        <v>39.896999999999998</v>
      </c>
      <c r="E28" s="295">
        <v>9.8290000000000006</v>
      </c>
      <c r="F28" s="296">
        <f t="shared" si="19"/>
        <v>30.067999999999998</v>
      </c>
      <c r="G28" s="297">
        <v>30.067999999999998</v>
      </c>
      <c r="H28" s="297"/>
      <c r="I28" s="296">
        <f t="shared" si="20"/>
        <v>0</v>
      </c>
      <c r="J28" s="297"/>
      <c r="K28" s="297"/>
      <c r="L28" s="289">
        <f t="shared" si="3"/>
        <v>0</v>
      </c>
      <c r="M28" s="293"/>
      <c r="N28" s="297">
        <f t="shared" si="22"/>
        <v>30.067999999999998</v>
      </c>
      <c r="O28" s="289">
        <f t="shared" si="21"/>
        <v>100</v>
      </c>
      <c r="P28" s="271" t="s">
        <v>335</v>
      </c>
      <c r="Q28" s="298"/>
      <c r="R28" s="255"/>
    </row>
    <row r="29" spans="1:170" s="310" customFormat="1" ht="22.5">
      <c r="A29" s="302"/>
      <c r="B29" s="303" t="s">
        <v>39</v>
      </c>
      <c r="C29" s="303"/>
      <c r="D29" s="304">
        <f>SUM(D30:D32)</f>
        <v>102.18299999999999</v>
      </c>
      <c r="E29" s="304">
        <f t="shared" ref="E29:K29" si="25">SUM(E30:E32)</f>
        <v>0</v>
      </c>
      <c r="F29" s="304">
        <f t="shared" si="25"/>
        <v>102.18299999999999</v>
      </c>
      <c r="G29" s="304">
        <f t="shared" si="25"/>
        <v>102.18299999999999</v>
      </c>
      <c r="H29" s="304">
        <f t="shared" si="25"/>
        <v>0</v>
      </c>
      <c r="I29" s="304">
        <f t="shared" si="25"/>
        <v>0</v>
      </c>
      <c r="J29" s="304">
        <f t="shared" si="25"/>
        <v>0</v>
      </c>
      <c r="K29" s="304">
        <f t="shared" si="25"/>
        <v>0</v>
      </c>
      <c r="L29" s="290">
        <f t="shared" si="3"/>
        <v>0</v>
      </c>
      <c r="M29" s="290"/>
      <c r="N29" s="304">
        <f t="shared" ref="N29" si="26">SUM(N30:N32)</f>
        <v>102.18299999999999</v>
      </c>
      <c r="O29" s="290">
        <f t="shared" si="21"/>
        <v>100</v>
      </c>
      <c r="P29" s="305"/>
      <c r="Q29" s="306"/>
      <c r="R29" s="307"/>
      <c r="S29" s="308"/>
      <c r="T29" s="308"/>
      <c r="U29" s="308"/>
      <c r="V29" s="308"/>
      <c r="W29" s="308"/>
      <c r="X29" s="308"/>
      <c r="Y29" s="308"/>
      <c r="Z29" s="308"/>
      <c r="AA29" s="308"/>
      <c r="AB29" s="308"/>
      <c r="AC29" s="308"/>
      <c r="AD29" s="308"/>
      <c r="AE29" s="308"/>
      <c r="AF29" s="308"/>
      <c r="AG29" s="308"/>
      <c r="AH29" s="308"/>
      <c r="AI29" s="308"/>
      <c r="AJ29" s="308"/>
      <c r="AK29" s="308"/>
      <c r="AL29" s="308"/>
      <c r="AM29" s="308"/>
      <c r="AN29" s="308"/>
      <c r="AO29" s="308"/>
      <c r="AP29" s="308"/>
      <c r="AQ29" s="308"/>
      <c r="AR29" s="308"/>
      <c r="AS29" s="308"/>
      <c r="AT29" s="308"/>
      <c r="AU29" s="308"/>
      <c r="AV29" s="308"/>
      <c r="AW29" s="308"/>
      <c r="AX29" s="308"/>
      <c r="AY29" s="308"/>
      <c r="AZ29" s="308"/>
      <c r="BA29" s="308"/>
      <c r="BB29" s="308"/>
      <c r="BC29" s="308"/>
      <c r="BD29" s="308"/>
      <c r="BE29" s="308"/>
      <c r="BF29" s="308"/>
      <c r="BG29" s="308"/>
      <c r="BH29" s="308"/>
      <c r="BI29" s="308"/>
      <c r="BJ29" s="308"/>
      <c r="BK29" s="308"/>
      <c r="BL29" s="308"/>
      <c r="BM29" s="308"/>
      <c r="BN29" s="308"/>
      <c r="BO29" s="308"/>
      <c r="BP29" s="308"/>
      <c r="BQ29" s="308"/>
      <c r="BR29" s="308"/>
      <c r="BS29" s="308"/>
      <c r="BT29" s="308"/>
      <c r="BU29" s="308"/>
      <c r="BV29" s="308"/>
      <c r="BW29" s="308"/>
      <c r="BX29" s="308"/>
      <c r="BY29" s="308"/>
      <c r="BZ29" s="308"/>
      <c r="CA29" s="308"/>
      <c r="CB29" s="308"/>
      <c r="CC29" s="308"/>
      <c r="CD29" s="308"/>
      <c r="CE29" s="308"/>
      <c r="CF29" s="308"/>
      <c r="CG29" s="308"/>
      <c r="CH29" s="308"/>
      <c r="CI29" s="308"/>
      <c r="CJ29" s="308"/>
      <c r="CK29" s="308"/>
      <c r="CL29" s="308"/>
      <c r="CM29" s="308"/>
      <c r="CN29" s="308"/>
      <c r="CO29" s="308"/>
      <c r="CP29" s="308"/>
      <c r="CQ29" s="308"/>
      <c r="CR29" s="308"/>
      <c r="CS29" s="308"/>
      <c r="CT29" s="308"/>
      <c r="CU29" s="308"/>
      <c r="CV29" s="308"/>
      <c r="CW29" s="308"/>
      <c r="CX29" s="308"/>
      <c r="CY29" s="308"/>
      <c r="CZ29" s="308"/>
      <c r="DA29" s="308"/>
      <c r="DB29" s="308"/>
      <c r="DC29" s="308"/>
      <c r="DD29" s="308"/>
      <c r="DE29" s="308"/>
      <c r="DF29" s="308"/>
      <c r="DG29" s="308"/>
      <c r="DH29" s="308"/>
      <c r="DI29" s="308"/>
      <c r="DJ29" s="308"/>
      <c r="DK29" s="308"/>
      <c r="DL29" s="308"/>
      <c r="DM29" s="308"/>
      <c r="DN29" s="308"/>
      <c r="DO29" s="308"/>
      <c r="DP29" s="308"/>
      <c r="DQ29" s="308"/>
      <c r="DR29" s="308"/>
      <c r="DS29" s="308"/>
      <c r="DT29" s="308"/>
      <c r="DU29" s="308"/>
      <c r="DV29" s="308"/>
      <c r="DW29" s="308"/>
      <c r="DX29" s="308"/>
      <c r="DY29" s="308"/>
      <c r="DZ29" s="308"/>
      <c r="EA29" s="308"/>
      <c r="EB29" s="308"/>
      <c r="EC29" s="308"/>
      <c r="ED29" s="308"/>
      <c r="EE29" s="308"/>
      <c r="EF29" s="308"/>
      <c r="EG29" s="308"/>
      <c r="EH29" s="308"/>
      <c r="EI29" s="308"/>
      <c r="EJ29" s="308"/>
      <c r="EK29" s="308"/>
      <c r="EL29" s="308"/>
      <c r="EM29" s="308"/>
      <c r="EN29" s="308"/>
      <c r="EO29" s="308"/>
      <c r="EP29" s="308"/>
      <c r="EQ29" s="308"/>
      <c r="ER29" s="308"/>
      <c r="ES29" s="308"/>
      <c r="ET29" s="308"/>
      <c r="EU29" s="308"/>
      <c r="EV29" s="308"/>
      <c r="EW29" s="308"/>
      <c r="EX29" s="308"/>
      <c r="EY29" s="308"/>
      <c r="EZ29" s="308"/>
      <c r="FA29" s="308"/>
      <c r="FB29" s="308"/>
      <c r="FC29" s="308"/>
      <c r="FD29" s="308"/>
      <c r="FE29" s="308"/>
      <c r="FF29" s="308"/>
      <c r="FG29" s="308"/>
      <c r="FH29" s="308"/>
      <c r="FI29" s="308"/>
      <c r="FJ29" s="308"/>
      <c r="FK29" s="309"/>
      <c r="FL29" s="309"/>
      <c r="FM29" s="309"/>
      <c r="FN29" s="309"/>
    </row>
    <row r="30" spans="1:170" s="248" customFormat="1" ht="31.5">
      <c r="A30" s="269" t="s">
        <v>89</v>
      </c>
      <c r="B30" s="270" t="s">
        <v>263</v>
      </c>
      <c r="C30" s="271" t="s">
        <v>342</v>
      </c>
      <c r="D30" s="294">
        <v>43.31</v>
      </c>
      <c r="E30" s="295">
        <v>0</v>
      </c>
      <c r="F30" s="296">
        <f t="shared" si="19"/>
        <v>43.31</v>
      </c>
      <c r="G30" s="297">
        <v>43.31</v>
      </c>
      <c r="H30" s="297"/>
      <c r="I30" s="296">
        <f t="shared" si="20"/>
        <v>0</v>
      </c>
      <c r="J30" s="297"/>
      <c r="K30" s="297"/>
      <c r="L30" s="289">
        <f t="shared" si="3"/>
        <v>0</v>
      </c>
      <c r="M30" s="293"/>
      <c r="N30" s="297">
        <f t="shared" si="22"/>
        <v>43.31</v>
      </c>
      <c r="O30" s="289">
        <f t="shared" si="21"/>
        <v>100</v>
      </c>
      <c r="P30" s="271" t="s">
        <v>320</v>
      </c>
      <c r="Q30" s="298"/>
      <c r="R30" s="255"/>
    </row>
    <row r="31" spans="1:170" s="248" customFormat="1" ht="31.5">
      <c r="A31" s="269" t="s">
        <v>92</v>
      </c>
      <c r="B31" s="270" t="s">
        <v>264</v>
      </c>
      <c r="C31" s="271" t="s">
        <v>343</v>
      </c>
      <c r="D31" s="294">
        <v>8.5530000000000008</v>
      </c>
      <c r="E31" s="295">
        <v>0</v>
      </c>
      <c r="F31" s="296">
        <f t="shared" si="19"/>
        <v>8.5530000000000008</v>
      </c>
      <c r="G31" s="297">
        <v>8.5530000000000008</v>
      </c>
      <c r="H31" s="297"/>
      <c r="I31" s="296">
        <f t="shared" si="20"/>
        <v>0</v>
      </c>
      <c r="J31" s="297"/>
      <c r="K31" s="297"/>
      <c r="L31" s="289">
        <f t="shared" si="3"/>
        <v>0</v>
      </c>
      <c r="M31" s="293"/>
      <c r="N31" s="297">
        <f t="shared" si="22"/>
        <v>8.5530000000000008</v>
      </c>
      <c r="O31" s="289">
        <f t="shared" si="21"/>
        <v>100</v>
      </c>
      <c r="P31" s="271" t="s">
        <v>320</v>
      </c>
      <c r="Q31" s="298"/>
      <c r="R31" s="255"/>
    </row>
    <row r="32" spans="1:170" s="248" customFormat="1" ht="31.5">
      <c r="A32" s="269" t="s">
        <v>94</v>
      </c>
      <c r="B32" s="270" t="s">
        <v>265</v>
      </c>
      <c r="C32" s="271" t="s">
        <v>344</v>
      </c>
      <c r="D32" s="294">
        <v>50.32</v>
      </c>
      <c r="E32" s="295">
        <v>0</v>
      </c>
      <c r="F32" s="296">
        <f t="shared" si="19"/>
        <v>50.32</v>
      </c>
      <c r="G32" s="297">
        <v>50.32</v>
      </c>
      <c r="H32" s="297"/>
      <c r="I32" s="296">
        <f t="shared" si="20"/>
        <v>0</v>
      </c>
      <c r="J32" s="297"/>
      <c r="K32" s="297"/>
      <c r="L32" s="289">
        <f t="shared" si="3"/>
        <v>0</v>
      </c>
      <c r="M32" s="293"/>
      <c r="N32" s="297">
        <f t="shared" si="22"/>
        <v>50.32</v>
      </c>
      <c r="O32" s="289">
        <f t="shared" si="21"/>
        <v>100</v>
      </c>
      <c r="P32" s="271" t="s">
        <v>320</v>
      </c>
      <c r="Q32" s="298"/>
      <c r="R32" s="255"/>
    </row>
    <row r="33" spans="1:171" s="267" customFormat="1" ht="23.25">
      <c r="A33" s="259"/>
      <c r="B33" s="260" t="s">
        <v>74</v>
      </c>
      <c r="C33" s="260"/>
      <c r="D33" s="301">
        <f>SUM(D34:D36)</f>
        <v>0</v>
      </c>
      <c r="E33" s="301">
        <f t="shared" ref="E33:K33" si="27">SUM(E34:E36)</f>
        <v>0</v>
      </c>
      <c r="F33" s="301">
        <f t="shared" si="27"/>
        <v>92.13</v>
      </c>
      <c r="G33" s="301">
        <f t="shared" si="27"/>
        <v>0</v>
      </c>
      <c r="H33" s="301">
        <f t="shared" si="27"/>
        <v>92.13</v>
      </c>
      <c r="I33" s="301">
        <f t="shared" si="27"/>
        <v>62.433999999999997</v>
      </c>
      <c r="J33" s="301">
        <f t="shared" si="27"/>
        <v>0</v>
      </c>
      <c r="K33" s="301">
        <f t="shared" si="27"/>
        <v>62.433999999999997</v>
      </c>
      <c r="L33" s="289"/>
      <c r="M33" s="293">
        <f t="shared" ref="M33:M40" si="28">+K33/H33*100</f>
        <v>67.767285357646799</v>
      </c>
      <c r="N33" s="301">
        <f t="shared" ref="N33" si="29">SUM(N34:N36)</f>
        <v>92.13</v>
      </c>
      <c r="O33" s="290">
        <f t="shared" si="21"/>
        <v>100</v>
      </c>
      <c r="P33" s="262"/>
      <c r="Q33" s="263"/>
      <c r="R33" s="264"/>
      <c r="S33" s="265"/>
      <c r="T33" s="265"/>
      <c r="U33" s="265"/>
      <c r="V33" s="265"/>
      <c r="W33" s="265"/>
      <c r="X33" s="265"/>
      <c r="Y33" s="265"/>
      <c r="Z33" s="265"/>
      <c r="AA33" s="265"/>
      <c r="AB33" s="265"/>
      <c r="AC33" s="265"/>
      <c r="AD33" s="265"/>
      <c r="AE33" s="265"/>
      <c r="AF33" s="265"/>
      <c r="AG33" s="265"/>
      <c r="AH33" s="265"/>
      <c r="AI33" s="265"/>
      <c r="AJ33" s="265"/>
      <c r="AK33" s="265"/>
      <c r="AL33" s="265"/>
      <c r="AM33" s="265"/>
      <c r="AN33" s="265"/>
      <c r="AO33" s="265"/>
      <c r="AP33" s="265"/>
      <c r="AQ33" s="265"/>
      <c r="AR33" s="265"/>
      <c r="AS33" s="265"/>
      <c r="AT33" s="265"/>
      <c r="AU33" s="265"/>
      <c r="AV33" s="265"/>
      <c r="AW33" s="265"/>
      <c r="AX33" s="265"/>
      <c r="AY33" s="265"/>
      <c r="AZ33" s="265"/>
      <c r="BA33" s="265"/>
      <c r="BB33" s="265"/>
      <c r="BC33" s="265"/>
      <c r="BD33" s="265"/>
      <c r="BE33" s="265"/>
      <c r="BF33" s="265"/>
      <c r="BG33" s="265"/>
      <c r="BH33" s="265"/>
      <c r="BI33" s="265"/>
      <c r="BJ33" s="265"/>
      <c r="BK33" s="265"/>
      <c r="BL33" s="265"/>
      <c r="BM33" s="265"/>
      <c r="BN33" s="265"/>
      <c r="BO33" s="265"/>
      <c r="BP33" s="265"/>
      <c r="BQ33" s="265"/>
      <c r="BR33" s="265"/>
      <c r="BS33" s="265"/>
      <c r="BT33" s="265"/>
      <c r="BU33" s="265"/>
      <c r="BV33" s="265"/>
      <c r="BW33" s="265"/>
      <c r="BX33" s="265"/>
      <c r="BY33" s="265"/>
      <c r="BZ33" s="265"/>
      <c r="CA33" s="265"/>
      <c r="CB33" s="265"/>
      <c r="CC33" s="265"/>
      <c r="CD33" s="265"/>
      <c r="CE33" s="265"/>
      <c r="CF33" s="265"/>
      <c r="CG33" s="265"/>
      <c r="CH33" s="265"/>
      <c r="CI33" s="265"/>
      <c r="CJ33" s="265"/>
      <c r="CK33" s="265"/>
      <c r="CL33" s="265"/>
      <c r="CM33" s="265"/>
      <c r="CN33" s="265"/>
      <c r="CO33" s="265"/>
      <c r="CP33" s="265"/>
      <c r="CQ33" s="265"/>
      <c r="CR33" s="265"/>
      <c r="CS33" s="265"/>
      <c r="CT33" s="265"/>
      <c r="CU33" s="265"/>
      <c r="CV33" s="265"/>
      <c r="CW33" s="265"/>
      <c r="CX33" s="265"/>
      <c r="CY33" s="265"/>
      <c r="CZ33" s="265"/>
      <c r="DA33" s="265"/>
      <c r="DB33" s="265"/>
      <c r="DC33" s="265"/>
      <c r="DD33" s="265"/>
      <c r="DE33" s="265"/>
      <c r="DF33" s="265"/>
      <c r="DG33" s="265"/>
      <c r="DH33" s="265"/>
      <c r="DI33" s="265"/>
      <c r="DJ33" s="265"/>
      <c r="DK33" s="265"/>
      <c r="DL33" s="265"/>
      <c r="DM33" s="265"/>
      <c r="DN33" s="265"/>
      <c r="DO33" s="265"/>
      <c r="DP33" s="265"/>
      <c r="DQ33" s="265"/>
      <c r="DR33" s="265"/>
      <c r="DS33" s="265"/>
      <c r="DT33" s="265"/>
      <c r="DU33" s="265"/>
      <c r="DV33" s="265"/>
      <c r="DW33" s="265"/>
      <c r="DX33" s="265"/>
      <c r="DY33" s="265"/>
      <c r="DZ33" s="265"/>
      <c r="EA33" s="265"/>
      <c r="EB33" s="265"/>
      <c r="EC33" s="265"/>
      <c r="ED33" s="265"/>
      <c r="EE33" s="265"/>
      <c r="EF33" s="265"/>
      <c r="EG33" s="265"/>
      <c r="EH33" s="265"/>
      <c r="EI33" s="265"/>
      <c r="EJ33" s="265"/>
      <c r="EK33" s="265"/>
      <c r="EL33" s="265"/>
      <c r="EM33" s="265"/>
      <c r="EN33" s="265"/>
      <c r="EO33" s="265"/>
      <c r="EP33" s="265"/>
      <c r="EQ33" s="265"/>
      <c r="ER33" s="265"/>
      <c r="ES33" s="265"/>
      <c r="ET33" s="265"/>
      <c r="EU33" s="265"/>
      <c r="EV33" s="265"/>
      <c r="EW33" s="265"/>
      <c r="EX33" s="265"/>
      <c r="EY33" s="265"/>
      <c r="EZ33" s="265"/>
      <c r="FA33" s="265"/>
      <c r="FB33" s="265"/>
      <c r="FC33" s="265"/>
      <c r="FD33" s="265"/>
      <c r="FE33" s="265"/>
      <c r="FF33" s="265"/>
      <c r="FG33" s="265"/>
      <c r="FH33" s="265"/>
      <c r="FI33" s="265"/>
      <c r="FJ33" s="265"/>
      <c r="FK33" s="266"/>
      <c r="FL33" s="266"/>
      <c r="FM33" s="266"/>
      <c r="FN33" s="266"/>
    </row>
    <row r="34" spans="1:171" s="248" customFormat="1" ht="31.5">
      <c r="A34" s="269" t="s">
        <v>96</v>
      </c>
      <c r="B34" s="270" t="s">
        <v>257</v>
      </c>
      <c r="C34" s="271" t="s">
        <v>356</v>
      </c>
      <c r="D34" s="294"/>
      <c r="E34" s="295">
        <v>0</v>
      </c>
      <c r="F34" s="296">
        <f t="shared" ref="F34:F36" si="30">G34+H34</f>
        <v>31.829000000000001</v>
      </c>
      <c r="G34" s="297"/>
      <c r="H34" s="297">
        <v>31.829000000000001</v>
      </c>
      <c r="I34" s="296">
        <f t="shared" ref="I34:I36" si="31">J34+K34</f>
        <v>28.577000000000002</v>
      </c>
      <c r="J34" s="297"/>
      <c r="K34" s="297">
        <v>28.577000000000002</v>
      </c>
      <c r="L34" s="289"/>
      <c r="M34" s="289">
        <f t="shared" si="28"/>
        <v>89.782902384617799</v>
      </c>
      <c r="N34" s="297">
        <f t="shared" si="22"/>
        <v>31.829000000000001</v>
      </c>
      <c r="O34" s="289">
        <f t="shared" si="21"/>
        <v>100</v>
      </c>
      <c r="P34" s="271" t="s">
        <v>357</v>
      </c>
      <c r="Q34" s="298"/>
      <c r="R34" s="255"/>
    </row>
    <row r="35" spans="1:171" s="248" customFormat="1" ht="31.5">
      <c r="A35" s="269" t="s">
        <v>98</v>
      </c>
      <c r="B35" s="270" t="s">
        <v>258</v>
      </c>
      <c r="C35" s="271" t="s">
        <v>358</v>
      </c>
      <c r="D35" s="294"/>
      <c r="E35" s="295">
        <v>0</v>
      </c>
      <c r="F35" s="296">
        <f t="shared" si="30"/>
        <v>27.489000000000001</v>
      </c>
      <c r="G35" s="297"/>
      <c r="H35" s="297">
        <v>27.489000000000001</v>
      </c>
      <c r="I35" s="296">
        <f t="shared" si="31"/>
        <v>5.55</v>
      </c>
      <c r="J35" s="297"/>
      <c r="K35" s="297">
        <v>5.55</v>
      </c>
      <c r="L35" s="289"/>
      <c r="M35" s="289">
        <f t="shared" si="28"/>
        <v>20.189894139473971</v>
      </c>
      <c r="N35" s="297">
        <f t="shared" si="22"/>
        <v>27.489000000000001</v>
      </c>
      <c r="O35" s="289">
        <f t="shared" si="21"/>
        <v>100</v>
      </c>
      <c r="P35" s="271" t="s">
        <v>357</v>
      </c>
      <c r="Q35" s="298"/>
      <c r="R35" s="255"/>
    </row>
    <row r="36" spans="1:171" s="248" customFormat="1" ht="31.5">
      <c r="A36" s="269" t="s">
        <v>100</v>
      </c>
      <c r="B36" s="270" t="s">
        <v>259</v>
      </c>
      <c r="C36" s="271" t="s">
        <v>359</v>
      </c>
      <c r="D36" s="294"/>
      <c r="E36" s="295">
        <v>0</v>
      </c>
      <c r="F36" s="296">
        <f t="shared" si="30"/>
        <v>32.811999999999998</v>
      </c>
      <c r="G36" s="297"/>
      <c r="H36" s="297">
        <v>32.811999999999998</v>
      </c>
      <c r="I36" s="296">
        <f t="shared" si="31"/>
        <v>28.306999999999999</v>
      </c>
      <c r="J36" s="297"/>
      <c r="K36" s="297">
        <v>28.306999999999999</v>
      </c>
      <c r="L36" s="289"/>
      <c r="M36" s="289">
        <f t="shared" si="28"/>
        <v>86.270266975496767</v>
      </c>
      <c r="N36" s="297">
        <f t="shared" si="22"/>
        <v>32.811999999999998</v>
      </c>
      <c r="O36" s="289">
        <f t="shared" si="21"/>
        <v>100</v>
      </c>
      <c r="P36" s="271" t="s">
        <v>357</v>
      </c>
      <c r="Q36" s="298"/>
      <c r="R36" s="255"/>
    </row>
    <row r="37" spans="1:171" s="267" customFormat="1" ht="23.25">
      <c r="A37" s="259"/>
      <c r="B37" s="260" t="s">
        <v>78</v>
      </c>
      <c r="C37" s="260"/>
      <c r="D37" s="301">
        <f>SUM(D38:D40)</f>
        <v>0</v>
      </c>
      <c r="E37" s="301">
        <f t="shared" ref="E37:K37" si="32">SUM(E38:E40)</f>
        <v>0</v>
      </c>
      <c r="F37" s="301">
        <f t="shared" si="32"/>
        <v>187.48699999999999</v>
      </c>
      <c r="G37" s="301">
        <f t="shared" si="32"/>
        <v>0</v>
      </c>
      <c r="H37" s="301">
        <f t="shared" si="32"/>
        <v>187.48699999999999</v>
      </c>
      <c r="I37" s="301">
        <f t="shared" si="32"/>
        <v>159.69399999999999</v>
      </c>
      <c r="J37" s="301">
        <f t="shared" si="32"/>
        <v>0</v>
      </c>
      <c r="K37" s="301">
        <f t="shared" si="32"/>
        <v>159.69399999999999</v>
      </c>
      <c r="L37" s="289"/>
      <c r="M37" s="293">
        <f t="shared" si="28"/>
        <v>85.176038872028457</v>
      </c>
      <c r="N37" s="301">
        <f t="shared" ref="N37" si="33">SUM(N38:N40)</f>
        <v>187.48699999999999</v>
      </c>
      <c r="O37" s="290">
        <f t="shared" si="21"/>
        <v>100</v>
      </c>
      <c r="P37" s="262"/>
      <c r="Q37" s="263"/>
      <c r="R37" s="264"/>
      <c r="S37" s="265"/>
      <c r="T37" s="265"/>
      <c r="U37" s="265"/>
      <c r="V37" s="265"/>
      <c r="W37" s="265"/>
      <c r="X37" s="265"/>
      <c r="Y37" s="265"/>
      <c r="Z37" s="265"/>
      <c r="AA37" s="265"/>
      <c r="AB37" s="265"/>
      <c r="AC37" s="265"/>
      <c r="AD37" s="265"/>
      <c r="AE37" s="265"/>
      <c r="AF37" s="265"/>
      <c r="AG37" s="265"/>
      <c r="AH37" s="265"/>
      <c r="AI37" s="265"/>
      <c r="AJ37" s="265"/>
      <c r="AK37" s="265"/>
      <c r="AL37" s="265"/>
      <c r="AM37" s="265"/>
      <c r="AN37" s="265"/>
      <c r="AO37" s="265"/>
      <c r="AP37" s="265"/>
      <c r="AQ37" s="265"/>
      <c r="AR37" s="265"/>
      <c r="AS37" s="265"/>
      <c r="AT37" s="265"/>
      <c r="AU37" s="265"/>
      <c r="AV37" s="265"/>
      <c r="AW37" s="265"/>
      <c r="AX37" s="265"/>
      <c r="AY37" s="265"/>
      <c r="AZ37" s="265"/>
      <c r="BA37" s="265"/>
      <c r="BB37" s="265"/>
      <c r="BC37" s="265"/>
      <c r="BD37" s="265"/>
      <c r="BE37" s="265"/>
      <c r="BF37" s="265"/>
      <c r="BG37" s="265"/>
      <c r="BH37" s="265"/>
      <c r="BI37" s="265"/>
      <c r="BJ37" s="265"/>
      <c r="BK37" s="265"/>
      <c r="BL37" s="265"/>
      <c r="BM37" s="265"/>
      <c r="BN37" s="265"/>
      <c r="BO37" s="265"/>
      <c r="BP37" s="265"/>
      <c r="BQ37" s="265"/>
      <c r="BR37" s="265"/>
      <c r="BS37" s="265"/>
      <c r="BT37" s="265"/>
      <c r="BU37" s="265"/>
      <c r="BV37" s="265"/>
      <c r="BW37" s="265"/>
      <c r="BX37" s="265"/>
      <c r="BY37" s="265"/>
      <c r="BZ37" s="265"/>
      <c r="CA37" s="265"/>
      <c r="CB37" s="265"/>
      <c r="CC37" s="265"/>
      <c r="CD37" s="265"/>
      <c r="CE37" s="265"/>
      <c r="CF37" s="265"/>
      <c r="CG37" s="265"/>
      <c r="CH37" s="265"/>
      <c r="CI37" s="265"/>
      <c r="CJ37" s="265"/>
      <c r="CK37" s="265"/>
      <c r="CL37" s="265"/>
      <c r="CM37" s="265"/>
      <c r="CN37" s="265"/>
      <c r="CO37" s="265"/>
      <c r="CP37" s="265"/>
      <c r="CQ37" s="265"/>
      <c r="CR37" s="265"/>
      <c r="CS37" s="265"/>
      <c r="CT37" s="265"/>
      <c r="CU37" s="265"/>
      <c r="CV37" s="265"/>
      <c r="CW37" s="265"/>
      <c r="CX37" s="265"/>
      <c r="CY37" s="265"/>
      <c r="CZ37" s="265"/>
      <c r="DA37" s="265"/>
      <c r="DB37" s="265"/>
      <c r="DC37" s="265"/>
      <c r="DD37" s="265"/>
      <c r="DE37" s="265"/>
      <c r="DF37" s="265"/>
      <c r="DG37" s="265"/>
      <c r="DH37" s="265"/>
      <c r="DI37" s="265"/>
      <c r="DJ37" s="265"/>
      <c r="DK37" s="265"/>
      <c r="DL37" s="265"/>
      <c r="DM37" s="265"/>
      <c r="DN37" s="265"/>
      <c r="DO37" s="265"/>
      <c r="DP37" s="265"/>
      <c r="DQ37" s="265"/>
      <c r="DR37" s="265"/>
      <c r="DS37" s="265"/>
      <c r="DT37" s="265"/>
      <c r="DU37" s="265"/>
      <c r="DV37" s="265"/>
      <c r="DW37" s="265"/>
      <c r="DX37" s="265"/>
      <c r="DY37" s="265"/>
      <c r="DZ37" s="265"/>
      <c r="EA37" s="265"/>
      <c r="EB37" s="265"/>
      <c r="EC37" s="265"/>
      <c r="ED37" s="265"/>
      <c r="EE37" s="265"/>
      <c r="EF37" s="265"/>
      <c r="EG37" s="265"/>
      <c r="EH37" s="265"/>
      <c r="EI37" s="265"/>
      <c r="EJ37" s="265"/>
      <c r="EK37" s="265"/>
      <c r="EL37" s="265"/>
      <c r="EM37" s="265"/>
      <c r="EN37" s="265"/>
      <c r="EO37" s="265"/>
      <c r="EP37" s="265"/>
      <c r="EQ37" s="265"/>
      <c r="ER37" s="265"/>
      <c r="ES37" s="265"/>
      <c r="ET37" s="265"/>
      <c r="EU37" s="265"/>
      <c r="EV37" s="265"/>
      <c r="EW37" s="265"/>
      <c r="EX37" s="265"/>
      <c r="EY37" s="265"/>
      <c r="EZ37" s="265"/>
      <c r="FA37" s="265"/>
      <c r="FB37" s="265"/>
      <c r="FC37" s="265"/>
      <c r="FD37" s="265"/>
      <c r="FE37" s="265"/>
      <c r="FF37" s="265"/>
      <c r="FG37" s="265"/>
      <c r="FH37" s="265"/>
      <c r="FI37" s="265"/>
      <c r="FJ37" s="265"/>
      <c r="FK37" s="266"/>
      <c r="FL37" s="266"/>
      <c r="FM37" s="266"/>
      <c r="FN37" s="266"/>
    </row>
    <row r="38" spans="1:171" s="248" customFormat="1" ht="31.5">
      <c r="A38" s="269" t="s">
        <v>103</v>
      </c>
      <c r="B38" s="270" t="s">
        <v>257</v>
      </c>
      <c r="C38" s="271" t="s">
        <v>360</v>
      </c>
      <c r="D38" s="294"/>
      <c r="E38" s="295">
        <v>0</v>
      </c>
      <c r="F38" s="296">
        <f t="shared" ref="F38:F40" si="34">G38+H38</f>
        <v>61.5</v>
      </c>
      <c r="G38" s="297"/>
      <c r="H38" s="297">
        <v>61.5</v>
      </c>
      <c r="I38" s="296">
        <f t="shared" ref="I38:I40" si="35">J38+K38</f>
        <v>52.930999999999997</v>
      </c>
      <c r="J38" s="297"/>
      <c r="K38" s="297">
        <v>52.930999999999997</v>
      </c>
      <c r="L38" s="289"/>
      <c r="M38" s="289">
        <f t="shared" si="28"/>
        <v>86.066666666666663</v>
      </c>
      <c r="N38" s="297">
        <f t="shared" ref="N38:N40" si="36">F38</f>
        <v>61.5</v>
      </c>
      <c r="O38" s="289">
        <f t="shared" si="21"/>
        <v>100</v>
      </c>
      <c r="P38" s="271" t="s">
        <v>361</v>
      </c>
      <c r="Q38" s="298"/>
      <c r="R38" s="255"/>
    </row>
    <row r="39" spans="1:171" s="248" customFormat="1" ht="31.5">
      <c r="A39" s="269" t="s">
        <v>105</v>
      </c>
      <c r="B39" s="270" t="s">
        <v>258</v>
      </c>
      <c r="C39" s="271" t="s">
        <v>362</v>
      </c>
      <c r="D39" s="294"/>
      <c r="E39" s="295">
        <v>0</v>
      </c>
      <c r="F39" s="296">
        <f t="shared" si="34"/>
        <v>56.767000000000003</v>
      </c>
      <c r="G39" s="297"/>
      <c r="H39" s="297">
        <v>56.767000000000003</v>
      </c>
      <c r="I39" s="296">
        <f t="shared" si="35"/>
        <v>47.388999999999996</v>
      </c>
      <c r="J39" s="297"/>
      <c r="K39" s="297">
        <v>47.388999999999996</v>
      </c>
      <c r="L39" s="289"/>
      <c r="M39" s="289">
        <f t="shared" si="28"/>
        <v>83.479838638645674</v>
      </c>
      <c r="N39" s="297">
        <f t="shared" si="36"/>
        <v>56.767000000000003</v>
      </c>
      <c r="O39" s="289">
        <f t="shared" si="21"/>
        <v>100</v>
      </c>
      <c r="P39" s="271" t="s">
        <v>361</v>
      </c>
      <c r="Q39" s="298"/>
      <c r="R39" s="255"/>
    </row>
    <row r="40" spans="1:171" s="248" customFormat="1" ht="31.5">
      <c r="A40" s="269" t="s">
        <v>107</v>
      </c>
      <c r="B40" s="270" t="s">
        <v>259</v>
      </c>
      <c r="C40" s="271" t="s">
        <v>363</v>
      </c>
      <c r="D40" s="294"/>
      <c r="E40" s="295">
        <v>0</v>
      </c>
      <c r="F40" s="296">
        <f t="shared" si="34"/>
        <v>69.22</v>
      </c>
      <c r="G40" s="297"/>
      <c r="H40" s="297">
        <v>69.22</v>
      </c>
      <c r="I40" s="296">
        <f t="shared" si="35"/>
        <v>59.373999999999995</v>
      </c>
      <c r="J40" s="297"/>
      <c r="K40" s="297">
        <v>59.373999999999995</v>
      </c>
      <c r="L40" s="289"/>
      <c r="M40" s="289">
        <f t="shared" si="28"/>
        <v>85.77578734469806</v>
      </c>
      <c r="N40" s="297">
        <f t="shared" si="36"/>
        <v>69.22</v>
      </c>
      <c r="O40" s="289">
        <f t="shared" si="21"/>
        <v>100</v>
      </c>
      <c r="P40" s="271" t="s">
        <v>361</v>
      </c>
      <c r="Q40" s="298"/>
      <c r="R40" s="255"/>
    </row>
    <row r="41" spans="1:171" s="282" customFormat="1" ht="19.5" thickBot="1">
      <c r="A41" s="275"/>
      <c r="B41" s="276"/>
      <c r="C41" s="277"/>
      <c r="D41" s="278"/>
      <c r="E41" s="279"/>
      <c r="F41" s="280"/>
      <c r="G41" s="280"/>
      <c r="H41" s="280"/>
      <c r="I41" s="280"/>
      <c r="J41" s="280"/>
      <c r="K41" s="280"/>
      <c r="L41" s="280"/>
      <c r="M41" s="280"/>
      <c r="N41" s="280"/>
      <c r="O41" s="280"/>
      <c r="P41" s="276"/>
      <c r="Q41" s="281"/>
      <c r="FG41" s="283"/>
      <c r="FH41" s="284"/>
      <c r="FI41" s="284"/>
      <c r="FJ41" s="284"/>
      <c r="FK41" s="284"/>
      <c r="FL41" s="284"/>
      <c r="FM41" s="284"/>
      <c r="FN41" s="284"/>
      <c r="FO41" s="284"/>
    </row>
  </sheetData>
  <mergeCells count="24">
    <mergeCell ref="A1:Q1"/>
    <mergeCell ref="A2:Q2"/>
    <mergeCell ref="A3:Q3"/>
    <mergeCell ref="A5:A7"/>
    <mergeCell ref="B5:B7"/>
    <mergeCell ref="C5:C7"/>
    <mergeCell ref="D5:D7"/>
    <mergeCell ref="E5:E7"/>
    <mergeCell ref="F5:H5"/>
    <mergeCell ref="I5:K5"/>
    <mergeCell ref="P5:P7"/>
    <mergeCell ref="Q5:Q7"/>
    <mergeCell ref="F6:F7"/>
    <mergeCell ref="G6:G7"/>
    <mergeCell ref="H6:H7"/>
    <mergeCell ref="I6:I7"/>
    <mergeCell ref="J6:J7"/>
    <mergeCell ref="K6:K7"/>
    <mergeCell ref="L6:L7"/>
    <mergeCell ref="M6:M7"/>
    <mergeCell ref="N5:O5"/>
    <mergeCell ref="N6:N7"/>
    <mergeCell ref="O6:O7"/>
    <mergeCell ref="L5:M5"/>
  </mergeCells>
  <conditionalFormatting sqref="FI11:FJ13 FI15:FJ17">
    <cfRule type="cellIs" dxfId="10" priority="11" operator="lessThan">
      <formula>0</formula>
    </cfRule>
  </conditionalFormatting>
  <conditionalFormatting sqref="FI8:FJ10">
    <cfRule type="cellIs" dxfId="9" priority="10" operator="lessThan">
      <formula>0</formula>
    </cfRule>
  </conditionalFormatting>
  <conditionalFormatting sqref="FI20:FJ22 FI24:FJ28 FI30:FJ32">
    <cfRule type="cellIs" dxfId="8" priority="9" operator="lessThan">
      <formula>0</formula>
    </cfRule>
  </conditionalFormatting>
  <conditionalFormatting sqref="FI18:FJ19">
    <cfRule type="cellIs" dxfId="7" priority="8" operator="lessThan">
      <formula>0</formula>
    </cfRule>
  </conditionalFormatting>
  <conditionalFormatting sqref="FI14:FJ14">
    <cfRule type="cellIs" dxfId="6" priority="7" operator="lessThan">
      <formula>0</formula>
    </cfRule>
  </conditionalFormatting>
  <conditionalFormatting sqref="FI23:FJ23">
    <cfRule type="cellIs" dxfId="5" priority="6" operator="lessThan">
      <formula>0</formula>
    </cfRule>
  </conditionalFormatting>
  <conditionalFormatting sqref="FI29:FJ29">
    <cfRule type="cellIs" dxfId="4" priority="5" operator="lessThan">
      <formula>0</formula>
    </cfRule>
  </conditionalFormatting>
  <conditionalFormatting sqref="FI34:FJ36">
    <cfRule type="cellIs" dxfId="3" priority="4" operator="lessThan">
      <formula>0</formula>
    </cfRule>
  </conditionalFormatting>
  <conditionalFormatting sqref="FI33:FJ33">
    <cfRule type="cellIs" dxfId="2" priority="3" operator="lessThan">
      <formula>0</formula>
    </cfRule>
  </conditionalFormatting>
  <conditionalFormatting sqref="FI38:FJ40">
    <cfRule type="cellIs" dxfId="1" priority="2" operator="lessThan">
      <formula>0</formula>
    </cfRule>
  </conditionalFormatting>
  <conditionalFormatting sqref="FI37:FJ37">
    <cfRule type="cellIs" dxfId="0" priority="1" operator="lessThan">
      <formula>0</formula>
    </cfRule>
  </conditionalFormatting>
  <printOptions horizontalCentered="1"/>
  <pageMargins left="0.26" right="0" top="0.32" bottom="0.37" header="0" footer="0"/>
  <pageSetup paperSize="9" scale="70" orientation="landscape" r:id="rId1"/>
  <headerFooter>
    <oddFooter>&amp;C&amp;8Page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8</vt:i4>
      </vt:variant>
    </vt:vector>
  </HeadingPairs>
  <TitlesOfParts>
    <vt:vector size="12" baseType="lpstr">
      <vt:lpstr>PL tong</vt:lpstr>
      <vt:lpstr>PL 1</vt:lpstr>
      <vt:lpstr>Pluc 2</vt:lpstr>
      <vt:lpstr>PL3</vt:lpstr>
      <vt:lpstr>'PL 1'!Print_Area</vt:lpstr>
      <vt:lpstr>'PL tong'!Print_Area</vt:lpstr>
      <vt:lpstr>'PL3'!Print_Area</vt:lpstr>
      <vt:lpstr>'Pluc 2'!Print_Area</vt:lpstr>
      <vt:lpstr>'PL 1'!Print_Titles</vt:lpstr>
      <vt:lpstr>'PL tong'!Print_Titles</vt:lpstr>
      <vt:lpstr>'PL3'!Print_Titles</vt:lpstr>
      <vt:lpstr>'Pluc 2'!Print_Titles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MayTinhDucDung</cp:lastModifiedBy>
  <cp:lastPrinted>2023-07-14T04:08:04Z</cp:lastPrinted>
  <dcterms:created xsi:type="dcterms:W3CDTF">2023-01-09T03:00:43Z</dcterms:created>
  <dcterms:modified xsi:type="dcterms:W3CDTF">2023-07-14T04:08:08Z</dcterms:modified>
</cp:coreProperties>
</file>