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D9DA8C1-4E0C-424B-A08B-B8CF4B0DE1E0}" xr6:coauthVersionLast="36" xr6:coauthVersionMax="36" xr10:uidLastSave="{00000000-0000-0000-0000-000000000000}"/>
  <bookViews>
    <workbookView xWindow="-105" yWindow="-105" windowWidth="21795" windowHeight="13875" firstSheet="1" activeTab="1" xr2:uid="{00000000-000D-0000-FFFF-FFFF00000000}"/>
  </bookViews>
  <sheets>
    <sheet name="Kangatang" sheetId="2" state="veryHidden" r:id="rId1"/>
    <sheet name="Thu PL1,1" sheetId="1" r:id="rId2"/>
    <sheet name="Chi 1,2" sheetId="3" r:id="rId3"/>
    <sheet name="Dự phong PL1,3" sheetId="4" r:id="rId4"/>
    <sheet name="Sheet1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I9" i="1"/>
  <c r="F9" i="3"/>
  <c r="E9" i="3"/>
  <c r="D9" i="3"/>
  <c r="E14" i="3"/>
  <c r="D14" i="3"/>
  <c r="I53" i="1"/>
  <c r="G10" i="3"/>
  <c r="F14" i="3"/>
  <c r="F25" i="3"/>
  <c r="F24" i="3"/>
  <c r="F23" i="3"/>
  <c r="F17" i="3"/>
  <c r="F11" i="3"/>
  <c r="D8" i="3" l="1"/>
  <c r="E8" i="3"/>
  <c r="C55" i="1" l="1"/>
  <c r="F52" i="1"/>
  <c r="F11" i="1"/>
  <c r="F10" i="1" s="1"/>
  <c r="F23" i="1"/>
  <c r="F29" i="1"/>
  <c r="F39" i="1"/>
  <c r="G42" i="1"/>
  <c r="G35" i="1"/>
  <c r="F18" i="3" l="1"/>
  <c r="E17" i="3"/>
  <c r="C30" i="3"/>
  <c r="C29" i="3" s="1"/>
  <c r="K13" i="3"/>
  <c r="L13" i="3"/>
  <c r="C11" i="3"/>
  <c r="L39" i="1" l="1"/>
  <c r="K39" i="1"/>
  <c r="K31" i="1"/>
  <c r="L31" i="1"/>
  <c r="K33" i="1"/>
  <c r="L33" i="1"/>
  <c r="L30" i="1"/>
  <c r="K30" i="1"/>
  <c r="K38" i="1"/>
  <c r="L38" i="1"/>
  <c r="H38" i="1"/>
  <c r="G38" i="1"/>
  <c r="K45" i="1"/>
  <c r="L45" i="1"/>
  <c r="G45" i="1"/>
  <c r="H45" i="1"/>
  <c r="J29" i="1"/>
  <c r="J10" i="1" s="1"/>
  <c r="J9" i="1" s="1"/>
  <c r="K58" i="1"/>
  <c r="L58" i="1"/>
  <c r="G58" i="1"/>
  <c r="H58" i="1"/>
  <c r="F55" i="1"/>
  <c r="F43" i="5"/>
  <c r="F39" i="5"/>
  <c r="F30" i="5"/>
  <c r="E39" i="5"/>
  <c r="D39" i="5"/>
  <c r="J55" i="1"/>
  <c r="E55" i="1"/>
  <c r="D55" i="1"/>
  <c r="I41" i="1"/>
  <c r="I40" i="1"/>
  <c r="I39" i="1"/>
  <c r="H39" i="1"/>
  <c r="G39" i="1"/>
  <c r="G30" i="1"/>
  <c r="H30" i="1"/>
  <c r="G31" i="1"/>
  <c r="H31" i="1"/>
  <c r="G33" i="1"/>
  <c r="H33" i="1"/>
  <c r="D29" i="1"/>
  <c r="E29" i="1"/>
  <c r="D23" i="1"/>
  <c r="E23" i="1"/>
  <c r="E11" i="1"/>
  <c r="D11" i="1"/>
  <c r="L42" i="1"/>
  <c r="K42" i="1"/>
  <c r="I42" i="1"/>
  <c r="H42" i="1"/>
  <c r="G55" i="1" l="1"/>
  <c r="F51" i="1"/>
  <c r="K29" i="1"/>
  <c r="L29" i="1"/>
  <c r="D10" i="1"/>
  <c r="D9" i="1" s="1"/>
  <c r="C10" i="1"/>
  <c r="E10" i="1"/>
  <c r="E9" i="1" s="1"/>
  <c r="K10" i="1" l="1"/>
  <c r="L10" i="1"/>
  <c r="L9" i="1" l="1"/>
  <c r="K9" i="1"/>
  <c r="I23" i="1" l="1"/>
  <c r="I29" i="1" l="1"/>
  <c r="G29" i="1"/>
  <c r="H29" i="1"/>
  <c r="E18" i="5"/>
  <c r="D21" i="5" l="1"/>
  <c r="A3" i="4" l="1"/>
  <c r="A3" i="3"/>
  <c r="F9" i="4" l="1"/>
  <c r="F20" i="4" l="1"/>
  <c r="I33" i="3"/>
  <c r="F30" i="3"/>
  <c r="D30" i="3"/>
  <c r="D29" i="3" s="1"/>
  <c r="J28" i="3"/>
  <c r="K27" i="3"/>
  <c r="H27" i="3"/>
  <c r="G27" i="3"/>
  <c r="L26" i="3"/>
  <c r="I26" i="3"/>
  <c r="H26" i="3"/>
  <c r="G26" i="3"/>
  <c r="I25" i="3"/>
  <c r="G25" i="3"/>
  <c r="I24" i="3"/>
  <c r="I23" i="3"/>
  <c r="G23" i="3"/>
  <c r="K22" i="3"/>
  <c r="I22" i="3"/>
  <c r="H22" i="3"/>
  <c r="G22" i="3"/>
  <c r="K21" i="3"/>
  <c r="I21" i="3"/>
  <c r="H21" i="3"/>
  <c r="G21" i="3"/>
  <c r="K20" i="3"/>
  <c r="I20" i="3"/>
  <c r="H20" i="3"/>
  <c r="G20" i="3"/>
  <c r="K19" i="3"/>
  <c r="I19" i="3"/>
  <c r="H19" i="3"/>
  <c r="G19" i="3"/>
  <c r="I18" i="3"/>
  <c r="K17" i="3"/>
  <c r="I17" i="3"/>
  <c r="L16" i="3"/>
  <c r="I16" i="3"/>
  <c r="H16" i="3"/>
  <c r="G16" i="3"/>
  <c r="L15" i="3"/>
  <c r="I15" i="3"/>
  <c r="H15" i="3"/>
  <c r="G15" i="3"/>
  <c r="C14" i="3"/>
  <c r="L12" i="3"/>
  <c r="K12" i="3"/>
  <c r="J10" i="3"/>
  <c r="F10" i="3"/>
  <c r="E10" i="3"/>
  <c r="D10" i="3"/>
  <c r="C10" i="3"/>
  <c r="C9" i="3" s="1"/>
  <c r="C8" i="3" s="1"/>
  <c r="F101" i="1"/>
  <c r="F79" i="1"/>
  <c r="B66" i="1"/>
  <c r="I61" i="1"/>
  <c r="N60" i="1"/>
  <c r="I60" i="1"/>
  <c r="M59" i="1"/>
  <c r="N59" i="1" s="1"/>
  <c r="I59" i="1"/>
  <c r="L57" i="1"/>
  <c r="I57" i="1"/>
  <c r="H57" i="1"/>
  <c r="G57" i="1"/>
  <c r="K56" i="1"/>
  <c r="L56" i="1"/>
  <c r="I56" i="1"/>
  <c r="H56" i="1"/>
  <c r="G56" i="1"/>
  <c r="L54" i="1"/>
  <c r="I54" i="1"/>
  <c r="H54" i="1"/>
  <c r="G54" i="1"/>
  <c r="N53" i="1"/>
  <c r="N54" i="1" s="1"/>
  <c r="M53" i="1"/>
  <c r="L53" i="1"/>
  <c r="H53" i="1"/>
  <c r="G53" i="1"/>
  <c r="M52" i="1"/>
  <c r="E52" i="1"/>
  <c r="E51" i="1" s="1"/>
  <c r="E8" i="1" s="1"/>
  <c r="D52" i="1"/>
  <c r="D51" i="1" s="1"/>
  <c r="D8" i="1" s="1"/>
  <c r="C52" i="1"/>
  <c r="C51" i="1" s="1"/>
  <c r="C8" i="1" s="1"/>
  <c r="N51" i="1"/>
  <c r="M46" i="1"/>
  <c r="K44" i="1"/>
  <c r="I44" i="1"/>
  <c r="H44" i="1"/>
  <c r="G44" i="1"/>
  <c r="K43" i="1"/>
  <c r="I43" i="1"/>
  <c r="H43" i="1"/>
  <c r="G43" i="1"/>
  <c r="K37" i="1"/>
  <c r="I37" i="1"/>
  <c r="H37" i="1"/>
  <c r="G37" i="1"/>
  <c r="K36" i="1"/>
  <c r="I36" i="1"/>
  <c r="H36" i="1"/>
  <c r="G36" i="1"/>
  <c r="N35" i="1"/>
  <c r="K35" i="1"/>
  <c r="I35" i="1"/>
  <c r="H35" i="1"/>
  <c r="N7" i="1"/>
  <c r="N8" i="1" s="1"/>
  <c r="J30" i="3" l="1"/>
  <c r="K26" i="3"/>
  <c r="K15" i="3"/>
  <c r="F29" i="3"/>
  <c r="F8" i="3" s="1"/>
  <c r="K16" i="3"/>
  <c r="I10" i="3"/>
  <c r="I55" i="1"/>
  <c r="H52" i="1"/>
  <c r="K55" i="1"/>
  <c r="K54" i="1"/>
  <c r="K57" i="1"/>
  <c r="G52" i="1"/>
  <c r="K53" i="1"/>
  <c r="J52" i="1"/>
  <c r="N55" i="1"/>
  <c r="K10" i="3"/>
  <c r="L23" i="3"/>
  <c r="K23" i="3"/>
  <c r="L25" i="3"/>
  <c r="K25" i="3"/>
  <c r="H10" i="3"/>
  <c r="L10" i="3"/>
  <c r="H17" i="3"/>
  <c r="L17" i="3"/>
  <c r="L19" i="3"/>
  <c r="L20" i="3"/>
  <c r="L21" i="3"/>
  <c r="L22" i="3"/>
  <c r="H24" i="3"/>
  <c r="J14" i="3"/>
  <c r="L27" i="3"/>
  <c r="G17" i="3"/>
  <c r="H23" i="3"/>
  <c r="G24" i="3"/>
  <c r="H25" i="3"/>
  <c r="L35" i="1"/>
  <c r="L36" i="1"/>
  <c r="L37" i="1"/>
  <c r="L43" i="1"/>
  <c r="L44" i="1"/>
  <c r="I52" i="1"/>
  <c r="H55" i="1"/>
  <c r="L55" i="1"/>
  <c r="I8" i="3" l="1"/>
  <c r="G8" i="3"/>
  <c r="H8" i="3"/>
  <c r="B67" i="1"/>
  <c r="I30" i="3"/>
  <c r="J29" i="3"/>
  <c r="I51" i="1"/>
  <c r="L52" i="1"/>
  <c r="K52" i="1"/>
  <c r="J51" i="1"/>
  <c r="J8" i="1" s="1"/>
  <c r="G51" i="1"/>
  <c r="H51" i="1"/>
  <c r="H14" i="3"/>
  <c r="I14" i="3"/>
  <c r="G14" i="3"/>
  <c r="L14" i="3"/>
  <c r="K14" i="3"/>
  <c r="J9" i="3"/>
  <c r="J8" i="3" s="1"/>
  <c r="K24" i="3"/>
  <c r="L24" i="3"/>
  <c r="K8" i="3" l="1"/>
  <c r="L8" i="3"/>
  <c r="I29" i="3"/>
  <c r="K51" i="1"/>
  <c r="K8" i="1" s="1"/>
  <c r="L51" i="1"/>
  <c r="L8" i="1" s="1"/>
  <c r="I9" i="3"/>
  <c r="G9" i="3"/>
  <c r="H9" i="3"/>
  <c r="K9" i="3"/>
  <c r="L9" i="3"/>
  <c r="I11" i="1"/>
  <c r="H10" i="1" l="1"/>
  <c r="I10" i="1"/>
  <c r="F9" i="1"/>
  <c r="F8" i="1" s="1"/>
  <c r="G10" i="1"/>
  <c r="G9" i="1" s="1"/>
  <c r="G8" i="1" s="1"/>
  <c r="I8" i="1" l="1"/>
  <c r="M6" i="1" s="1"/>
  <c r="H9" i="1"/>
  <c r="H8" i="1" s="1"/>
  <c r="N46" i="1" l="1"/>
  <c r="M37" i="1"/>
  <c r="N52" i="1"/>
  <c r="M7" i="1"/>
  <c r="M35" i="1"/>
  <c r="F63" i="1"/>
  <c r="M39" i="1"/>
  <c r="M40" i="1" s="1"/>
</calcChain>
</file>

<file path=xl/sharedStrings.xml><?xml version="1.0" encoding="utf-8"?>
<sst xmlns="http://schemas.openxmlformats.org/spreadsheetml/2006/main" count="234" uniqueCount="153">
  <si>
    <t>PHỤ LỤC 1.1</t>
  </si>
  <si>
    <t>ĐVT: Triệu đồng</t>
  </si>
  <si>
    <t>STT</t>
  </si>
  <si>
    <t>Nội dung</t>
  </si>
  <si>
    <t>So sánh (%) với</t>
  </si>
  <si>
    <t>DT UBND tỉnh giao</t>
  </si>
  <si>
    <t>HĐND huyện giao</t>
  </si>
  <si>
    <t>UBND tỉnh giao</t>
  </si>
  <si>
    <t>A</t>
  </si>
  <si>
    <t>B</t>
  </si>
  <si>
    <t>5=4/2</t>
  </si>
  <si>
    <t>6=4/3</t>
  </si>
  <si>
    <t>7=4/1</t>
  </si>
  <si>
    <t>9=8/2</t>
  </si>
  <si>
    <t>10=8/3</t>
  </si>
  <si>
    <t>I</t>
  </si>
  <si>
    <t>4 cấp</t>
  </si>
  <si>
    <t>Thu từ khu vực kinh tế ngoài quốc doanh</t>
  </si>
  <si>
    <t>Lệ phí trước bạ</t>
  </si>
  <si>
    <t>Thuế thu nhập cá nhân</t>
  </si>
  <si>
    <t>Thu phí, lệ phí</t>
  </si>
  <si>
    <t>Thu tiền sử dụng đất</t>
  </si>
  <si>
    <t>Thuế sử dụng đất phi nông nghiệp</t>
  </si>
  <si>
    <t>Thu tiền cho thuê đất, thuê mặt nước</t>
  </si>
  <si>
    <t>Thu khác ngân sách</t>
  </si>
  <si>
    <t>Thu tại xã</t>
  </si>
  <si>
    <t>II</t>
  </si>
  <si>
    <t>huyện xã</t>
  </si>
  <si>
    <t xml:space="preserve">Thu cân đối NSĐP được hưởng theo phân cấp </t>
  </si>
  <si>
    <t>Các khoản thu NS huyện hưởng 100%</t>
  </si>
  <si>
    <t>Các khoản thu phân chia NS huyện hưởng theo tỷ lệ %</t>
  </si>
  <si>
    <t>Bổ sung từ ngân sách cấp trên</t>
  </si>
  <si>
    <t>Bổ sung cân đối ngân sách</t>
  </si>
  <si>
    <t>Bổ sung có mục tiêu</t>
  </si>
  <si>
    <t>Thu từ ngân sách cấp dưới nộp lên</t>
  </si>
  <si>
    <t>Thu chuyển nguồn</t>
  </si>
  <si>
    <t>Thu kết dư ngân sách</t>
  </si>
  <si>
    <t>PHỤ LỤC 1.2</t>
  </si>
  <si>
    <t>Chi cân đối ngân sách địa phương</t>
  </si>
  <si>
    <t>Chi đầu tư phát triển</t>
  </si>
  <si>
    <t>Chi đầu tư dự án</t>
  </si>
  <si>
    <t>Chi đầu tư xây dựng cơ bản theo phân cấp</t>
  </si>
  <si>
    <t>Chi từ nguồn thu tiền sử dụng đất</t>
  </si>
  <si>
    <t>Chi thường xuyên</t>
  </si>
  <si>
    <t>Chi quốc phòng</t>
  </si>
  <si>
    <t>Chi an ninh</t>
  </si>
  <si>
    <t>Chi giáo dục đào tạo, dạy nghề</t>
  </si>
  <si>
    <t>Chi y tế dân số, gia đình</t>
  </si>
  <si>
    <t>Chi văn hóa thông tin</t>
  </si>
  <si>
    <t>Chi sự nghiệp phát thanh, truyền hình, thông tấn</t>
  </si>
  <si>
    <t>Chi thể dục, thể thao</t>
  </si>
  <si>
    <t>Chi bảo vệ môi trường</t>
  </si>
  <si>
    <t>Chi các hoạt động kinh tế</t>
  </si>
  <si>
    <t>Chi hoạt động của các cơ quan quản lý nhà nước, Đảng, đoàn thể</t>
  </si>
  <si>
    <t>Chi đảm bảo xã hội</t>
  </si>
  <si>
    <t xml:space="preserve">Các khoản chi khác </t>
  </si>
  <si>
    <t>III</t>
  </si>
  <si>
    <t>Chi dự phòng ngân sách</t>
  </si>
  <si>
    <t>IV</t>
  </si>
  <si>
    <t>Các nhiệm vụ chi khác</t>
  </si>
  <si>
    <t>Chi chuyển giao ngân sách</t>
  </si>
  <si>
    <t>Chi bổ sung cho ngân sách cấp dưới</t>
  </si>
  <si>
    <t>1</t>
  </si>
  <si>
    <t>Bổ sung cân đối</t>
  </si>
  <si>
    <t>2</t>
  </si>
  <si>
    <t>Chi bổ sung có mục tiêu</t>
  </si>
  <si>
    <t>Chi nộp ngân sách cấp trên</t>
  </si>
  <si>
    <t>C</t>
  </si>
  <si>
    <t>Chi chuyển nguồn</t>
  </si>
  <si>
    <t>PHỤ LỤC 1.3</t>
  </si>
  <si>
    <t>Quyết định</t>
  </si>
  <si>
    <t>Đơn vị</t>
  </si>
  <si>
    <t>Nội dung chi</t>
  </si>
  <si>
    <t>Số Tiền</t>
  </si>
  <si>
    <t>Ghi chú</t>
  </si>
  <si>
    <t>Số</t>
  </si>
  <si>
    <t>Ngày</t>
  </si>
  <si>
    <t>(1)</t>
  </si>
  <si>
    <t>(2)</t>
  </si>
  <si>
    <t>(3)</t>
  </si>
  <si>
    <t>(4)</t>
  </si>
  <si>
    <t>(5)</t>
  </si>
  <si>
    <t>(6)</t>
  </si>
  <si>
    <t>(7)</t>
  </si>
  <si>
    <t>Tổng nguồn</t>
  </si>
  <si>
    <t>Kinh phí đã sử dụng</t>
  </si>
  <si>
    <t>BCH Quân sự huyện</t>
  </si>
  <si>
    <t>3</t>
  </si>
  <si>
    <t>4</t>
  </si>
  <si>
    <t>Văn phòng Huyện ủy</t>
  </si>
  <si>
    <t>5</t>
  </si>
  <si>
    <t>Công an huyện</t>
  </si>
  <si>
    <t>6</t>
  </si>
  <si>
    <t>7</t>
  </si>
  <si>
    <t>8</t>
  </si>
  <si>
    <t>9</t>
  </si>
  <si>
    <t>10</t>
  </si>
  <si>
    <t>Kinh phí còn lại (A)-(B)</t>
  </si>
  <si>
    <t>BÁO CÁO TÌNH HÌNH SỬ DỤNG NGUỒN DỰ PHÒNG NGÂN SÁCH HUYỆN NĂM 2024</t>
  </si>
  <si>
    <t>TÌNH HÌNH CHI NGÂN SÁCH ĐỊA PHƯƠNG NĂM 2024</t>
  </si>
  <si>
    <t>Thực hiện năm 2023</t>
  </si>
  <si>
    <t>Dự toán năm 2024</t>
  </si>
  <si>
    <t>Thu đến ngày 26/11/2024</t>
  </si>
  <si>
    <t>Dự toán giao năm 2025</t>
  </si>
  <si>
    <t>Thu nội địa</t>
  </si>
  <si>
    <t>TỔNG THU NSNN TRÊN ĐỊA BÀN (A)+(B)</t>
  </si>
  <si>
    <t>Tổng thu cân đối NSNN trên địa bàn (I)+……+(IV)</t>
  </si>
  <si>
    <t>Thu từ DNNN do Trung ương quản lý</t>
  </si>
  <si>
    <t>-</t>
  </si>
  <si>
    <t>Thuế giá trị gia tăng</t>
  </si>
  <si>
    <t>Thuế thu nhập doanh nghiệp</t>
  </si>
  <si>
    <t>Thuế tiêu thụ đặc biệt</t>
  </si>
  <si>
    <t>Thuế tài nguyên</t>
  </si>
  <si>
    <t>Trong đó: Tài nguyên nước thủy điện</t>
  </si>
  <si>
    <t>Thu từ DNNN do địa phương quản lý</t>
  </si>
  <si>
    <t>Thu từ doanh nghiệp có vốn đầu tư nước ngoài</t>
  </si>
  <si>
    <t>Trong đó: Phí BVMT đối với khai thác khoáng sản</t>
  </si>
  <si>
    <t>Các khoản thu về nhà đất</t>
  </si>
  <si>
    <t>Thu cấp quyền khai thác khoáng sản, vùng trời, vùng biển</t>
  </si>
  <si>
    <t>Thu từ hoạt động xuất khẩu, nhập khẩu</t>
  </si>
  <si>
    <t>Thu viện trợ</t>
  </si>
  <si>
    <t>Thuy động, đóng góp</t>
  </si>
  <si>
    <t>Thu vay vốn</t>
  </si>
  <si>
    <t>TỔNG THU NGÂN SÁCH ĐỊA PHƯƠNG (1)+(2)+(3)+(4)+(5)</t>
  </si>
  <si>
    <t>Bổ sung thực hiện các chính sách tiền lương theo quy định</t>
  </si>
  <si>
    <t>So sánh % với DT 2024</t>
  </si>
  <si>
    <t>Trong đó: Thu phạt ATGT</t>
  </si>
  <si>
    <t>Trung tâm Truyền thông - VH - TT</t>
  </si>
  <si>
    <t>Phòng Lao động TB&amp;XH</t>
  </si>
  <si>
    <t>Đại hội Thi đua quyết tắng LLVT</t>
  </si>
  <si>
    <t>Xuất bản sách “Dấu xưa lưng chừng núi –một vùng bản sắc Cadong”</t>
  </si>
  <si>
    <t>Hội thi nghiệp vụ chữa cháy và cứu nạn, cứu hộ</t>
  </si>
  <si>
    <t>Lễ 30 năm ngày thành lập huyện</t>
  </si>
  <si>
    <t>Đề án 06</t>
  </si>
  <si>
    <t>Hội nghị rút kinh nghiệm công tác tuyển nhận và Lễ Tuyên thệ chiến sĩ mới năm 2024</t>
  </si>
  <si>
    <t>Liên hoan cồng chiêng</t>
  </si>
  <si>
    <t>Hội thao bắn súng và TDTT quốc phòng</t>
  </si>
  <si>
    <t>Hỗ trợ Nhà cháy</t>
  </si>
  <si>
    <t>Các hoạt động kỷ niệm 80 năm ngày thành lập Quân đội nhân dân VN</t>
  </si>
  <si>
    <t>17/5/2024</t>
  </si>
  <si>
    <t>22/4/2024</t>
  </si>
  <si>
    <t>12/7/2024</t>
  </si>
  <si>
    <t>26/7/2024</t>
  </si>
  <si>
    <t>30/7/2024</t>
  </si>
  <si>
    <t>14/8/2024</t>
  </si>
  <si>
    <t>19/8/2024</t>
  </si>
  <si>
    <t>16/8/2024</t>
  </si>
  <si>
    <t>30/10/2024</t>
  </si>
  <si>
    <t>V</t>
  </si>
  <si>
    <t>TÌNH HÌNH THU NSNN TRÊN ĐỊA BÀN HUYỆN SƠN TÂY NĂM 2024</t>
  </si>
  <si>
    <t xml:space="preserve">Tổng số </t>
  </si>
  <si>
    <t>Chi NS địa phương đến ngày 26/11/2024</t>
  </si>
  <si>
    <t>(Kèm theo Báo cáo số 557/BC-UBND ngày 03/12/2024 của UBND huyện Sơn Tây)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</si>
</sst>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(* #,##0.000_);_(* \(#,##0.000\);_(* &quot;-&quot;??_);_(@_)"/>
    <numFmt numFmtId="168" formatCode="_(* #,##0.000_);_(* \(#,##0.000\);_(* &quot;-&quot;???_);_(@_)"/>
    <numFmt numFmtId="169" formatCode="0.0"/>
    <numFmt numFmtId="170" formatCode="_-* #,##0.000\ _₫_-;\-* #,##0.000\ _₫_-;_-* &quot;-&quot;???\ _₫_-;_-@_-"/>
    <numFmt numFmtId="171" formatCode="_-* #,##0\ _₫_-;\-* #,##0\ _₫_-;_-* &quot;-&quot;??\ _₫_-;_-@_-"/>
    <numFmt numFmtId="172" formatCode="_-* #,##0.0\ _₫_-;\-* #,##0.0\ _₫_-;_-* &quot;-&quot;??\ _₫_-;_-@_-"/>
    <numFmt numFmtId="173" formatCode="_-* #,##0.000\ _₫_-;\-* #,##0.000\ _₫_-;_-* &quot;-&quot;??\ _₫_-;_-@_-"/>
    <numFmt numFmtId="174" formatCode="_-* #,##0.000000\ _₫_-;\-* #,##0.000000\ _₫_-;_-* &quot;-&quot;??\ _₫_-;_-@_-"/>
    <numFmt numFmtId="175" formatCode="_-* #,##0.0\ _₫_-;\-* #,##0.0\ _₫_-;_-* &quot;-&quot;???\ _₫_-;_-@_-"/>
    <numFmt numFmtId="176" formatCode="#,##0.00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Arial"/>
      <family val="2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2" applyFont="1"/>
    <xf numFmtId="171" fontId="4" fillId="0" borderId="0" xfId="2" applyNumberFormat="1" applyFont="1"/>
    <xf numFmtId="0" fontId="3" fillId="0" borderId="0" xfId="2" applyFont="1"/>
    <xf numFmtId="0" fontId="3" fillId="0" borderId="5" xfId="2" applyFont="1" applyBorder="1" applyAlignment="1">
      <alignment horizontal="center" vertical="center" wrapText="1"/>
    </xf>
    <xf numFmtId="169" fontId="3" fillId="0" borderId="0" xfId="2" applyNumberFormat="1" applyFont="1"/>
    <xf numFmtId="171" fontId="3" fillId="0" borderId="0" xfId="1" applyNumberFormat="1" applyFont="1" applyFill="1"/>
    <xf numFmtId="0" fontId="4" fillId="0" borderId="7" xfId="2" applyFont="1" applyBorder="1" applyAlignment="1">
      <alignment horizontal="left" vertical="center" wrapText="1"/>
    </xf>
    <xf numFmtId="3" fontId="4" fillId="0" borderId="0" xfId="2" applyNumberFormat="1" applyFont="1"/>
    <xf numFmtId="173" fontId="4" fillId="0" borderId="7" xfId="3" applyNumberFormat="1" applyFont="1" applyFill="1" applyBorder="1" applyAlignment="1">
      <alignment horizontal="right" vertical="center" wrapText="1"/>
    </xf>
    <xf numFmtId="174" fontId="4" fillId="0" borderId="0" xfId="2" applyNumberFormat="1" applyFont="1"/>
    <xf numFmtId="0" fontId="3" fillId="0" borderId="7" xfId="2" applyFont="1" applyBorder="1" applyAlignment="1">
      <alignment horizontal="left" vertical="center" wrapText="1"/>
    </xf>
    <xf numFmtId="171" fontId="3" fillId="0" borderId="0" xfId="2" applyNumberFormat="1" applyFont="1"/>
    <xf numFmtId="3" fontId="3" fillId="0" borderId="0" xfId="2" applyNumberFormat="1" applyFont="1"/>
    <xf numFmtId="169" fontId="4" fillId="0" borderId="7" xfId="2" applyNumberFormat="1" applyFont="1" applyBorder="1" applyAlignment="1">
      <alignment vertical="center"/>
    </xf>
    <xf numFmtId="170" fontId="4" fillId="0" borderId="0" xfId="2" applyNumberFormat="1" applyFont="1"/>
    <xf numFmtId="171" fontId="4" fillId="0" borderId="0" xfId="1" applyNumberFormat="1" applyFont="1" applyFill="1"/>
    <xf numFmtId="168" fontId="4" fillId="0" borderId="0" xfId="2" applyNumberFormat="1" applyFont="1"/>
    <xf numFmtId="171" fontId="4" fillId="0" borderId="0" xfId="1" applyNumberFormat="1" applyFont="1" applyFill="1" applyAlignment="1">
      <alignment horizontal="right"/>
    </xf>
    <xf numFmtId="165" fontId="4" fillId="0" borderId="0" xfId="2" applyNumberFormat="1" applyFont="1"/>
    <xf numFmtId="172" fontId="3" fillId="0" borderId="7" xfId="2" applyNumberFormat="1" applyFont="1" applyBorder="1" applyAlignment="1">
      <alignment horizontal="center" vertical="center" wrapText="1"/>
    </xf>
    <xf numFmtId="172" fontId="4" fillId="0" borderId="7" xfId="2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172" fontId="3" fillId="0" borderId="7" xfId="3" applyNumberFormat="1" applyFont="1" applyFill="1" applyBorder="1" applyAlignment="1">
      <alignment horizontal="right" vertical="center" wrapText="1"/>
    </xf>
    <xf numFmtId="172" fontId="3" fillId="0" borderId="8" xfId="2" applyNumberFormat="1" applyFont="1" applyBorder="1" applyAlignment="1">
      <alignment horizontal="center" vertical="center" wrapText="1"/>
    </xf>
    <xf numFmtId="0" fontId="7" fillId="0" borderId="0" xfId="4" applyFont="1"/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3" xfId="4" quotePrefix="1" applyFont="1" applyBorder="1" applyAlignment="1">
      <alignment horizontal="center" vertical="center" wrapText="1"/>
    </xf>
    <xf numFmtId="0" fontId="6" fillId="0" borderId="3" xfId="4" quotePrefix="1" applyFont="1" applyBorder="1" applyAlignment="1">
      <alignment horizontal="center" vertical="center" wrapText="1"/>
    </xf>
    <xf numFmtId="167" fontId="6" fillId="0" borderId="3" xfId="5" applyNumberFormat="1" applyFont="1" applyBorder="1" applyAlignment="1">
      <alignment horizontal="right" vertical="center" wrapText="1" shrinkToFit="1"/>
    </xf>
    <xf numFmtId="0" fontId="10" fillId="0" borderId="0" xfId="4" applyFont="1"/>
    <xf numFmtId="0" fontId="10" fillId="0" borderId="0" xfId="0" applyFont="1"/>
    <xf numFmtId="0" fontId="6" fillId="0" borderId="3" xfId="4" quotePrefix="1" applyFont="1" applyBorder="1" applyAlignment="1">
      <alignment horizontal="center" vertical="center" wrapText="1" shrinkToFit="1"/>
    </xf>
    <xf numFmtId="49" fontId="6" fillId="0" borderId="3" xfId="4" applyNumberFormat="1" applyFont="1" applyBorder="1" applyAlignment="1">
      <alignment horizontal="center" vertical="center" wrapText="1"/>
    </xf>
    <xf numFmtId="168" fontId="6" fillId="0" borderId="3" xfId="4" applyNumberFormat="1" applyFont="1" applyBorder="1"/>
    <xf numFmtId="0" fontId="9" fillId="0" borderId="3" xfId="4" quotePrefix="1" applyFont="1" applyBorder="1" applyAlignment="1">
      <alignment horizontal="center" vertical="center" wrapText="1" shrinkToFit="1"/>
    </xf>
    <xf numFmtId="49" fontId="9" fillId="0" borderId="3" xfId="4" applyNumberFormat="1" applyFont="1" applyBorder="1" applyAlignment="1">
      <alignment horizontal="center" vertical="center" wrapText="1"/>
    </xf>
    <xf numFmtId="167" fontId="9" fillId="0" borderId="3" xfId="5" applyNumberFormat="1" applyFont="1" applyBorder="1" applyAlignment="1">
      <alignment horizontal="right" vertical="center" wrapText="1" shrinkToFit="1"/>
    </xf>
    <xf numFmtId="0" fontId="9" fillId="0" borderId="3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/>
    </xf>
    <xf numFmtId="49" fontId="6" fillId="2" borderId="3" xfId="4" quotePrefix="1" applyNumberFormat="1" applyFont="1" applyFill="1" applyBorder="1" applyAlignment="1">
      <alignment horizontal="center" vertical="center" wrapText="1"/>
    </xf>
    <xf numFmtId="167" fontId="6" fillId="0" borderId="3" xfId="5" applyNumberFormat="1" applyFont="1" applyBorder="1" applyAlignment="1">
      <alignment horizontal="right" vertical="center" wrapText="1"/>
    </xf>
    <xf numFmtId="0" fontId="6" fillId="0" borderId="3" xfId="4" applyFont="1" applyBorder="1"/>
    <xf numFmtId="0" fontId="6" fillId="0" borderId="0" xfId="4" applyFont="1"/>
    <xf numFmtId="0" fontId="7" fillId="0" borderId="0" xfId="4" applyFont="1" applyAlignment="1">
      <alignment horizontal="center"/>
    </xf>
    <xf numFmtId="166" fontId="9" fillId="0" borderId="0" xfId="4" applyNumberFormat="1" applyFont="1"/>
    <xf numFmtId="173" fontId="9" fillId="0" borderId="0" xfId="6" applyNumberFormat="1" applyFont="1" applyAlignment="1">
      <alignment horizontal="center"/>
    </xf>
    <xf numFmtId="166" fontId="7" fillId="0" borderId="0" xfId="4" applyNumberFormat="1" applyFont="1"/>
    <xf numFmtId="173" fontId="9" fillId="0" borderId="0" xfId="6" applyNumberFormat="1" applyFont="1"/>
    <xf numFmtId="168" fontId="9" fillId="0" borderId="0" xfId="4" applyNumberFormat="1" applyFont="1" applyAlignment="1">
      <alignment horizontal="center"/>
    </xf>
    <xf numFmtId="14" fontId="9" fillId="0" borderId="3" xfId="4" quotePrefix="1" applyNumberFormat="1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/>
    </xf>
    <xf numFmtId="0" fontId="4" fillId="0" borderId="7" xfId="2" applyFont="1" applyBorder="1" applyAlignment="1">
      <alignment vertical="center"/>
    </xf>
    <xf numFmtId="0" fontId="12" fillId="0" borderId="0" xfId="0" applyFont="1"/>
    <xf numFmtId="166" fontId="0" fillId="0" borderId="0" xfId="1" applyNumberFormat="1" applyFont="1"/>
    <xf numFmtId="166" fontId="0" fillId="0" borderId="0" xfId="0" applyNumberFormat="1"/>
    <xf numFmtId="0" fontId="6" fillId="0" borderId="3" xfId="4" applyFont="1" applyBorder="1" applyAlignment="1">
      <alignment horizontal="center" vertical="center" wrapText="1"/>
    </xf>
    <xf numFmtId="0" fontId="11" fillId="0" borderId="0" xfId="2" applyFont="1"/>
    <xf numFmtId="17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/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/>
    </xf>
    <xf numFmtId="169" fontId="6" fillId="0" borderId="7" xfId="2" applyNumberFormat="1" applyFont="1" applyBorder="1" applyAlignment="1">
      <alignment horizontal="right" vertical="center" wrapText="1"/>
    </xf>
    <xf numFmtId="172" fontId="6" fillId="0" borderId="6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72" fontId="9" fillId="0" borderId="6" xfId="2" applyNumberFormat="1" applyFont="1" applyBorder="1" applyAlignment="1">
      <alignment horizontal="right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left" vertical="center" wrapText="1"/>
    </xf>
    <xf numFmtId="173" fontId="9" fillId="0" borderId="7" xfId="3" applyNumberFormat="1" applyFont="1" applyFill="1" applyBorder="1" applyAlignment="1">
      <alignment horizontal="right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173" fontId="6" fillId="0" borderId="7" xfId="3" applyNumberFormat="1" applyFont="1" applyFill="1" applyBorder="1" applyAlignment="1">
      <alignment horizontal="right" vertical="center" wrapText="1"/>
    </xf>
    <xf numFmtId="166" fontId="14" fillId="0" borderId="0" xfId="1" applyNumberFormat="1" applyFont="1"/>
    <xf numFmtId="173" fontId="9" fillId="0" borderId="6" xfId="3" applyNumberFormat="1" applyFont="1" applyFill="1" applyBorder="1" applyAlignment="1">
      <alignment horizontal="right" vertical="center" wrapText="1"/>
    </xf>
    <xf numFmtId="173" fontId="3" fillId="0" borderId="7" xfId="3" applyNumberFormat="1" applyFont="1" applyFill="1" applyBorder="1" applyAlignment="1">
      <alignment horizontal="right" vertical="center" wrapText="1"/>
    </xf>
    <xf numFmtId="0" fontId="15" fillId="0" borderId="0" xfId="0" applyFont="1"/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75" fontId="10" fillId="0" borderId="0" xfId="4" applyNumberFormat="1" applyFont="1"/>
    <xf numFmtId="167" fontId="3" fillId="0" borderId="7" xfId="1" applyNumberFormat="1" applyFont="1" applyFill="1" applyBorder="1" applyAlignment="1">
      <alignment horizontal="right" vertical="center" wrapText="1"/>
    </xf>
    <xf numFmtId="167" fontId="4" fillId="0" borderId="7" xfId="1" applyNumberFormat="1" applyFont="1" applyFill="1" applyBorder="1" applyAlignment="1">
      <alignment horizontal="right" vertical="center" wrapText="1"/>
    </xf>
    <xf numFmtId="173" fontId="6" fillId="0" borderId="4" xfId="3" applyNumberFormat="1" applyFont="1" applyFill="1" applyBorder="1" applyAlignment="1">
      <alignment horizontal="right" vertical="center" wrapText="1"/>
    </xf>
    <xf numFmtId="172" fontId="6" fillId="0" borderId="4" xfId="2" applyNumberFormat="1" applyFont="1" applyBorder="1" applyAlignment="1">
      <alignment horizontal="right" vertical="center" wrapText="1"/>
    </xf>
    <xf numFmtId="176" fontId="6" fillId="0" borderId="6" xfId="3" applyNumberFormat="1" applyFont="1" applyFill="1" applyBorder="1" applyAlignment="1">
      <alignment horizontal="right" vertical="center" wrapText="1"/>
    </xf>
    <xf numFmtId="176" fontId="9" fillId="0" borderId="6" xfId="3" applyNumberFormat="1" applyFont="1" applyFill="1" applyBorder="1" applyAlignment="1">
      <alignment horizontal="right" vertical="center" wrapText="1"/>
    </xf>
    <xf numFmtId="176" fontId="9" fillId="0" borderId="7" xfId="1" applyNumberFormat="1" applyFont="1" applyFill="1" applyBorder="1" applyAlignment="1">
      <alignment horizontal="right" vertical="center" wrapText="1"/>
    </xf>
    <xf numFmtId="176" fontId="9" fillId="0" borderId="7" xfId="3" applyNumberFormat="1" applyFont="1" applyFill="1" applyBorder="1" applyAlignment="1">
      <alignment horizontal="right" vertical="center" wrapText="1"/>
    </xf>
    <xf numFmtId="176" fontId="9" fillId="0" borderId="6" xfId="1" applyNumberFormat="1" applyFont="1" applyFill="1" applyBorder="1" applyAlignment="1">
      <alignment horizontal="right" vertical="center" wrapText="1"/>
    </xf>
    <xf numFmtId="176" fontId="6" fillId="0" borderId="7" xfId="3" applyNumberFormat="1" applyFont="1" applyFill="1" applyBorder="1" applyAlignment="1">
      <alignment horizontal="right" vertical="center" wrapText="1"/>
    </xf>
    <xf numFmtId="176" fontId="6" fillId="0" borderId="4" xfId="3" applyNumberFormat="1" applyFont="1" applyFill="1" applyBorder="1" applyAlignment="1">
      <alignment horizontal="right" vertical="center" wrapText="1"/>
    </xf>
    <xf numFmtId="173" fontId="6" fillId="0" borderId="6" xfId="3" applyNumberFormat="1" applyFont="1" applyFill="1" applyBorder="1" applyAlignment="1">
      <alignment horizontal="right" vertical="center" wrapText="1"/>
    </xf>
    <xf numFmtId="173" fontId="9" fillId="0" borderId="6" xfId="1" applyNumberFormat="1" applyFont="1" applyFill="1" applyBorder="1" applyAlignment="1">
      <alignment horizontal="right" vertical="center" wrapText="1"/>
    </xf>
    <xf numFmtId="169" fontId="9" fillId="0" borderId="7" xfId="2" applyNumberFormat="1" applyFont="1" applyBorder="1" applyAlignment="1">
      <alignment horizontal="right"/>
    </xf>
    <xf numFmtId="169" fontId="6" fillId="0" borderId="7" xfId="2" applyNumberFormat="1" applyFont="1" applyBorder="1" applyAlignment="1">
      <alignment horizontal="right" vertical="center"/>
    </xf>
    <xf numFmtId="169" fontId="6" fillId="0" borderId="7" xfId="2" applyNumberFormat="1" applyFont="1" applyBorder="1" applyAlignment="1">
      <alignment horizontal="right"/>
    </xf>
    <xf numFmtId="169" fontId="6" fillId="0" borderId="4" xfId="2" applyNumberFormat="1" applyFont="1" applyBorder="1" applyAlignment="1">
      <alignment horizontal="right"/>
    </xf>
    <xf numFmtId="165" fontId="9" fillId="0" borderId="6" xfId="2" applyNumberFormat="1" applyFont="1" applyBorder="1" applyAlignment="1">
      <alignment horizontal="right" vertical="center" wrapText="1"/>
    </xf>
    <xf numFmtId="2" fontId="9" fillId="0" borderId="7" xfId="2" applyNumberFormat="1" applyFont="1" applyBorder="1" applyAlignment="1">
      <alignment horizontal="right" vertical="center" wrapText="1"/>
    </xf>
    <xf numFmtId="0" fontId="9" fillId="0" borderId="7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173" fontId="3" fillId="0" borderId="8" xfId="3" applyNumberFormat="1" applyFont="1" applyFill="1" applyBorder="1" applyAlignment="1">
      <alignment horizontal="right" vertical="center" wrapText="1"/>
    </xf>
    <xf numFmtId="167" fontId="3" fillId="0" borderId="7" xfId="3" applyNumberFormat="1" applyFont="1" applyFill="1" applyBorder="1" applyAlignment="1">
      <alignment horizontal="right" vertical="center" wrapText="1"/>
    </xf>
    <xf numFmtId="167" fontId="4" fillId="0" borderId="7" xfId="3" applyNumberFormat="1" applyFont="1" applyFill="1" applyBorder="1" applyAlignment="1">
      <alignment horizontal="right" vertical="center" wrapText="1"/>
    </xf>
    <xf numFmtId="167" fontId="3" fillId="0" borderId="8" xfId="3" applyNumberFormat="1" applyFont="1" applyFill="1" applyBorder="1" applyAlignment="1">
      <alignment horizontal="right" vertical="center" wrapText="1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horizontal="center" vertical="center" wrapText="1"/>
    </xf>
    <xf numFmtId="173" fontId="3" fillId="0" borderId="9" xfId="2" applyNumberFormat="1" applyFont="1" applyBorder="1" applyAlignment="1">
      <alignment horizontal="right" vertical="center" wrapText="1"/>
    </xf>
    <xf numFmtId="168" fontId="3" fillId="0" borderId="9" xfId="2" applyNumberFormat="1" applyFont="1" applyBorder="1" applyAlignment="1">
      <alignment horizontal="right" vertical="center" wrapText="1"/>
    </xf>
    <xf numFmtId="173" fontId="4" fillId="0" borderId="7" xfId="1" applyNumberFormat="1" applyFont="1" applyFill="1" applyBorder="1" applyAlignment="1">
      <alignment horizontal="right" vertical="center" wrapText="1"/>
    </xf>
    <xf numFmtId="165" fontId="3" fillId="0" borderId="7" xfId="2" applyNumberFormat="1" applyFont="1" applyBorder="1" applyAlignment="1">
      <alignment horizontal="right" vertical="center" wrapText="1"/>
    </xf>
    <xf numFmtId="165" fontId="4" fillId="0" borderId="7" xfId="2" applyNumberFormat="1" applyFont="1" applyBorder="1" applyAlignment="1">
      <alignment horizontal="right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7" xfId="2" quotePrefix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167" fontId="3" fillId="0" borderId="4" xfId="3" applyNumberFormat="1" applyFont="1" applyFill="1" applyBorder="1" applyAlignment="1">
      <alignment horizontal="right" vertical="center" wrapText="1"/>
    </xf>
    <xf numFmtId="173" fontId="3" fillId="0" borderId="4" xfId="3" applyNumberFormat="1" applyFont="1" applyFill="1" applyBorder="1" applyAlignment="1">
      <alignment horizontal="right" vertical="center" wrapText="1"/>
    </xf>
    <xf numFmtId="171" fontId="3" fillId="0" borderId="4" xfId="3" applyNumberFormat="1" applyFont="1" applyFill="1" applyBorder="1" applyAlignment="1">
      <alignment horizontal="right" vertical="center" wrapText="1"/>
    </xf>
    <xf numFmtId="172" fontId="3" fillId="0" borderId="4" xfId="2" applyNumberFormat="1" applyFont="1" applyBorder="1" applyAlignment="1">
      <alignment horizontal="center" vertical="center" wrapText="1"/>
    </xf>
    <xf numFmtId="1" fontId="3" fillId="0" borderId="4" xfId="2" applyNumberFormat="1" applyFont="1" applyBorder="1" applyAlignment="1">
      <alignment horizontal="right" vertical="center"/>
    </xf>
    <xf numFmtId="172" fontId="3" fillId="0" borderId="4" xfId="2" applyNumberFormat="1" applyFont="1" applyBorder="1" applyAlignment="1">
      <alignment horizontal="right" vertical="center" wrapText="1"/>
    </xf>
    <xf numFmtId="2" fontId="3" fillId="0" borderId="7" xfId="2" applyNumberFormat="1" applyFont="1" applyBorder="1" applyAlignment="1">
      <alignment vertical="center"/>
    </xf>
    <xf numFmtId="2" fontId="4" fillId="0" borderId="7" xfId="2" applyNumberFormat="1" applyFont="1" applyBorder="1" applyAlignment="1">
      <alignment vertical="center"/>
    </xf>
    <xf numFmtId="0" fontId="4" fillId="0" borderId="0" xfId="2" applyFont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0" borderId="3" xfId="4" quotePrefix="1" applyFont="1" applyBorder="1" applyAlignment="1">
      <alignment horizontal="left" vertical="center" wrapText="1"/>
    </xf>
    <xf numFmtId="0" fontId="6" fillId="0" borderId="3" xfId="4" quotePrefix="1" applyFont="1" applyBorder="1" applyAlignment="1">
      <alignment horizontal="left" vertical="center" wrapText="1" shrinkToFit="1"/>
    </xf>
    <xf numFmtId="0" fontId="6" fillId="0" borderId="3" xfId="4" applyFont="1" applyBorder="1" applyAlignment="1">
      <alignment horizontal="left"/>
    </xf>
    <xf numFmtId="0" fontId="6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3" xfId="6" xr:uid="{00000000-0005-0000-0000-000002000000}"/>
    <cellStyle name="Comma_Sheet1" xfId="5" xr:uid="{00000000-0005-0000-0000-000003000000}"/>
    <cellStyle name="Normal" xfId="0" builtinId="0"/>
    <cellStyle name="Normal 2" xfId="2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"/>
  <sheetViews>
    <sheetView tabSelected="1" zoomScale="70" zoomScaleNormal="70" workbookViewId="0">
      <pane ySplit="7" topLeftCell="A8" activePane="bottomLeft" state="frozen"/>
      <selection pane="bottomLeft" activeCell="C48" sqref="C48"/>
    </sheetView>
  </sheetViews>
  <sheetFormatPr defaultRowHeight="18.75" x14ac:dyDescent="0.3"/>
  <cols>
    <col min="1" max="1" width="5.25" style="1" customWidth="1"/>
    <col min="2" max="2" width="48.5" style="1" customWidth="1"/>
    <col min="3" max="4" width="14.625" style="1" customWidth="1"/>
    <col min="5" max="5" width="14.25" style="1" customWidth="1"/>
    <col min="6" max="6" width="14" style="1" customWidth="1"/>
    <col min="7" max="7" width="11.75" style="1" customWidth="1"/>
    <col min="8" max="8" width="10.875" style="1" customWidth="1"/>
    <col min="9" max="9" width="10" style="1" customWidth="1"/>
    <col min="10" max="10" width="14.125" style="1" customWidth="1"/>
    <col min="11" max="11" width="9.5" style="1" customWidth="1"/>
    <col min="12" max="12" width="9.25" style="1" customWidth="1"/>
    <col min="13" max="13" width="19.625" style="1" hidden="1" customWidth="1"/>
    <col min="14" max="14" width="22" style="1" hidden="1" customWidth="1"/>
    <col min="15" max="255" width="9" style="1"/>
    <col min="256" max="256" width="5.25" style="1" customWidth="1"/>
    <col min="257" max="257" width="36.5" style="1" customWidth="1"/>
    <col min="258" max="258" width="13" style="1" customWidth="1"/>
    <col min="259" max="259" width="11.5" style="1" customWidth="1"/>
    <col min="260" max="260" width="11.75" style="1" customWidth="1"/>
    <col min="261" max="261" width="14.25" style="1" customWidth="1"/>
    <col min="262" max="262" width="12.625" style="1" customWidth="1"/>
    <col min="263" max="263" width="12" style="1" customWidth="1"/>
    <col min="264" max="264" width="10" style="1" customWidth="1"/>
    <col min="265" max="265" width="13.875" style="1" customWidth="1"/>
    <col min="266" max="266" width="11.5" style="1" customWidth="1"/>
    <col min="267" max="267" width="11.375" style="1" customWidth="1"/>
    <col min="268" max="268" width="19.625" style="1" bestFit="1" customWidth="1"/>
    <col min="269" max="269" width="22" style="1" customWidth="1"/>
    <col min="270" max="511" width="9" style="1"/>
    <col min="512" max="512" width="5.25" style="1" customWidth="1"/>
    <col min="513" max="513" width="36.5" style="1" customWidth="1"/>
    <col min="514" max="514" width="13" style="1" customWidth="1"/>
    <col min="515" max="515" width="11.5" style="1" customWidth="1"/>
    <col min="516" max="516" width="11.75" style="1" customWidth="1"/>
    <col min="517" max="517" width="14.25" style="1" customWidth="1"/>
    <col min="518" max="518" width="12.625" style="1" customWidth="1"/>
    <col min="519" max="519" width="12" style="1" customWidth="1"/>
    <col min="520" max="520" width="10" style="1" customWidth="1"/>
    <col min="521" max="521" width="13.875" style="1" customWidth="1"/>
    <col min="522" max="522" width="11.5" style="1" customWidth="1"/>
    <col min="523" max="523" width="11.375" style="1" customWidth="1"/>
    <col min="524" max="524" width="19.625" style="1" bestFit="1" customWidth="1"/>
    <col min="525" max="525" width="22" style="1" customWidth="1"/>
    <col min="526" max="767" width="9" style="1"/>
    <col min="768" max="768" width="5.25" style="1" customWidth="1"/>
    <col min="769" max="769" width="36.5" style="1" customWidth="1"/>
    <col min="770" max="770" width="13" style="1" customWidth="1"/>
    <col min="771" max="771" width="11.5" style="1" customWidth="1"/>
    <col min="772" max="772" width="11.75" style="1" customWidth="1"/>
    <col min="773" max="773" width="14.25" style="1" customWidth="1"/>
    <col min="774" max="774" width="12.625" style="1" customWidth="1"/>
    <col min="775" max="775" width="12" style="1" customWidth="1"/>
    <col min="776" max="776" width="10" style="1" customWidth="1"/>
    <col min="777" max="777" width="13.875" style="1" customWidth="1"/>
    <col min="778" max="778" width="11.5" style="1" customWidth="1"/>
    <col min="779" max="779" width="11.375" style="1" customWidth="1"/>
    <col min="780" max="780" width="19.625" style="1" bestFit="1" customWidth="1"/>
    <col min="781" max="781" width="22" style="1" customWidth="1"/>
    <col min="782" max="1023" width="9" style="1"/>
    <col min="1024" max="1024" width="5.25" style="1" customWidth="1"/>
    <col min="1025" max="1025" width="36.5" style="1" customWidth="1"/>
    <col min="1026" max="1026" width="13" style="1" customWidth="1"/>
    <col min="1027" max="1027" width="11.5" style="1" customWidth="1"/>
    <col min="1028" max="1028" width="11.75" style="1" customWidth="1"/>
    <col min="1029" max="1029" width="14.25" style="1" customWidth="1"/>
    <col min="1030" max="1030" width="12.625" style="1" customWidth="1"/>
    <col min="1031" max="1031" width="12" style="1" customWidth="1"/>
    <col min="1032" max="1032" width="10" style="1" customWidth="1"/>
    <col min="1033" max="1033" width="13.875" style="1" customWidth="1"/>
    <col min="1034" max="1034" width="11.5" style="1" customWidth="1"/>
    <col min="1035" max="1035" width="11.375" style="1" customWidth="1"/>
    <col min="1036" max="1036" width="19.625" style="1" bestFit="1" customWidth="1"/>
    <col min="1037" max="1037" width="22" style="1" customWidth="1"/>
    <col min="1038" max="1279" width="9" style="1"/>
    <col min="1280" max="1280" width="5.25" style="1" customWidth="1"/>
    <col min="1281" max="1281" width="36.5" style="1" customWidth="1"/>
    <col min="1282" max="1282" width="13" style="1" customWidth="1"/>
    <col min="1283" max="1283" width="11.5" style="1" customWidth="1"/>
    <col min="1284" max="1284" width="11.75" style="1" customWidth="1"/>
    <col min="1285" max="1285" width="14.25" style="1" customWidth="1"/>
    <col min="1286" max="1286" width="12.625" style="1" customWidth="1"/>
    <col min="1287" max="1287" width="12" style="1" customWidth="1"/>
    <col min="1288" max="1288" width="10" style="1" customWidth="1"/>
    <col min="1289" max="1289" width="13.875" style="1" customWidth="1"/>
    <col min="1290" max="1290" width="11.5" style="1" customWidth="1"/>
    <col min="1291" max="1291" width="11.375" style="1" customWidth="1"/>
    <col min="1292" max="1292" width="19.625" style="1" bestFit="1" customWidth="1"/>
    <col min="1293" max="1293" width="22" style="1" customWidth="1"/>
    <col min="1294" max="1535" width="9" style="1"/>
    <col min="1536" max="1536" width="5.25" style="1" customWidth="1"/>
    <col min="1537" max="1537" width="36.5" style="1" customWidth="1"/>
    <col min="1538" max="1538" width="13" style="1" customWidth="1"/>
    <col min="1539" max="1539" width="11.5" style="1" customWidth="1"/>
    <col min="1540" max="1540" width="11.75" style="1" customWidth="1"/>
    <col min="1541" max="1541" width="14.25" style="1" customWidth="1"/>
    <col min="1542" max="1542" width="12.625" style="1" customWidth="1"/>
    <col min="1543" max="1543" width="12" style="1" customWidth="1"/>
    <col min="1544" max="1544" width="10" style="1" customWidth="1"/>
    <col min="1545" max="1545" width="13.875" style="1" customWidth="1"/>
    <col min="1546" max="1546" width="11.5" style="1" customWidth="1"/>
    <col min="1547" max="1547" width="11.375" style="1" customWidth="1"/>
    <col min="1548" max="1548" width="19.625" style="1" bestFit="1" customWidth="1"/>
    <col min="1549" max="1549" width="22" style="1" customWidth="1"/>
    <col min="1550" max="1791" width="9" style="1"/>
    <col min="1792" max="1792" width="5.25" style="1" customWidth="1"/>
    <col min="1793" max="1793" width="36.5" style="1" customWidth="1"/>
    <col min="1794" max="1794" width="13" style="1" customWidth="1"/>
    <col min="1795" max="1795" width="11.5" style="1" customWidth="1"/>
    <col min="1796" max="1796" width="11.75" style="1" customWidth="1"/>
    <col min="1797" max="1797" width="14.25" style="1" customWidth="1"/>
    <col min="1798" max="1798" width="12.625" style="1" customWidth="1"/>
    <col min="1799" max="1799" width="12" style="1" customWidth="1"/>
    <col min="1800" max="1800" width="10" style="1" customWidth="1"/>
    <col min="1801" max="1801" width="13.875" style="1" customWidth="1"/>
    <col min="1802" max="1802" width="11.5" style="1" customWidth="1"/>
    <col min="1803" max="1803" width="11.375" style="1" customWidth="1"/>
    <col min="1804" max="1804" width="19.625" style="1" bestFit="1" customWidth="1"/>
    <col min="1805" max="1805" width="22" style="1" customWidth="1"/>
    <col min="1806" max="2047" width="9" style="1"/>
    <col min="2048" max="2048" width="5.25" style="1" customWidth="1"/>
    <col min="2049" max="2049" width="36.5" style="1" customWidth="1"/>
    <col min="2050" max="2050" width="13" style="1" customWidth="1"/>
    <col min="2051" max="2051" width="11.5" style="1" customWidth="1"/>
    <col min="2052" max="2052" width="11.75" style="1" customWidth="1"/>
    <col min="2053" max="2053" width="14.25" style="1" customWidth="1"/>
    <col min="2054" max="2054" width="12.625" style="1" customWidth="1"/>
    <col min="2055" max="2055" width="12" style="1" customWidth="1"/>
    <col min="2056" max="2056" width="10" style="1" customWidth="1"/>
    <col min="2057" max="2057" width="13.875" style="1" customWidth="1"/>
    <col min="2058" max="2058" width="11.5" style="1" customWidth="1"/>
    <col min="2059" max="2059" width="11.375" style="1" customWidth="1"/>
    <col min="2060" max="2060" width="19.625" style="1" bestFit="1" customWidth="1"/>
    <col min="2061" max="2061" width="22" style="1" customWidth="1"/>
    <col min="2062" max="2303" width="9" style="1"/>
    <col min="2304" max="2304" width="5.25" style="1" customWidth="1"/>
    <col min="2305" max="2305" width="36.5" style="1" customWidth="1"/>
    <col min="2306" max="2306" width="13" style="1" customWidth="1"/>
    <col min="2307" max="2307" width="11.5" style="1" customWidth="1"/>
    <col min="2308" max="2308" width="11.75" style="1" customWidth="1"/>
    <col min="2309" max="2309" width="14.25" style="1" customWidth="1"/>
    <col min="2310" max="2310" width="12.625" style="1" customWidth="1"/>
    <col min="2311" max="2311" width="12" style="1" customWidth="1"/>
    <col min="2312" max="2312" width="10" style="1" customWidth="1"/>
    <col min="2313" max="2313" width="13.875" style="1" customWidth="1"/>
    <col min="2314" max="2314" width="11.5" style="1" customWidth="1"/>
    <col min="2315" max="2315" width="11.375" style="1" customWidth="1"/>
    <col min="2316" max="2316" width="19.625" style="1" bestFit="1" customWidth="1"/>
    <col min="2317" max="2317" width="22" style="1" customWidth="1"/>
    <col min="2318" max="2559" width="9" style="1"/>
    <col min="2560" max="2560" width="5.25" style="1" customWidth="1"/>
    <col min="2561" max="2561" width="36.5" style="1" customWidth="1"/>
    <col min="2562" max="2562" width="13" style="1" customWidth="1"/>
    <col min="2563" max="2563" width="11.5" style="1" customWidth="1"/>
    <col min="2564" max="2564" width="11.75" style="1" customWidth="1"/>
    <col min="2565" max="2565" width="14.25" style="1" customWidth="1"/>
    <col min="2566" max="2566" width="12.625" style="1" customWidth="1"/>
    <col min="2567" max="2567" width="12" style="1" customWidth="1"/>
    <col min="2568" max="2568" width="10" style="1" customWidth="1"/>
    <col min="2569" max="2569" width="13.875" style="1" customWidth="1"/>
    <col min="2570" max="2570" width="11.5" style="1" customWidth="1"/>
    <col min="2571" max="2571" width="11.375" style="1" customWidth="1"/>
    <col min="2572" max="2572" width="19.625" style="1" bestFit="1" customWidth="1"/>
    <col min="2573" max="2573" width="22" style="1" customWidth="1"/>
    <col min="2574" max="2815" width="9" style="1"/>
    <col min="2816" max="2816" width="5.25" style="1" customWidth="1"/>
    <col min="2817" max="2817" width="36.5" style="1" customWidth="1"/>
    <col min="2818" max="2818" width="13" style="1" customWidth="1"/>
    <col min="2819" max="2819" width="11.5" style="1" customWidth="1"/>
    <col min="2820" max="2820" width="11.75" style="1" customWidth="1"/>
    <col min="2821" max="2821" width="14.25" style="1" customWidth="1"/>
    <col min="2822" max="2822" width="12.625" style="1" customWidth="1"/>
    <col min="2823" max="2823" width="12" style="1" customWidth="1"/>
    <col min="2824" max="2824" width="10" style="1" customWidth="1"/>
    <col min="2825" max="2825" width="13.875" style="1" customWidth="1"/>
    <col min="2826" max="2826" width="11.5" style="1" customWidth="1"/>
    <col min="2827" max="2827" width="11.375" style="1" customWidth="1"/>
    <col min="2828" max="2828" width="19.625" style="1" bestFit="1" customWidth="1"/>
    <col min="2829" max="2829" width="22" style="1" customWidth="1"/>
    <col min="2830" max="3071" width="9" style="1"/>
    <col min="3072" max="3072" width="5.25" style="1" customWidth="1"/>
    <col min="3073" max="3073" width="36.5" style="1" customWidth="1"/>
    <col min="3074" max="3074" width="13" style="1" customWidth="1"/>
    <col min="3075" max="3075" width="11.5" style="1" customWidth="1"/>
    <col min="3076" max="3076" width="11.75" style="1" customWidth="1"/>
    <col min="3077" max="3077" width="14.25" style="1" customWidth="1"/>
    <col min="3078" max="3078" width="12.625" style="1" customWidth="1"/>
    <col min="3079" max="3079" width="12" style="1" customWidth="1"/>
    <col min="3080" max="3080" width="10" style="1" customWidth="1"/>
    <col min="3081" max="3081" width="13.875" style="1" customWidth="1"/>
    <col min="3082" max="3082" width="11.5" style="1" customWidth="1"/>
    <col min="3083" max="3083" width="11.375" style="1" customWidth="1"/>
    <col min="3084" max="3084" width="19.625" style="1" bestFit="1" customWidth="1"/>
    <col min="3085" max="3085" width="22" style="1" customWidth="1"/>
    <col min="3086" max="3327" width="9" style="1"/>
    <col min="3328" max="3328" width="5.25" style="1" customWidth="1"/>
    <col min="3329" max="3329" width="36.5" style="1" customWidth="1"/>
    <col min="3330" max="3330" width="13" style="1" customWidth="1"/>
    <col min="3331" max="3331" width="11.5" style="1" customWidth="1"/>
    <col min="3332" max="3332" width="11.75" style="1" customWidth="1"/>
    <col min="3333" max="3333" width="14.25" style="1" customWidth="1"/>
    <col min="3334" max="3334" width="12.625" style="1" customWidth="1"/>
    <col min="3335" max="3335" width="12" style="1" customWidth="1"/>
    <col min="3336" max="3336" width="10" style="1" customWidth="1"/>
    <col min="3337" max="3337" width="13.875" style="1" customWidth="1"/>
    <col min="3338" max="3338" width="11.5" style="1" customWidth="1"/>
    <col min="3339" max="3339" width="11.375" style="1" customWidth="1"/>
    <col min="3340" max="3340" width="19.625" style="1" bestFit="1" customWidth="1"/>
    <col min="3341" max="3341" width="22" style="1" customWidth="1"/>
    <col min="3342" max="3583" width="9" style="1"/>
    <col min="3584" max="3584" width="5.25" style="1" customWidth="1"/>
    <col min="3585" max="3585" width="36.5" style="1" customWidth="1"/>
    <col min="3586" max="3586" width="13" style="1" customWidth="1"/>
    <col min="3587" max="3587" width="11.5" style="1" customWidth="1"/>
    <col min="3588" max="3588" width="11.75" style="1" customWidth="1"/>
    <col min="3589" max="3589" width="14.25" style="1" customWidth="1"/>
    <col min="3590" max="3590" width="12.625" style="1" customWidth="1"/>
    <col min="3591" max="3591" width="12" style="1" customWidth="1"/>
    <col min="3592" max="3592" width="10" style="1" customWidth="1"/>
    <col min="3593" max="3593" width="13.875" style="1" customWidth="1"/>
    <col min="3594" max="3594" width="11.5" style="1" customWidth="1"/>
    <col min="3595" max="3595" width="11.375" style="1" customWidth="1"/>
    <col min="3596" max="3596" width="19.625" style="1" bestFit="1" customWidth="1"/>
    <col min="3597" max="3597" width="22" style="1" customWidth="1"/>
    <col min="3598" max="3839" width="9" style="1"/>
    <col min="3840" max="3840" width="5.25" style="1" customWidth="1"/>
    <col min="3841" max="3841" width="36.5" style="1" customWidth="1"/>
    <col min="3842" max="3842" width="13" style="1" customWidth="1"/>
    <col min="3843" max="3843" width="11.5" style="1" customWidth="1"/>
    <col min="3844" max="3844" width="11.75" style="1" customWidth="1"/>
    <col min="3845" max="3845" width="14.25" style="1" customWidth="1"/>
    <col min="3846" max="3846" width="12.625" style="1" customWidth="1"/>
    <col min="3847" max="3847" width="12" style="1" customWidth="1"/>
    <col min="3848" max="3848" width="10" style="1" customWidth="1"/>
    <col min="3849" max="3849" width="13.875" style="1" customWidth="1"/>
    <col min="3850" max="3850" width="11.5" style="1" customWidth="1"/>
    <col min="3851" max="3851" width="11.375" style="1" customWidth="1"/>
    <col min="3852" max="3852" width="19.625" style="1" bestFit="1" customWidth="1"/>
    <col min="3853" max="3853" width="22" style="1" customWidth="1"/>
    <col min="3854" max="4095" width="9" style="1"/>
    <col min="4096" max="4096" width="5.25" style="1" customWidth="1"/>
    <col min="4097" max="4097" width="36.5" style="1" customWidth="1"/>
    <col min="4098" max="4098" width="13" style="1" customWidth="1"/>
    <col min="4099" max="4099" width="11.5" style="1" customWidth="1"/>
    <col min="4100" max="4100" width="11.75" style="1" customWidth="1"/>
    <col min="4101" max="4101" width="14.25" style="1" customWidth="1"/>
    <col min="4102" max="4102" width="12.625" style="1" customWidth="1"/>
    <col min="4103" max="4103" width="12" style="1" customWidth="1"/>
    <col min="4104" max="4104" width="10" style="1" customWidth="1"/>
    <col min="4105" max="4105" width="13.875" style="1" customWidth="1"/>
    <col min="4106" max="4106" width="11.5" style="1" customWidth="1"/>
    <col min="4107" max="4107" width="11.375" style="1" customWidth="1"/>
    <col min="4108" max="4108" width="19.625" style="1" bestFit="1" customWidth="1"/>
    <col min="4109" max="4109" width="22" style="1" customWidth="1"/>
    <col min="4110" max="4351" width="9" style="1"/>
    <col min="4352" max="4352" width="5.25" style="1" customWidth="1"/>
    <col min="4353" max="4353" width="36.5" style="1" customWidth="1"/>
    <col min="4354" max="4354" width="13" style="1" customWidth="1"/>
    <col min="4355" max="4355" width="11.5" style="1" customWidth="1"/>
    <col min="4356" max="4356" width="11.75" style="1" customWidth="1"/>
    <col min="4357" max="4357" width="14.25" style="1" customWidth="1"/>
    <col min="4358" max="4358" width="12.625" style="1" customWidth="1"/>
    <col min="4359" max="4359" width="12" style="1" customWidth="1"/>
    <col min="4360" max="4360" width="10" style="1" customWidth="1"/>
    <col min="4361" max="4361" width="13.875" style="1" customWidth="1"/>
    <col min="4362" max="4362" width="11.5" style="1" customWidth="1"/>
    <col min="4363" max="4363" width="11.375" style="1" customWidth="1"/>
    <col min="4364" max="4364" width="19.625" style="1" bestFit="1" customWidth="1"/>
    <col min="4365" max="4365" width="22" style="1" customWidth="1"/>
    <col min="4366" max="4607" width="9" style="1"/>
    <col min="4608" max="4608" width="5.25" style="1" customWidth="1"/>
    <col min="4609" max="4609" width="36.5" style="1" customWidth="1"/>
    <col min="4610" max="4610" width="13" style="1" customWidth="1"/>
    <col min="4611" max="4611" width="11.5" style="1" customWidth="1"/>
    <col min="4612" max="4612" width="11.75" style="1" customWidth="1"/>
    <col min="4613" max="4613" width="14.25" style="1" customWidth="1"/>
    <col min="4614" max="4614" width="12.625" style="1" customWidth="1"/>
    <col min="4615" max="4615" width="12" style="1" customWidth="1"/>
    <col min="4616" max="4616" width="10" style="1" customWidth="1"/>
    <col min="4617" max="4617" width="13.875" style="1" customWidth="1"/>
    <col min="4618" max="4618" width="11.5" style="1" customWidth="1"/>
    <col min="4619" max="4619" width="11.375" style="1" customWidth="1"/>
    <col min="4620" max="4620" width="19.625" style="1" bestFit="1" customWidth="1"/>
    <col min="4621" max="4621" width="22" style="1" customWidth="1"/>
    <col min="4622" max="4863" width="9" style="1"/>
    <col min="4864" max="4864" width="5.25" style="1" customWidth="1"/>
    <col min="4865" max="4865" width="36.5" style="1" customWidth="1"/>
    <col min="4866" max="4866" width="13" style="1" customWidth="1"/>
    <col min="4867" max="4867" width="11.5" style="1" customWidth="1"/>
    <col min="4868" max="4868" width="11.75" style="1" customWidth="1"/>
    <col min="4869" max="4869" width="14.25" style="1" customWidth="1"/>
    <col min="4870" max="4870" width="12.625" style="1" customWidth="1"/>
    <col min="4871" max="4871" width="12" style="1" customWidth="1"/>
    <col min="4872" max="4872" width="10" style="1" customWidth="1"/>
    <col min="4873" max="4873" width="13.875" style="1" customWidth="1"/>
    <col min="4874" max="4874" width="11.5" style="1" customWidth="1"/>
    <col min="4875" max="4875" width="11.375" style="1" customWidth="1"/>
    <col min="4876" max="4876" width="19.625" style="1" bestFit="1" customWidth="1"/>
    <col min="4877" max="4877" width="22" style="1" customWidth="1"/>
    <col min="4878" max="5119" width="9" style="1"/>
    <col min="5120" max="5120" width="5.25" style="1" customWidth="1"/>
    <col min="5121" max="5121" width="36.5" style="1" customWidth="1"/>
    <col min="5122" max="5122" width="13" style="1" customWidth="1"/>
    <col min="5123" max="5123" width="11.5" style="1" customWidth="1"/>
    <col min="5124" max="5124" width="11.75" style="1" customWidth="1"/>
    <col min="5125" max="5125" width="14.25" style="1" customWidth="1"/>
    <col min="5126" max="5126" width="12.625" style="1" customWidth="1"/>
    <col min="5127" max="5127" width="12" style="1" customWidth="1"/>
    <col min="5128" max="5128" width="10" style="1" customWidth="1"/>
    <col min="5129" max="5129" width="13.875" style="1" customWidth="1"/>
    <col min="5130" max="5130" width="11.5" style="1" customWidth="1"/>
    <col min="5131" max="5131" width="11.375" style="1" customWidth="1"/>
    <col min="5132" max="5132" width="19.625" style="1" bestFit="1" customWidth="1"/>
    <col min="5133" max="5133" width="22" style="1" customWidth="1"/>
    <col min="5134" max="5375" width="9" style="1"/>
    <col min="5376" max="5376" width="5.25" style="1" customWidth="1"/>
    <col min="5377" max="5377" width="36.5" style="1" customWidth="1"/>
    <col min="5378" max="5378" width="13" style="1" customWidth="1"/>
    <col min="5379" max="5379" width="11.5" style="1" customWidth="1"/>
    <col min="5380" max="5380" width="11.75" style="1" customWidth="1"/>
    <col min="5381" max="5381" width="14.25" style="1" customWidth="1"/>
    <col min="5382" max="5382" width="12.625" style="1" customWidth="1"/>
    <col min="5383" max="5383" width="12" style="1" customWidth="1"/>
    <col min="5384" max="5384" width="10" style="1" customWidth="1"/>
    <col min="5385" max="5385" width="13.875" style="1" customWidth="1"/>
    <col min="5386" max="5386" width="11.5" style="1" customWidth="1"/>
    <col min="5387" max="5387" width="11.375" style="1" customWidth="1"/>
    <col min="5388" max="5388" width="19.625" style="1" bestFit="1" customWidth="1"/>
    <col min="5389" max="5389" width="22" style="1" customWidth="1"/>
    <col min="5390" max="5631" width="9" style="1"/>
    <col min="5632" max="5632" width="5.25" style="1" customWidth="1"/>
    <col min="5633" max="5633" width="36.5" style="1" customWidth="1"/>
    <col min="5634" max="5634" width="13" style="1" customWidth="1"/>
    <col min="5635" max="5635" width="11.5" style="1" customWidth="1"/>
    <col min="5636" max="5636" width="11.75" style="1" customWidth="1"/>
    <col min="5637" max="5637" width="14.25" style="1" customWidth="1"/>
    <col min="5638" max="5638" width="12.625" style="1" customWidth="1"/>
    <col min="5639" max="5639" width="12" style="1" customWidth="1"/>
    <col min="5640" max="5640" width="10" style="1" customWidth="1"/>
    <col min="5641" max="5641" width="13.875" style="1" customWidth="1"/>
    <col min="5642" max="5642" width="11.5" style="1" customWidth="1"/>
    <col min="5643" max="5643" width="11.375" style="1" customWidth="1"/>
    <col min="5644" max="5644" width="19.625" style="1" bestFit="1" customWidth="1"/>
    <col min="5645" max="5645" width="22" style="1" customWidth="1"/>
    <col min="5646" max="5887" width="9" style="1"/>
    <col min="5888" max="5888" width="5.25" style="1" customWidth="1"/>
    <col min="5889" max="5889" width="36.5" style="1" customWidth="1"/>
    <col min="5890" max="5890" width="13" style="1" customWidth="1"/>
    <col min="5891" max="5891" width="11.5" style="1" customWidth="1"/>
    <col min="5892" max="5892" width="11.75" style="1" customWidth="1"/>
    <col min="5893" max="5893" width="14.25" style="1" customWidth="1"/>
    <col min="5894" max="5894" width="12.625" style="1" customWidth="1"/>
    <col min="5895" max="5895" width="12" style="1" customWidth="1"/>
    <col min="5896" max="5896" width="10" style="1" customWidth="1"/>
    <col min="5897" max="5897" width="13.875" style="1" customWidth="1"/>
    <col min="5898" max="5898" width="11.5" style="1" customWidth="1"/>
    <col min="5899" max="5899" width="11.375" style="1" customWidth="1"/>
    <col min="5900" max="5900" width="19.625" style="1" bestFit="1" customWidth="1"/>
    <col min="5901" max="5901" width="22" style="1" customWidth="1"/>
    <col min="5902" max="6143" width="9" style="1"/>
    <col min="6144" max="6144" width="5.25" style="1" customWidth="1"/>
    <col min="6145" max="6145" width="36.5" style="1" customWidth="1"/>
    <col min="6146" max="6146" width="13" style="1" customWidth="1"/>
    <col min="6147" max="6147" width="11.5" style="1" customWidth="1"/>
    <col min="6148" max="6148" width="11.75" style="1" customWidth="1"/>
    <col min="6149" max="6149" width="14.25" style="1" customWidth="1"/>
    <col min="6150" max="6150" width="12.625" style="1" customWidth="1"/>
    <col min="6151" max="6151" width="12" style="1" customWidth="1"/>
    <col min="6152" max="6152" width="10" style="1" customWidth="1"/>
    <col min="6153" max="6153" width="13.875" style="1" customWidth="1"/>
    <col min="6154" max="6154" width="11.5" style="1" customWidth="1"/>
    <col min="6155" max="6155" width="11.375" style="1" customWidth="1"/>
    <col min="6156" max="6156" width="19.625" style="1" bestFit="1" customWidth="1"/>
    <col min="6157" max="6157" width="22" style="1" customWidth="1"/>
    <col min="6158" max="6399" width="9" style="1"/>
    <col min="6400" max="6400" width="5.25" style="1" customWidth="1"/>
    <col min="6401" max="6401" width="36.5" style="1" customWidth="1"/>
    <col min="6402" max="6402" width="13" style="1" customWidth="1"/>
    <col min="6403" max="6403" width="11.5" style="1" customWidth="1"/>
    <col min="6404" max="6404" width="11.75" style="1" customWidth="1"/>
    <col min="6405" max="6405" width="14.25" style="1" customWidth="1"/>
    <col min="6406" max="6406" width="12.625" style="1" customWidth="1"/>
    <col min="6407" max="6407" width="12" style="1" customWidth="1"/>
    <col min="6408" max="6408" width="10" style="1" customWidth="1"/>
    <col min="6409" max="6409" width="13.875" style="1" customWidth="1"/>
    <col min="6410" max="6410" width="11.5" style="1" customWidth="1"/>
    <col min="6411" max="6411" width="11.375" style="1" customWidth="1"/>
    <col min="6412" max="6412" width="19.625" style="1" bestFit="1" customWidth="1"/>
    <col min="6413" max="6413" width="22" style="1" customWidth="1"/>
    <col min="6414" max="6655" width="9" style="1"/>
    <col min="6656" max="6656" width="5.25" style="1" customWidth="1"/>
    <col min="6657" max="6657" width="36.5" style="1" customWidth="1"/>
    <col min="6658" max="6658" width="13" style="1" customWidth="1"/>
    <col min="6659" max="6659" width="11.5" style="1" customWidth="1"/>
    <col min="6660" max="6660" width="11.75" style="1" customWidth="1"/>
    <col min="6661" max="6661" width="14.25" style="1" customWidth="1"/>
    <col min="6662" max="6662" width="12.625" style="1" customWidth="1"/>
    <col min="6663" max="6663" width="12" style="1" customWidth="1"/>
    <col min="6664" max="6664" width="10" style="1" customWidth="1"/>
    <col min="6665" max="6665" width="13.875" style="1" customWidth="1"/>
    <col min="6666" max="6666" width="11.5" style="1" customWidth="1"/>
    <col min="6667" max="6667" width="11.375" style="1" customWidth="1"/>
    <col min="6668" max="6668" width="19.625" style="1" bestFit="1" customWidth="1"/>
    <col min="6669" max="6669" width="22" style="1" customWidth="1"/>
    <col min="6670" max="6911" width="9" style="1"/>
    <col min="6912" max="6912" width="5.25" style="1" customWidth="1"/>
    <col min="6913" max="6913" width="36.5" style="1" customWidth="1"/>
    <col min="6914" max="6914" width="13" style="1" customWidth="1"/>
    <col min="6915" max="6915" width="11.5" style="1" customWidth="1"/>
    <col min="6916" max="6916" width="11.75" style="1" customWidth="1"/>
    <col min="6917" max="6917" width="14.25" style="1" customWidth="1"/>
    <col min="6918" max="6918" width="12.625" style="1" customWidth="1"/>
    <col min="6919" max="6919" width="12" style="1" customWidth="1"/>
    <col min="6920" max="6920" width="10" style="1" customWidth="1"/>
    <col min="6921" max="6921" width="13.875" style="1" customWidth="1"/>
    <col min="6922" max="6922" width="11.5" style="1" customWidth="1"/>
    <col min="6923" max="6923" width="11.375" style="1" customWidth="1"/>
    <col min="6924" max="6924" width="19.625" style="1" bestFit="1" customWidth="1"/>
    <col min="6925" max="6925" width="22" style="1" customWidth="1"/>
    <col min="6926" max="7167" width="9" style="1"/>
    <col min="7168" max="7168" width="5.25" style="1" customWidth="1"/>
    <col min="7169" max="7169" width="36.5" style="1" customWidth="1"/>
    <col min="7170" max="7170" width="13" style="1" customWidth="1"/>
    <col min="7171" max="7171" width="11.5" style="1" customWidth="1"/>
    <col min="7172" max="7172" width="11.75" style="1" customWidth="1"/>
    <col min="7173" max="7173" width="14.25" style="1" customWidth="1"/>
    <col min="7174" max="7174" width="12.625" style="1" customWidth="1"/>
    <col min="7175" max="7175" width="12" style="1" customWidth="1"/>
    <col min="7176" max="7176" width="10" style="1" customWidth="1"/>
    <col min="7177" max="7177" width="13.875" style="1" customWidth="1"/>
    <col min="7178" max="7178" width="11.5" style="1" customWidth="1"/>
    <col min="7179" max="7179" width="11.375" style="1" customWidth="1"/>
    <col min="7180" max="7180" width="19.625" style="1" bestFit="1" customWidth="1"/>
    <col min="7181" max="7181" width="22" style="1" customWidth="1"/>
    <col min="7182" max="7423" width="9" style="1"/>
    <col min="7424" max="7424" width="5.25" style="1" customWidth="1"/>
    <col min="7425" max="7425" width="36.5" style="1" customWidth="1"/>
    <col min="7426" max="7426" width="13" style="1" customWidth="1"/>
    <col min="7427" max="7427" width="11.5" style="1" customWidth="1"/>
    <col min="7428" max="7428" width="11.75" style="1" customWidth="1"/>
    <col min="7429" max="7429" width="14.25" style="1" customWidth="1"/>
    <col min="7430" max="7430" width="12.625" style="1" customWidth="1"/>
    <col min="7431" max="7431" width="12" style="1" customWidth="1"/>
    <col min="7432" max="7432" width="10" style="1" customWidth="1"/>
    <col min="7433" max="7433" width="13.875" style="1" customWidth="1"/>
    <col min="7434" max="7434" width="11.5" style="1" customWidth="1"/>
    <col min="7435" max="7435" width="11.375" style="1" customWidth="1"/>
    <col min="7436" max="7436" width="19.625" style="1" bestFit="1" customWidth="1"/>
    <col min="7437" max="7437" width="22" style="1" customWidth="1"/>
    <col min="7438" max="7679" width="9" style="1"/>
    <col min="7680" max="7680" width="5.25" style="1" customWidth="1"/>
    <col min="7681" max="7681" width="36.5" style="1" customWidth="1"/>
    <col min="7682" max="7682" width="13" style="1" customWidth="1"/>
    <col min="7683" max="7683" width="11.5" style="1" customWidth="1"/>
    <col min="7684" max="7684" width="11.75" style="1" customWidth="1"/>
    <col min="7685" max="7685" width="14.25" style="1" customWidth="1"/>
    <col min="7686" max="7686" width="12.625" style="1" customWidth="1"/>
    <col min="7687" max="7687" width="12" style="1" customWidth="1"/>
    <col min="7688" max="7688" width="10" style="1" customWidth="1"/>
    <col min="7689" max="7689" width="13.875" style="1" customWidth="1"/>
    <col min="7690" max="7690" width="11.5" style="1" customWidth="1"/>
    <col min="7691" max="7691" width="11.375" style="1" customWidth="1"/>
    <col min="7692" max="7692" width="19.625" style="1" bestFit="1" customWidth="1"/>
    <col min="7693" max="7693" width="22" style="1" customWidth="1"/>
    <col min="7694" max="7935" width="9" style="1"/>
    <col min="7936" max="7936" width="5.25" style="1" customWidth="1"/>
    <col min="7937" max="7937" width="36.5" style="1" customWidth="1"/>
    <col min="7938" max="7938" width="13" style="1" customWidth="1"/>
    <col min="7939" max="7939" width="11.5" style="1" customWidth="1"/>
    <col min="7940" max="7940" width="11.75" style="1" customWidth="1"/>
    <col min="7941" max="7941" width="14.25" style="1" customWidth="1"/>
    <col min="7942" max="7942" width="12.625" style="1" customWidth="1"/>
    <col min="7943" max="7943" width="12" style="1" customWidth="1"/>
    <col min="7944" max="7944" width="10" style="1" customWidth="1"/>
    <col min="7945" max="7945" width="13.875" style="1" customWidth="1"/>
    <col min="7946" max="7946" width="11.5" style="1" customWidth="1"/>
    <col min="7947" max="7947" width="11.375" style="1" customWidth="1"/>
    <col min="7948" max="7948" width="19.625" style="1" bestFit="1" customWidth="1"/>
    <col min="7949" max="7949" width="22" style="1" customWidth="1"/>
    <col min="7950" max="8191" width="9" style="1"/>
    <col min="8192" max="8192" width="5.25" style="1" customWidth="1"/>
    <col min="8193" max="8193" width="36.5" style="1" customWidth="1"/>
    <col min="8194" max="8194" width="13" style="1" customWidth="1"/>
    <col min="8195" max="8195" width="11.5" style="1" customWidth="1"/>
    <col min="8196" max="8196" width="11.75" style="1" customWidth="1"/>
    <col min="8197" max="8197" width="14.25" style="1" customWidth="1"/>
    <col min="8198" max="8198" width="12.625" style="1" customWidth="1"/>
    <col min="8199" max="8199" width="12" style="1" customWidth="1"/>
    <col min="8200" max="8200" width="10" style="1" customWidth="1"/>
    <col min="8201" max="8201" width="13.875" style="1" customWidth="1"/>
    <col min="8202" max="8202" width="11.5" style="1" customWidth="1"/>
    <col min="8203" max="8203" width="11.375" style="1" customWidth="1"/>
    <col min="8204" max="8204" width="19.625" style="1" bestFit="1" customWidth="1"/>
    <col min="8205" max="8205" width="22" style="1" customWidth="1"/>
    <col min="8206" max="8447" width="9" style="1"/>
    <col min="8448" max="8448" width="5.25" style="1" customWidth="1"/>
    <col min="8449" max="8449" width="36.5" style="1" customWidth="1"/>
    <col min="8450" max="8450" width="13" style="1" customWidth="1"/>
    <col min="8451" max="8451" width="11.5" style="1" customWidth="1"/>
    <col min="8452" max="8452" width="11.75" style="1" customWidth="1"/>
    <col min="8453" max="8453" width="14.25" style="1" customWidth="1"/>
    <col min="8454" max="8454" width="12.625" style="1" customWidth="1"/>
    <col min="8455" max="8455" width="12" style="1" customWidth="1"/>
    <col min="8456" max="8456" width="10" style="1" customWidth="1"/>
    <col min="8457" max="8457" width="13.875" style="1" customWidth="1"/>
    <col min="8458" max="8458" width="11.5" style="1" customWidth="1"/>
    <col min="8459" max="8459" width="11.375" style="1" customWidth="1"/>
    <col min="8460" max="8460" width="19.625" style="1" bestFit="1" customWidth="1"/>
    <col min="8461" max="8461" width="22" style="1" customWidth="1"/>
    <col min="8462" max="8703" width="9" style="1"/>
    <col min="8704" max="8704" width="5.25" style="1" customWidth="1"/>
    <col min="8705" max="8705" width="36.5" style="1" customWidth="1"/>
    <col min="8706" max="8706" width="13" style="1" customWidth="1"/>
    <col min="8707" max="8707" width="11.5" style="1" customWidth="1"/>
    <col min="8708" max="8708" width="11.75" style="1" customWidth="1"/>
    <col min="8709" max="8709" width="14.25" style="1" customWidth="1"/>
    <col min="8710" max="8710" width="12.625" style="1" customWidth="1"/>
    <col min="8711" max="8711" width="12" style="1" customWidth="1"/>
    <col min="8712" max="8712" width="10" style="1" customWidth="1"/>
    <col min="8713" max="8713" width="13.875" style="1" customWidth="1"/>
    <col min="8714" max="8714" width="11.5" style="1" customWidth="1"/>
    <col min="8715" max="8715" width="11.375" style="1" customWidth="1"/>
    <col min="8716" max="8716" width="19.625" style="1" bestFit="1" customWidth="1"/>
    <col min="8717" max="8717" width="22" style="1" customWidth="1"/>
    <col min="8718" max="8959" width="9" style="1"/>
    <col min="8960" max="8960" width="5.25" style="1" customWidth="1"/>
    <col min="8961" max="8961" width="36.5" style="1" customWidth="1"/>
    <col min="8962" max="8962" width="13" style="1" customWidth="1"/>
    <col min="8963" max="8963" width="11.5" style="1" customWidth="1"/>
    <col min="8964" max="8964" width="11.75" style="1" customWidth="1"/>
    <col min="8965" max="8965" width="14.25" style="1" customWidth="1"/>
    <col min="8966" max="8966" width="12.625" style="1" customWidth="1"/>
    <col min="8967" max="8967" width="12" style="1" customWidth="1"/>
    <col min="8968" max="8968" width="10" style="1" customWidth="1"/>
    <col min="8969" max="8969" width="13.875" style="1" customWidth="1"/>
    <col min="8970" max="8970" width="11.5" style="1" customWidth="1"/>
    <col min="8971" max="8971" width="11.375" style="1" customWidth="1"/>
    <col min="8972" max="8972" width="19.625" style="1" bestFit="1" customWidth="1"/>
    <col min="8973" max="8973" width="22" style="1" customWidth="1"/>
    <col min="8974" max="9215" width="9" style="1"/>
    <col min="9216" max="9216" width="5.25" style="1" customWidth="1"/>
    <col min="9217" max="9217" width="36.5" style="1" customWidth="1"/>
    <col min="9218" max="9218" width="13" style="1" customWidth="1"/>
    <col min="9219" max="9219" width="11.5" style="1" customWidth="1"/>
    <col min="9220" max="9220" width="11.75" style="1" customWidth="1"/>
    <col min="9221" max="9221" width="14.25" style="1" customWidth="1"/>
    <col min="9222" max="9222" width="12.625" style="1" customWidth="1"/>
    <col min="9223" max="9223" width="12" style="1" customWidth="1"/>
    <col min="9224" max="9224" width="10" style="1" customWidth="1"/>
    <col min="9225" max="9225" width="13.875" style="1" customWidth="1"/>
    <col min="9226" max="9226" width="11.5" style="1" customWidth="1"/>
    <col min="9227" max="9227" width="11.375" style="1" customWidth="1"/>
    <col min="9228" max="9228" width="19.625" style="1" bestFit="1" customWidth="1"/>
    <col min="9229" max="9229" width="22" style="1" customWidth="1"/>
    <col min="9230" max="9471" width="9" style="1"/>
    <col min="9472" max="9472" width="5.25" style="1" customWidth="1"/>
    <col min="9473" max="9473" width="36.5" style="1" customWidth="1"/>
    <col min="9474" max="9474" width="13" style="1" customWidth="1"/>
    <col min="9475" max="9475" width="11.5" style="1" customWidth="1"/>
    <col min="9476" max="9476" width="11.75" style="1" customWidth="1"/>
    <col min="9477" max="9477" width="14.25" style="1" customWidth="1"/>
    <col min="9478" max="9478" width="12.625" style="1" customWidth="1"/>
    <col min="9479" max="9479" width="12" style="1" customWidth="1"/>
    <col min="9480" max="9480" width="10" style="1" customWidth="1"/>
    <col min="9481" max="9481" width="13.875" style="1" customWidth="1"/>
    <col min="9482" max="9482" width="11.5" style="1" customWidth="1"/>
    <col min="9483" max="9483" width="11.375" style="1" customWidth="1"/>
    <col min="9484" max="9484" width="19.625" style="1" bestFit="1" customWidth="1"/>
    <col min="9485" max="9485" width="22" style="1" customWidth="1"/>
    <col min="9486" max="9727" width="9" style="1"/>
    <col min="9728" max="9728" width="5.25" style="1" customWidth="1"/>
    <col min="9729" max="9729" width="36.5" style="1" customWidth="1"/>
    <col min="9730" max="9730" width="13" style="1" customWidth="1"/>
    <col min="9731" max="9731" width="11.5" style="1" customWidth="1"/>
    <col min="9732" max="9732" width="11.75" style="1" customWidth="1"/>
    <col min="9733" max="9733" width="14.25" style="1" customWidth="1"/>
    <col min="9734" max="9734" width="12.625" style="1" customWidth="1"/>
    <col min="9735" max="9735" width="12" style="1" customWidth="1"/>
    <col min="9736" max="9736" width="10" style="1" customWidth="1"/>
    <col min="9737" max="9737" width="13.875" style="1" customWidth="1"/>
    <col min="9738" max="9738" width="11.5" style="1" customWidth="1"/>
    <col min="9739" max="9739" width="11.375" style="1" customWidth="1"/>
    <col min="9740" max="9740" width="19.625" style="1" bestFit="1" customWidth="1"/>
    <col min="9741" max="9741" width="22" style="1" customWidth="1"/>
    <col min="9742" max="9983" width="9" style="1"/>
    <col min="9984" max="9984" width="5.25" style="1" customWidth="1"/>
    <col min="9985" max="9985" width="36.5" style="1" customWidth="1"/>
    <col min="9986" max="9986" width="13" style="1" customWidth="1"/>
    <col min="9987" max="9987" width="11.5" style="1" customWidth="1"/>
    <col min="9988" max="9988" width="11.75" style="1" customWidth="1"/>
    <col min="9989" max="9989" width="14.25" style="1" customWidth="1"/>
    <col min="9990" max="9990" width="12.625" style="1" customWidth="1"/>
    <col min="9991" max="9991" width="12" style="1" customWidth="1"/>
    <col min="9992" max="9992" width="10" style="1" customWidth="1"/>
    <col min="9993" max="9993" width="13.875" style="1" customWidth="1"/>
    <col min="9994" max="9994" width="11.5" style="1" customWidth="1"/>
    <col min="9995" max="9995" width="11.375" style="1" customWidth="1"/>
    <col min="9996" max="9996" width="19.625" style="1" bestFit="1" customWidth="1"/>
    <col min="9997" max="9997" width="22" style="1" customWidth="1"/>
    <col min="9998" max="10239" width="9" style="1"/>
    <col min="10240" max="10240" width="5.25" style="1" customWidth="1"/>
    <col min="10241" max="10241" width="36.5" style="1" customWidth="1"/>
    <col min="10242" max="10242" width="13" style="1" customWidth="1"/>
    <col min="10243" max="10243" width="11.5" style="1" customWidth="1"/>
    <col min="10244" max="10244" width="11.75" style="1" customWidth="1"/>
    <col min="10245" max="10245" width="14.25" style="1" customWidth="1"/>
    <col min="10246" max="10246" width="12.625" style="1" customWidth="1"/>
    <col min="10247" max="10247" width="12" style="1" customWidth="1"/>
    <col min="10248" max="10248" width="10" style="1" customWidth="1"/>
    <col min="10249" max="10249" width="13.875" style="1" customWidth="1"/>
    <col min="10250" max="10250" width="11.5" style="1" customWidth="1"/>
    <col min="10251" max="10251" width="11.375" style="1" customWidth="1"/>
    <col min="10252" max="10252" width="19.625" style="1" bestFit="1" customWidth="1"/>
    <col min="10253" max="10253" width="22" style="1" customWidth="1"/>
    <col min="10254" max="10495" width="9" style="1"/>
    <col min="10496" max="10496" width="5.25" style="1" customWidth="1"/>
    <col min="10497" max="10497" width="36.5" style="1" customWidth="1"/>
    <col min="10498" max="10498" width="13" style="1" customWidth="1"/>
    <col min="10499" max="10499" width="11.5" style="1" customWidth="1"/>
    <col min="10500" max="10500" width="11.75" style="1" customWidth="1"/>
    <col min="10501" max="10501" width="14.25" style="1" customWidth="1"/>
    <col min="10502" max="10502" width="12.625" style="1" customWidth="1"/>
    <col min="10503" max="10503" width="12" style="1" customWidth="1"/>
    <col min="10504" max="10504" width="10" style="1" customWidth="1"/>
    <col min="10505" max="10505" width="13.875" style="1" customWidth="1"/>
    <col min="10506" max="10506" width="11.5" style="1" customWidth="1"/>
    <col min="10507" max="10507" width="11.375" style="1" customWidth="1"/>
    <col min="10508" max="10508" width="19.625" style="1" bestFit="1" customWidth="1"/>
    <col min="10509" max="10509" width="22" style="1" customWidth="1"/>
    <col min="10510" max="10751" width="9" style="1"/>
    <col min="10752" max="10752" width="5.25" style="1" customWidth="1"/>
    <col min="10753" max="10753" width="36.5" style="1" customWidth="1"/>
    <col min="10754" max="10754" width="13" style="1" customWidth="1"/>
    <col min="10755" max="10755" width="11.5" style="1" customWidth="1"/>
    <col min="10756" max="10756" width="11.75" style="1" customWidth="1"/>
    <col min="10757" max="10757" width="14.25" style="1" customWidth="1"/>
    <col min="10758" max="10758" width="12.625" style="1" customWidth="1"/>
    <col min="10759" max="10759" width="12" style="1" customWidth="1"/>
    <col min="10760" max="10760" width="10" style="1" customWidth="1"/>
    <col min="10761" max="10761" width="13.875" style="1" customWidth="1"/>
    <col min="10762" max="10762" width="11.5" style="1" customWidth="1"/>
    <col min="10763" max="10763" width="11.375" style="1" customWidth="1"/>
    <col min="10764" max="10764" width="19.625" style="1" bestFit="1" customWidth="1"/>
    <col min="10765" max="10765" width="22" style="1" customWidth="1"/>
    <col min="10766" max="11007" width="9" style="1"/>
    <col min="11008" max="11008" width="5.25" style="1" customWidth="1"/>
    <col min="11009" max="11009" width="36.5" style="1" customWidth="1"/>
    <col min="11010" max="11010" width="13" style="1" customWidth="1"/>
    <col min="11011" max="11011" width="11.5" style="1" customWidth="1"/>
    <col min="11012" max="11012" width="11.75" style="1" customWidth="1"/>
    <col min="11013" max="11013" width="14.25" style="1" customWidth="1"/>
    <col min="11014" max="11014" width="12.625" style="1" customWidth="1"/>
    <col min="11015" max="11015" width="12" style="1" customWidth="1"/>
    <col min="11016" max="11016" width="10" style="1" customWidth="1"/>
    <col min="11017" max="11017" width="13.875" style="1" customWidth="1"/>
    <col min="11018" max="11018" width="11.5" style="1" customWidth="1"/>
    <col min="11019" max="11019" width="11.375" style="1" customWidth="1"/>
    <col min="11020" max="11020" width="19.625" style="1" bestFit="1" customWidth="1"/>
    <col min="11021" max="11021" width="22" style="1" customWidth="1"/>
    <col min="11022" max="11263" width="9" style="1"/>
    <col min="11264" max="11264" width="5.25" style="1" customWidth="1"/>
    <col min="11265" max="11265" width="36.5" style="1" customWidth="1"/>
    <col min="11266" max="11266" width="13" style="1" customWidth="1"/>
    <col min="11267" max="11267" width="11.5" style="1" customWidth="1"/>
    <col min="11268" max="11268" width="11.75" style="1" customWidth="1"/>
    <col min="11269" max="11269" width="14.25" style="1" customWidth="1"/>
    <col min="11270" max="11270" width="12.625" style="1" customWidth="1"/>
    <col min="11271" max="11271" width="12" style="1" customWidth="1"/>
    <col min="11272" max="11272" width="10" style="1" customWidth="1"/>
    <col min="11273" max="11273" width="13.875" style="1" customWidth="1"/>
    <col min="11274" max="11274" width="11.5" style="1" customWidth="1"/>
    <col min="11275" max="11275" width="11.375" style="1" customWidth="1"/>
    <col min="11276" max="11276" width="19.625" style="1" bestFit="1" customWidth="1"/>
    <col min="11277" max="11277" width="22" style="1" customWidth="1"/>
    <col min="11278" max="11519" width="9" style="1"/>
    <col min="11520" max="11520" width="5.25" style="1" customWidth="1"/>
    <col min="11521" max="11521" width="36.5" style="1" customWidth="1"/>
    <col min="11522" max="11522" width="13" style="1" customWidth="1"/>
    <col min="11523" max="11523" width="11.5" style="1" customWidth="1"/>
    <col min="11524" max="11524" width="11.75" style="1" customWidth="1"/>
    <col min="11525" max="11525" width="14.25" style="1" customWidth="1"/>
    <col min="11526" max="11526" width="12.625" style="1" customWidth="1"/>
    <col min="11527" max="11527" width="12" style="1" customWidth="1"/>
    <col min="11528" max="11528" width="10" style="1" customWidth="1"/>
    <col min="11529" max="11529" width="13.875" style="1" customWidth="1"/>
    <col min="11530" max="11530" width="11.5" style="1" customWidth="1"/>
    <col min="11531" max="11531" width="11.375" style="1" customWidth="1"/>
    <col min="11532" max="11532" width="19.625" style="1" bestFit="1" customWidth="1"/>
    <col min="11533" max="11533" width="22" style="1" customWidth="1"/>
    <col min="11534" max="11775" width="9" style="1"/>
    <col min="11776" max="11776" width="5.25" style="1" customWidth="1"/>
    <col min="11777" max="11777" width="36.5" style="1" customWidth="1"/>
    <col min="11778" max="11778" width="13" style="1" customWidth="1"/>
    <col min="11779" max="11779" width="11.5" style="1" customWidth="1"/>
    <col min="11780" max="11780" width="11.75" style="1" customWidth="1"/>
    <col min="11781" max="11781" width="14.25" style="1" customWidth="1"/>
    <col min="11782" max="11782" width="12.625" style="1" customWidth="1"/>
    <col min="11783" max="11783" width="12" style="1" customWidth="1"/>
    <col min="11784" max="11784" width="10" style="1" customWidth="1"/>
    <col min="11785" max="11785" width="13.875" style="1" customWidth="1"/>
    <col min="11786" max="11786" width="11.5" style="1" customWidth="1"/>
    <col min="11787" max="11787" width="11.375" style="1" customWidth="1"/>
    <col min="11788" max="11788" width="19.625" style="1" bestFit="1" customWidth="1"/>
    <col min="11789" max="11789" width="22" style="1" customWidth="1"/>
    <col min="11790" max="12031" width="9" style="1"/>
    <col min="12032" max="12032" width="5.25" style="1" customWidth="1"/>
    <col min="12033" max="12033" width="36.5" style="1" customWidth="1"/>
    <col min="12034" max="12034" width="13" style="1" customWidth="1"/>
    <col min="12035" max="12035" width="11.5" style="1" customWidth="1"/>
    <col min="12036" max="12036" width="11.75" style="1" customWidth="1"/>
    <col min="12037" max="12037" width="14.25" style="1" customWidth="1"/>
    <col min="12038" max="12038" width="12.625" style="1" customWidth="1"/>
    <col min="12039" max="12039" width="12" style="1" customWidth="1"/>
    <col min="12040" max="12040" width="10" style="1" customWidth="1"/>
    <col min="12041" max="12041" width="13.875" style="1" customWidth="1"/>
    <col min="12042" max="12042" width="11.5" style="1" customWidth="1"/>
    <col min="12043" max="12043" width="11.375" style="1" customWidth="1"/>
    <col min="12044" max="12044" width="19.625" style="1" bestFit="1" customWidth="1"/>
    <col min="12045" max="12045" width="22" style="1" customWidth="1"/>
    <col min="12046" max="12287" width="9" style="1"/>
    <col min="12288" max="12288" width="5.25" style="1" customWidth="1"/>
    <col min="12289" max="12289" width="36.5" style="1" customWidth="1"/>
    <col min="12290" max="12290" width="13" style="1" customWidth="1"/>
    <col min="12291" max="12291" width="11.5" style="1" customWidth="1"/>
    <col min="12292" max="12292" width="11.75" style="1" customWidth="1"/>
    <col min="12293" max="12293" width="14.25" style="1" customWidth="1"/>
    <col min="12294" max="12294" width="12.625" style="1" customWidth="1"/>
    <col min="12295" max="12295" width="12" style="1" customWidth="1"/>
    <col min="12296" max="12296" width="10" style="1" customWidth="1"/>
    <col min="12297" max="12297" width="13.875" style="1" customWidth="1"/>
    <col min="12298" max="12298" width="11.5" style="1" customWidth="1"/>
    <col min="12299" max="12299" width="11.375" style="1" customWidth="1"/>
    <col min="12300" max="12300" width="19.625" style="1" bestFit="1" customWidth="1"/>
    <col min="12301" max="12301" width="22" style="1" customWidth="1"/>
    <col min="12302" max="12543" width="9" style="1"/>
    <col min="12544" max="12544" width="5.25" style="1" customWidth="1"/>
    <col min="12545" max="12545" width="36.5" style="1" customWidth="1"/>
    <col min="12546" max="12546" width="13" style="1" customWidth="1"/>
    <col min="12547" max="12547" width="11.5" style="1" customWidth="1"/>
    <col min="12548" max="12548" width="11.75" style="1" customWidth="1"/>
    <col min="12549" max="12549" width="14.25" style="1" customWidth="1"/>
    <col min="12550" max="12550" width="12.625" style="1" customWidth="1"/>
    <col min="12551" max="12551" width="12" style="1" customWidth="1"/>
    <col min="12552" max="12552" width="10" style="1" customWidth="1"/>
    <col min="12553" max="12553" width="13.875" style="1" customWidth="1"/>
    <col min="12554" max="12554" width="11.5" style="1" customWidth="1"/>
    <col min="12555" max="12555" width="11.375" style="1" customWidth="1"/>
    <col min="12556" max="12556" width="19.625" style="1" bestFit="1" customWidth="1"/>
    <col min="12557" max="12557" width="22" style="1" customWidth="1"/>
    <col min="12558" max="12799" width="9" style="1"/>
    <col min="12800" max="12800" width="5.25" style="1" customWidth="1"/>
    <col min="12801" max="12801" width="36.5" style="1" customWidth="1"/>
    <col min="12802" max="12802" width="13" style="1" customWidth="1"/>
    <col min="12803" max="12803" width="11.5" style="1" customWidth="1"/>
    <col min="12804" max="12804" width="11.75" style="1" customWidth="1"/>
    <col min="12805" max="12805" width="14.25" style="1" customWidth="1"/>
    <col min="12806" max="12806" width="12.625" style="1" customWidth="1"/>
    <col min="12807" max="12807" width="12" style="1" customWidth="1"/>
    <col min="12808" max="12808" width="10" style="1" customWidth="1"/>
    <col min="12809" max="12809" width="13.875" style="1" customWidth="1"/>
    <col min="12810" max="12810" width="11.5" style="1" customWidth="1"/>
    <col min="12811" max="12811" width="11.375" style="1" customWidth="1"/>
    <col min="12812" max="12812" width="19.625" style="1" bestFit="1" customWidth="1"/>
    <col min="12813" max="12813" width="22" style="1" customWidth="1"/>
    <col min="12814" max="13055" width="9" style="1"/>
    <col min="13056" max="13056" width="5.25" style="1" customWidth="1"/>
    <col min="13057" max="13057" width="36.5" style="1" customWidth="1"/>
    <col min="13058" max="13058" width="13" style="1" customWidth="1"/>
    <col min="13059" max="13059" width="11.5" style="1" customWidth="1"/>
    <col min="13060" max="13060" width="11.75" style="1" customWidth="1"/>
    <col min="13061" max="13061" width="14.25" style="1" customWidth="1"/>
    <col min="13062" max="13062" width="12.625" style="1" customWidth="1"/>
    <col min="13063" max="13063" width="12" style="1" customWidth="1"/>
    <col min="13064" max="13064" width="10" style="1" customWidth="1"/>
    <col min="13065" max="13065" width="13.875" style="1" customWidth="1"/>
    <col min="13066" max="13066" width="11.5" style="1" customWidth="1"/>
    <col min="13067" max="13067" width="11.375" style="1" customWidth="1"/>
    <col min="13068" max="13068" width="19.625" style="1" bestFit="1" customWidth="1"/>
    <col min="13069" max="13069" width="22" style="1" customWidth="1"/>
    <col min="13070" max="13311" width="9" style="1"/>
    <col min="13312" max="13312" width="5.25" style="1" customWidth="1"/>
    <col min="13313" max="13313" width="36.5" style="1" customWidth="1"/>
    <col min="13314" max="13314" width="13" style="1" customWidth="1"/>
    <col min="13315" max="13315" width="11.5" style="1" customWidth="1"/>
    <col min="13316" max="13316" width="11.75" style="1" customWidth="1"/>
    <col min="13317" max="13317" width="14.25" style="1" customWidth="1"/>
    <col min="13318" max="13318" width="12.625" style="1" customWidth="1"/>
    <col min="13319" max="13319" width="12" style="1" customWidth="1"/>
    <col min="13320" max="13320" width="10" style="1" customWidth="1"/>
    <col min="13321" max="13321" width="13.875" style="1" customWidth="1"/>
    <col min="13322" max="13322" width="11.5" style="1" customWidth="1"/>
    <col min="13323" max="13323" width="11.375" style="1" customWidth="1"/>
    <col min="13324" max="13324" width="19.625" style="1" bestFit="1" customWidth="1"/>
    <col min="13325" max="13325" width="22" style="1" customWidth="1"/>
    <col min="13326" max="13567" width="9" style="1"/>
    <col min="13568" max="13568" width="5.25" style="1" customWidth="1"/>
    <col min="13569" max="13569" width="36.5" style="1" customWidth="1"/>
    <col min="13570" max="13570" width="13" style="1" customWidth="1"/>
    <col min="13571" max="13571" width="11.5" style="1" customWidth="1"/>
    <col min="13572" max="13572" width="11.75" style="1" customWidth="1"/>
    <col min="13573" max="13573" width="14.25" style="1" customWidth="1"/>
    <col min="13574" max="13574" width="12.625" style="1" customWidth="1"/>
    <col min="13575" max="13575" width="12" style="1" customWidth="1"/>
    <col min="13576" max="13576" width="10" style="1" customWidth="1"/>
    <col min="13577" max="13577" width="13.875" style="1" customWidth="1"/>
    <col min="13578" max="13578" width="11.5" style="1" customWidth="1"/>
    <col min="13579" max="13579" width="11.375" style="1" customWidth="1"/>
    <col min="13580" max="13580" width="19.625" style="1" bestFit="1" customWidth="1"/>
    <col min="13581" max="13581" width="22" style="1" customWidth="1"/>
    <col min="13582" max="13823" width="9" style="1"/>
    <col min="13824" max="13824" width="5.25" style="1" customWidth="1"/>
    <col min="13825" max="13825" width="36.5" style="1" customWidth="1"/>
    <col min="13826" max="13826" width="13" style="1" customWidth="1"/>
    <col min="13827" max="13827" width="11.5" style="1" customWidth="1"/>
    <col min="13828" max="13828" width="11.75" style="1" customWidth="1"/>
    <col min="13829" max="13829" width="14.25" style="1" customWidth="1"/>
    <col min="13830" max="13830" width="12.625" style="1" customWidth="1"/>
    <col min="13831" max="13831" width="12" style="1" customWidth="1"/>
    <col min="13832" max="13832" width="10" style="1" customWidth="1"/>
    <col min="13833" max="13833" width="13.875" style="1" customWidth="1"/>
    <col min="13834" max="13834" width="11.5" style="1" customWidth="1"/>
    <col min="13835" max="13835" width="11.375" style="1" customWidth="1"/>
    <col min="13836" max="13836" width="19.625" style="1" bestFit="1" customWidth="1"/>
    <col min="13837" max="13837" width="22" style="1" customWidth="1"/>
    <col min="13838" max="14079" width="9" style="1"/>
    <col min="14080" max="14080" width="5.25" style="1" customWidth="1"/>
    <col min="14081" max="14081" width="36.5" style="1" customWidth="1"/>
    <col min="14082" max="14082" width="13" style="1" customWidth="1"/>
    <col min="14083" max="14083" width="11.5" style="1" customWidth="1"/>
    <col min="14084" max="14084" width="11.75" style="1" customWidth="1"/>
    <col min="14085" max="14085" width="14.25" style="1" customWidth="1"/>
    <col min="14086" max="14086" width="12.625" style="1" customWidth="1"/>
    <col min="14087" max="14087" width="12" style="1" customWidth="1"/>
    <col min="14088" max="14088" width="10" style="1" customWidth="1"/>
    <col min="14089" max="14089" width="13.875" style="1" customWidth="1"/>
    <col min="14090" max="14090" width="11.5" style="1" customWidth="1"/>
    <col min="14091" max="14091" width="11.375" style="1" customWidth="1"/>
    <col min="14092" max="14092" width="19.625" style="1" bestFit="1" customWidth="1"/>
    <col min="14093" max="14093" width="22" style="1" customWidth="1"/>
    <col min="14094" max="14335" width="9" style="1"/>
    <col min="14336" max="14336" width="5.25" style="1" customWidth="1"/>
    <col min="14337" max="14337" width="36.5" style="1" customWidth="1"/>
    <col min="14338" max="14338" width="13" style="1" customWidth="1"/>
    <col min="14339" max="14339" width="11.5" style="1" customWidth="1"/>
    <col min="14340" max="14340" width="11.75" style="1" customWidth="1"/>
    <col min="14341" max="14341" width="14.25" style="1" customWidth="1"/>
    <col min="14342" max="14342" width="12.625" style="1" customWidth="1"/>
    <col min="14343" max="14343" width="12" style="1" customWidth="1"/>
    <col min="14344" max="14344" width="10" style="1" customWidth="1"/>
    <col min="14345" max="14345" width="13.875" style="1" customWidth="1"/>
    <col min="14346" max="14346" width="11.5" style="1" customWidth="1"/>
    <col min="14347" max="14347" width="11.375" style="1" customWidth="1"/>
    <col min="14348" max="14348" width="19.625" style="1" bestFit="1" customWidth="1"/>
    <col min="14349" max="14349" width="22" style="1" customWidth="1"/>
    <col min="14350" max="14591" width="9" style="1"/>
    <col min="14592" max="14592" width="5.25" style="1" customWidth="1"/>
    <col min="14593" max="14593" width="36.5" style="1" customWidth="1"/>
    <col min="14594" max="14594" width="13" style="1" customWidth="1"/>
    <col min="14595" max="14595" width="11.5" style="1" customWidth="1"/>
    <col min="14596" max="14596" width="11.75" style="1" customWidth="1"/>
    <col min="14597" max="14597" width="14.25" style="1" customWidth="1"/>
    <col min="14598" max="14598" width="12.625" style="1" customWidth="1"/>
    <col min="14599" max="14599" width="12" style="1" customWidth="1"/>
    <col min="14600" max="14600" width="10" style="1" customWidth="1"/>
    <col min="14601" max="14601" width="13.875" style="1" customWidth="1"/>
    <col min="14602" max="14602" width="11.5" style="1" customWidth="1"/>
    <col min="14603" max="14603" width="11.375" style="1" customWidth="1"/>
    <col min="14604" max="14604" width="19.625" style="1" bestFit="1" customWidth="1"/>
    <col min="14605" max="14605" width="22" style="1" customWidth="1"/>
    <col min="14606" max="14847" width="9" style="1"/>
    <col min="14848" max="14848" width="5.25" style="1" customWidth="1"/>
    <col min="14849" max="14849" width="36.5" style="1" customWidth="1"/>
    <col min="14850" max="14850" width="13" style="1" customWidth="1"/>
    <col min="14851" max="14851" width="11.5" style="1" customWidth="1"/>
    <col min="14852" max="14852" width="11.75" style="1" customWidth="1"/>
    <col min="14853" max="14853" width="14.25" style="1" customWidth="1"/>
    <col min="14854" max="14854" width="12.625" style="1" customWidth="1"/>
    <col min="14855" max="14855" width="12" style="1" customWidth="1"/>
    <col min="14856" max="14856" width="10" style="1" customWidth="1"/>
    <col min="14857" max="14857" width="13.875" style="1" customWidth="1"/>
    <col min="14858" max="14858" width="11.5" style="1" customWidth="1"/>
    <col min="14859" max="14859" width="11.375" style="1" customWidth="1"/>
    <col min="14860" max="14860" width="19.625" style="1" bestFit="1" customWidth="1"/>
    <col min="14861" max="14861" width="22" style="1" customWidth="1"/>
    <col min="14862" max="15103" width="9" style="1"/>
    <col min="15104" max="15104" width="5.25" style="1" customWidth="1"/>
    <col min="15105" max="15105" width="36.5" style="1" customWidth="1"/>
    <col min="15106" max="15106" width="13" style="1" customWidth="1"/>
    <col min="15107" max="15107" width="11.5" style="1" customWidth="1"/>
    <col min="15108" max="15108" width="11.75" style="1" customWidth="1"/>
    <col min="15109" max="15109" width="14.25" style="1" customWidth="1"/>
    <col min="15110" max="15110" width="12.625" style="1" customWidth="1"/>
    <col min="15111" max="15111" width="12" style="1" customWidth="1"/>
    <col min="15112" max="15112" width="10" style="1" customWidth="1"/>
    <col min="15113" max="15113" width="13.875" style="1" customWidth="1"/>
    <col min="15114" max="15114" width="11.5" style="1" customWidth="1"/>
    <col min="15115" max="15115" width="11.375" style="1" customWidth="1"/>
    <col min="15116" max="15116" width="19.625" style="1" bestFit="1" customWidth="1"/>
    <col min="15117" max="15117" width="22" style="1" customWidth="1"/>
    <col min="15118" max="15359" width="9" style="1"/>
    <col min="15360" max="15360" width="5.25" style="1" customWidth="1"/>
    <col min="15361" max="15361" width="36.5" style="1" customWidth="1"/>
    <col min="15362" max="15362" width="13" style="1" customWidth="1"/>
    <col min="15363" max="15363" width="11.5" style="1" customWidth="1"/>
    <col min="15364" max="15364" width="11.75" style="1" customWidth="1"/>
    <col min="15365" max="15365" width="14.25" style="1" customWidth="1"/>
    <col min="15366" max="15366" width="12.625" style="1" customWidth="1"/>
    <col min="15367" max="15367" width="12" style="1" customWidth="1"/>
    <col min="15368" max="15368" width="10" style="1" customWidth="1"/>
    <col min="15369" max="15369" width="13.875" style="1" customWidth="1"/>
    <col min="15370" max="15370" width="11.5" style="1" customWidth="1"/>
    <col min="15371" max="15371" width="11.375" style="1" customWidth="1"/>
    <col min="15372" max="15372" width="19.625" style="1" bestFit="1" customWidth="1"/>
    <col min="15373" max="15373" width="22" style="1" customWidth="1"/>
    <col min="15374" max="15615" width="9" style="1"/>
    <col min="15616" max="15616" width="5.25" style="1" customWidth="1"/>
    <col min="15617" max="15617" width="36.5" style="1" customWidth="1"/>
    <col min="15618" max="15618" width="13" style="1" customWidth="1"/>
    <col min="15619" max="15619" width="11.5" style="1" customWidth="1"/>
    <col min="15620" max="15620" width="11.75" style="1" customWidth="1"/>
    <col min="15621" max="15621" width="14.25" style="1" customWidth="1"/>
    <col min="15622" max="15622" width="12.625" style="1" customWidth="1"/>
    <col min="15623" max="15623" width="12" style="1" customWidth="1"/>
    <col min="15624" max="15624" width="10" style="1" customWidth="1"/>
    <col min="15625" max="15625" width="13.875" style="1" customWidth="1"/>
    <col min="15626" max="15626" width="11.5" style="1" customWidth="1"/>
    <col min="15627" max="15627" width="11.375" style="1" customWidth="1"/>
    <col min="15628" max="15628" width="19.625" style="1" bestFit="1" customWidth="1"/>
    <col min="15629" max="15629" width="22" style="1" customWidth="1"/>
    <col min="15630" max="15871" width="9" style="1"/>
    <col min="15872" max="15872" width="5.25" style="1" customWidth="1"/>
    <col min="15873" max="15873" width="36.5" style="1" customWidth="1"/>
    <col min="15874" max="15874" width="13" style="1" customWidth="1"/>
    <col min="15875" max="15875" width="11.5" style="1" customWidth="1"/>
    <col min="15876" max="15876" width="11.75" style="1" customWidth="1"/>
    <col min="15877" max="15877" width="14.25" style="1" customWidth="1"/>
    <col min="15878" max="15878" width="12.625" style="1" customWidth="1"/>
    <col min="15879" max="15879" width="12" style="1" customWidth="1"/>
    <col min="15880" max="15880" width="10" style="1" customWidth="1"/>
    <col min="15881" max="15881" width="13.875" style="1" customWidth="1"/>
    <col min="15882" max="15882" width="11.5" style="1" customWidth="1"/>
    <col min="15883" max="15883" width="11.375" style="1" customWidth="1"/>
    <col min="15884" max="15884" width="19.625" style="1" bestFit="1" customWidth="1"/>
    <col min="15885" max="15885" width="22" style="1" customWidth="1"/>
    <col min="15886" max="16127" width="9" style="1"/>
    <col min="16128" max="16128" width="5.25" style="1" customWidth="1"/>
    <col min="16129" max="16129" width="36.5" style="1" customWidth="1"/>
    <col min="16130" max="16130" width="13" style="1" customWidth="1"/>
    <col min="16131" max="16131" width="11.5" style="1" customWidth="1"/>
    <col min="16132" max="16132" width="11.75" style="1" customWidth="1"/>
    <col min="16133" max="16133" width="14.25" style="1" customWidth="1"/>
    <col min="16134" max="16134" width="12.625" style="1" customWidth="1"/>
    <col min="16135" max="16135" width="12" style="1" customWidth="1"/>
    <col min="16136" max="16136" width="10" style="1" customWidth="1"/>
    <col min="16137" max="16137" width="13.875" style="1" customWidth="1"/>
    <col min="16138" max="16138" width="11.5" style="1" customWidth="1"/>
    <col min="16139" max="16139" width="11.375" style="1" customWidth="1"/>
    <col min="16140" max="16140" width="19.625" style="1" bestFit="1" customWidth="1"/>
    <col min="16141" max="16141" width="22" style="1" customWidth="1"/>
    <col min="16142" max="16383" width="9" style="1"/>
    <col min="16384" max="16384" width="9" style="1" customWidth="1"/>
  </cols>
  <sheetData>
    <row r="1" spans="1:14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4" ht="21.75" customHeight="1" x14ac:dyDescent="0.3">
      <c r="A2" s="142" t="s">
        <v>149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4" x14ac:dyDescent="0.3">
      <c r="A3" s="143" t="s">
        <v>152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4" x14ac:dyDescent="0.3">
      <c r="C4" s="2"/>
      <c r="D4" s="2"/>
      <c r="E4" s="2"/>
      <c r="F4" s="2"/>
      <c r="G4" s="2"/>
      <c r="K4" s="144" t="s">
        <v>1</v>
      </c>
      <c r="L4" s="144"/>
    </row>
    <row r="5" spans="1:14" s="3" customFormat="1" ht="30.6" customHeight="1" x14ac:dyDescent="0.3">
      <c r="A5" s="145" t="s">
        <v>2</v>
      </c>
      <c r="B5" s="145" t="s">
        <v>3</v>
      </c>
      <c r="C5" s="145" t="s">
        <v>100</v>
      </c>
      <c r="D5" s="147" t="s">
        <v>101</v>
      </c>
      <c r="E5" s="147"/>
      <c r="F5" s="145" t="s">
        <v>102</v>
      </c>
      <c r="G5" s="147" t="s">
        <v>4</v>
      </c>
      <c r="H5" s="147"/>
      <c r="I5" s="147"/>
      <c r="J5" s="145" t="s">
        <v>103</v>
      </c>
      <c r="K5" s="147" t="s">
        <v>125</v>
      </c>
      <c r="L5" s="147"/>
    </row>
    <row r="6" spans="1:14" s="3" customFormat="1" ht="69.75" customHeight="1" x14ac:dyDescent="0.3">
      <c r="A6" s="146"/>
      <c r="B6" s="146"/>
      <c r="C6" s="146"/>
      <c r="D6" s="62" t="s">
        <v>5</v>
      </c>
      <c r="E6" s="62" t="s">
        <v>6</v>
      </c>
      <c r="F6" s="146"/>
      <c r="G6" s="62" t="s">
        <v>5</v>
      </c>
      <c r="H6" s="62" t="s">
        <v>6</v>
      </c>
      <c r="I6" s="4" t="s">
        <v>100</v>
      </c>
      <c r="J6" s="146"/>
      <c r="K6" s="62" t="s">
        <v>7</v>
      </c>
      <c r="L6" s="62" t="s">
        <v>6</v>
      </c>
      <c r="M6" s="5">
        <f>100-I8</f>
        <v>-82.584519841528959</v>
      </c>
    </row>
    <row r="7" spans="1:14" s="3" customFormat="1" x14ac:dyDescent="0.3">
      <c r="A7" s="63" t="s">
        <v>8</v>
      </c>
      <c r="B7" s="63" t="s">
        <v>9</v>
      </c>
      <c r="C7" s="63">
        <v>1</v>
      </c>
      <c r="D7" s="63">
        <v>2</v>
      </c>
      <c r="E7" s="63">
        <v>3</v>
      </c>
      <c r="F7" s="63">
        <v>4</v>
      </c>
      <c r="G7" s="63" t="s">
        <v>10</v>
      </c>
      <c r="H7" s="63" t="s">
        <v>11</v>
      </c>
      <c r="I7" s="63" t="s">
        <v>12</v>
      </c>
      <c r="J7" s="63">
        <v>8</v>
      </c>
      <c r="K7" s="63" t="s">
        <v>13</v>
      </c>
      <c r="L7" s="63" t="s">
        <v>14</v>
      </c>
      <c r="M7" s="6">
        <f>+C8-F8</f>
        <v>-28197.343219000148</v>
      </c>
      <c r="N7" s="3">
        <f>10000000*15/100</f>
        <v>1500000</v>
      </c>
    </row>
    <row r="8" spans="1:14" s="61" customFormat="1" ht="22.15" customHeight="1" x14ac:dyDescent="0.3">
      <c r="A8" s="64"/>
      <c r="B8" s="65" t="s">
        <v>105</v>
      </c>
      <c r="C8" s="91">
        <f>C9+C51-C52</f>
        <v>1203865.7067810001</v>
      </c>
      <c r="D8" s="91">
        <f>D51</f>
        <v>347287</v>
      </c>
      <c r="E8" s="91">
        <f>E51</f>
        <v>347287</v>
      </c>
      <c r="F8" s="91">
        <f>F9+F51-F52</f>
        <v>1232063.0500000003</v>
      </c>
      <c r="G8" s="67">
        <f t="shared" ref="G8:L8" si="0">G9+G51</f>
        <v>492.93844151900817</v>
      </c>
      <c r="H8" s="67">
        <f t="shared" si="0"/>
        <v>492.93844151900817</v>
      </c>
      <c r="I8" s="67">
        <f t="shared" si="0"/>
        <v>182.58451984152896</v>
      </c>
      <c r="J8" s="91">
        <f>J51</f>
        <v>373236</v>
      </c>
      <c r="K8" s="67">
        <f t="shared" si="0"/>
        <v>204.21246562697587</v>
      </c>
      <c r="L8" s="67">
        <f t="shared" si="0"/>
        <v>204.21246562697587</v>
      </c>
      <c r="M8" s="3" t="s">
        <v>16</v>
      </c>
      <c r="N8" s="3">
        <f>10000000-N7</f>
        <v>8500000</v>
      </c>
    </row>
    <row r="9" spans="1:14" s="3" customFormat="1" ht="24.6" customHeight="1" x14ac:dyDescent="0.3">
      <c r="A9" s="64" t="s">
        <v>8</v>
      </c>
      <c r="B9" s="65" t="s">
        <v>106</v>
      </c>
      <c r="C9" s="91">
        <f>C10+C47+C48+C49+C50</f>
        <v>253088.522364</v>
      </c>
      <c r="D9" s="91">
        <f t="shared" ref="D9:E9" si="1">D10+D47+D48+D49+D50</f>
        <v>122720</v>
      </c>
      <c r="E9" s="91">
        <f t="shared" si="1"/>
        <v>122720</v>
      </c>
      <c r="F9" s="91">
        <f>F10+F47+F48+F49+F50</f>
        <v>192373.23100000003</v>
      </c>
      <c r="G9" s="67">
        <f>G10+G47+G48+G49+G50</f>
        <v>156.75784794654501</v>
      </c>
      <c r="H9" s="67">
        <f>F9/E9*100</f>
        <v>156.75784794654501</v>
      </c>
      <c r="I9" s="67">
        <f>F9/C9*100</f>
        <v>76.010254911253028</v>
      </c>
      <c r="J9" s="98">
        <f t="shared" ref="J9" si="2">J10+J47+J48+J49</f>
        <v>118720</v>
      </c>
      <c r="K9" s="67">
        <f t="shared" ref="K9:K10" si="3">J9/D9*100</f>
        <v>96.740547588005214</v>
      </c>
      <c r="L9" s="67">
        <f t="shared" ref="L9:L10" si="4">J9/E9*100</f>
        <v>96.740547588005214</v>
      </c>
    </row>
    <row r="10" spans="1:14" s="61" customFormat="1" ht="21.6" customHeight="1" x14ac:dyDescent="0.3">
      <c r="A10" s="64" t="s">
        <v>15</v>
      </c>
      <c r="B10" s="65" t="s">
        <v>104</v>
      </c>
      <c r="C10" s="91">
        <f>C11+C17+C23+C29+C35+C36+C37+C39+C43+C44+C46</f>
        <v>251776.62236400001</v>
      </c>
      <c r="D10" s="91">
        <f>D11+D17+D23+D29+D35+D36+D37+D39+D43+D44+D46</f>
        <v>122720</v>
      </c>
      <c r="E10" s="91">
        <f>E11+E17+E23+E29+E35+E36+E37+E39+E43+E44+E46</f>
        <v>122720</v>
      </c>
      <c r="F10" s="91">
        <f>F11+F17+F23+F29+F35+F36+F37+F39+F43+F44+F46</f>
        <v>192373.23100000003</v>
      </c>
      <c r="G10" s="67">
        <f>F10/D10*100</f>
        <v>156.75784794654501</v>
      </c>
      <c r="H10" s="67">
        <f>F10/E10*100</f>
        <v>156.75784794654501</v>
      </c>
      <c r="I10" s="67">
        <f>F10/C10*100</f>
        <v>76.406311751168474</v>
      </c>
      <c r="J10" s="98">
        <f>J11+J17+J23+J29+J35+J36+J37+J39+J43+J44+J46</f>
        <v>118720</v>
      </c>
      <c r="K10" s="67">
        <f t="shared" si="3"/>
        <v>96.740547588005214</v>
      </c>
      <c r="L10" s="67">
        <f t="shared" si="4"/>
        <v>96.740547588005214</v>
      </c>
      <c r="M10" s="3"/>
      <c r="N10" s="3"/>
    </row>
    <row r="11" spans="1:14" ht="21.6" customHeight="1" x14ac:dyDescent="0.3">
      <c r="A11" s="68">
        <v>1</v>
      </c>
      <c r="B11" s="69" t="s">
        <v>107</v>
      </c>
      <c r="C11" s="92">
        <v>108639.65801</v>
      </c>
      <c r="D11" s="92">
        <f>D12+D13+D14+D15</f>
        <v>0</v>
      </c>
      <c r="E11" s="92">
        <f>E12+E13+E14+E15</f>
        <v>0</v>
      </c>
      <c r="F11" s="92">
        <f>SUM(F12:F15)</f>
        <v>75170.517999999996</v>
      </c>
      <c r="G11" s="67"/>
      <c r="H11" s="67"/>
      <c r="I11" s="67">
        <f>F11/C11*100</f>
        <v>69.192520831647627</v>
      </c>
      <c r="J11" s="81"/>
      <c r="K11" s="71"/>
      <c r="L11" s="71"/>
    </row>
    <row r="12" spans="1:14" ht="21.6" customHeight="1" x14ac:dyDescent="0.3">
      <c r="A12" s="72" t="s">
        <v>108</v>
      </c>
      <c r="B12" s="73" t="s">
        <v>109</v>
      </c>
      <c r="C12" s="93"/>
      <c r="D12" s="94"/>
      <c r="E12" s="94"/>
      <c r="F12" s="94">
        <v>39042.639000000003</v>
      </c>
      <c r="G12" s="71"/>
      <c r="H12" s="71"/>
      <c r="I12" s="70"/>
      <c r="J12" s="74"/>
      <c r="K12" s="71"/>
      <c r="L12" s="71"/>
      <c r="M12" s="2"/>
    </row>
    <row r="13" spans="1:14" ht="21.6" customHeight="1" x14ac:dyDescent="0.3">
      <c r="A13" s="72" t="s">
        <v>108</v>
      </c>
      <c r="B13" s="73" t="s">
        <v>110</v>
      </c>
      <c r="C13" s="93"/>
      <c r="D13" s="94"/>
      <c r="E13" s="94"/>
      <c r="F13" s="94">
        <v>3249.9839999999999</v>
      </c>
      <c r="G13" s="71"/>
      <c r="H13" s="71"/>
      <c r="I13" s="70"/>
      <c r="J13" s="74"/>
      <c r="K13" s="71"/>
      <c r="L13" s="71"/>
      <c r="M13" s="2"/>
    </row>
    <row r="14" spans="1:14" ht="21.6" customHeight="1" x14ac:dyDescent="0.3">
      <c r="A14" s="72" t="s">
        <v>108</v>
      </c>
      <c r="B14" s="73" t="s">
        <v>111</v>
      </c>
      <c r="C14" s="93"/>
      <c r="D14" s="94"/>
      <c r="E14" s="94"/>
      <c r="F14" s="94"/>
      <c r="G14" s="71"/>
      <c r="H14" s="71"/>
      <c r="I14" s="70"/>
      <c r="J14" s="74"/>
      <c r="K14" s="71"/>
      <c r="L14" s="71"/>
      <c r="M14" s="2"/>
    </row>
    <row r="15" spans="1:14" ht="21.6" customHeight="1" x14ac:dyDescent="0.3">
      <c r="A15" s="72" t="s">
        <v>108</v>
      </c>
      <c r="B15" s="73" t="s">
        <v>112</v>
      </c>
      <c r="C15" s="93"/>
      <c r="D15" s="94"/>
      <c r="E15" s="94"/>
      <c r="F15" s="94">
        <v>32877.894999999997</v>
      </c>
      <c r="G15" s="71"/>
      <c r="H15" s="71"/>
      <c r="I15" s="70"/>
      <c r="J15" s="74"/>
      <c r="K15" s="71"/>
      <c r="L15" s="71"/>
      <c r="M15" s="2"/>
    </row>
    <row r="16" spans="1:14" ht="21.6" customHeight="1" x14ac:dyDescent="0.3">
      <c r="A16" s="72"/>
      <c r="B16" s="73" t="s">
        <v>113</v>
      </c>
      <c r="C16" s="93"/>
      <c r="D16" s="94"/>
      <c r="E16" s="94"/>
      <c r="F16" s="94">
        <v>32846.322</v>
      </c>
      <c r="G16" s="71"/>
      <c r="H16" s="71"/>
      <c r="I16" s="70"/>
      <c r="J16" s="74"/>
      <c r="K16" s="71"/>
      <c r="L16" s="71"/>
      <c r="M16" s="2"/>
    </row>
    <row r="17" spans="1:13" ht="21.6" customHeight="1" x14ac:dyDescent="0.3">
      <c r="A17" s="68">
        <v>2</v>
      </c>
      <c r="B17" s="69" t="s">
        <v>114</v>
      </c>
      <c r="C17" s="92"/>
      <c r="D17" s="92"/>
      <c r="E17" s="92"/>
      <c r="F17" s="92"/>
      <c r="G17" s="71"/>
      <c r="H17" s="71"/>
      <c r="I17" s="70"/>
      <c r="J17" s="81"/>
      <c r="K17" s="71"/>
      <c r="L17" s="71"/>
    </row>
    <row r="18" spans="1:13" ht="21.6" customHeight="1" x14ac:dyDescent="0.3">
      <c r="A18" s="72" t="s">
        <v>108</v>
      </c>
      <c r="B18" s="73" t="s">
        <v>109</v>
      </c>
      <c r="C18" s="93"/>
      <c r="D18" s="94"/>
      <c r="E18" s="94"/>
      <c r="F18" s="94"/>
      <c r="G18" s="71"/>
      <c r="H18" s="71"/>
      <c r="I18" s="70"/>
      <c r="J18" s="74"/>
      <c r="K18" s="71"/>
      <c r="L18" s="71"/>
      <c r="M18" s="2"/>
    </row>
    <row r="19" spans="1:13" ht="21.6" customHeight="1" x14ac:dyDescent="0.3">
      <c r="A19" s="72" t="s">
        <v>108</v>
      </c>
      <c r="B19" s="73" t="s">
        <v>110</v>
      </c>
      <c r="C19" s="93"/>
      <c r="D19" s="94"/>
      <c r="E19" s="94"/>
      <c r="F19" s="94"/>
      <c r="G19" s="71"/>
      <c r="H19" s="71"/>
      <c r="I19" s="70"/>
      <c r="J19" s="74"/>
      <c r="K19" s="71"/>
      <c r="L19" s="71"/>
      <c r="M19" s="2"/>
    </row>
    <row r="20" spans="1:13" ht="21.6" customHeight="1" x14ac:dyDescent="0.3">
      <c r="A20" s="72" t="s">
        <v>108</v>
      </c>
      <c r="B20" s="73" t="s">
        <v>111</v>
      </c>
      <c r="C20" s="93"/>
      <c r="D20" s="94"/>
      <c r="E20" s="94"/>
      <c r="F20" s="94"/>
      <c r="G20" s="71"/>
      <c r="H20" s="71"/>
      <c r="I20" s="70"/>
      <c r="J20" s="74"/>
      <c r="K20" s="71"/>
      <c r="L20" s="71"/>
      <c r="M20" s="2"/>
    </row>
    <row r="21" spans="1:13" ht="21.6" customHeight="1" x14ac:dyDescent="0.3">
      <c r="A21" s="72" t="s">
        <v>108</v>
      </c>
      <c r="B21" s="73" t="s">
        <v>112</v>
      </c>
      <c r="C21" s="93"/>
      <c r="D21" s="94"/>
      <c r="E21" s="94"/>
      <c r="F21" s="94"/>
      <c r="G21" s="71"/>
      <c r="H21" s="71"/>
      <c r="I21" s="70"/>
      <c r="J21" s="74"/>
      <c r="K21" s="71"/>
      <c r="L21" s="71"/>
      <c r="M21" s="2"/>
    </row>
    <row r="22" spans="1:13" ht="21.6" customHeight="1" x14ac:dyDescent="0.3">
      <c r="A22" s="72"/>
      <c r="B22" s="73" t="s">
        <v>113</v>
      </c>
      <c r="C22" s="93"/>
      <c r="D22" s="94"/>
      <c r="E22" s="94"/>
      <c r="F22" s="94"/>
      <c r="G22" s="71"/>
      <c r="H22" s="71"/>
      <c r="I22" s="70"/>
      <c r="J22" s="74"/>
      <c r="K22" s="71"/>
      <c r="L22" s="71"/>
      <c r="M22" s="2"/>
    </row>
    <row r="23" spans="1:13" x14ac:dyDescent="0.3">
      <c r="A23" s="68">
        <v>3</v>
      </c>
      <c r="B23" s="69" t="s">
        <v>115</v>
      </c>
      <c r="C23" s="92">
        <v>10328.836271</v>
      </c>
      <c r="D23" s="92">
        <f t="shared" ref="D23:E23" si="5">D24+D25+D26+D27</f>
        <v>0</v>
      </c>
      <c r="E23" s="92">
        <f t="shared" si="5"/>
        <v>0</v>
      </c>
      <c r="F23" s="92">
        <f>SUM(F24:F27)</f>
        <v>17.304000000000002</v>
      </c>
      <c r="G23" s="71"/>
      <c r="H23" s="71"/>
      <c r="I23" s="105">
        <f>F23/C23*100</f>
        <v>0.16753097392572661</v>
      </c>
      <c r="J23" s="81"/>
      <c r="K23" s="71"/>
      <c r="L23" s="71"/>
    </row>
    <row r="24" spans="1:13" ht="21.6" customHeight="1" x14ac:dyDescent="0.3">
      <c r="A24" s="72" t="s">
        <v>108</v>
      </c>
      <c r="B24" s="73" t="s">
        <v>109</v>
      </c>
      <c r="C24" s="93"/>
      <c r="D24" s="94"/>
      <c r="E24" s="94"/>
      <c r="F24" s="94">
        <v>8.0489999999999995</v>
      </c>
      <c r="G24" s="67"/>
      <c r="H24" s="67"/>
      <c r="I24" s="66"/>
      <c r="J24" s="74"/>
      <c r="K24" s="71"/>
      <c r="L24" s="71"/>
      <c r="M24" s="2"/>
    </row>
    <row r="25" spans="1:13" ht="21.6" customHeight="1" x14ac:dyDescent="0.3">
      <c r="A25" s="72" t="s">
        <v>108</v>
      </c>
      <c r="B25" s="73" t="s">
        <v>110</v>
      </c>
      <c r="C25" s="93"/>
      <c r="D25" s="94"/>
      <c r="E25" s="94"/>
      <c r="F25" s="94">
        <v>9.2550000000000008</v>
      </c>
      <c r="G25" s="71"/>
      <c r="H25" s="71"/>
      <c r="I25" s="70"/>
      <c r="J25" s="74"/>
      <c r="K25" s="71"/>
      <c r="L25" s="71"/>
      <c r="M25" s="2"/>
    </row>
    <row r="26" spans="1:13" ht="21.6" customHeight="1" x14ac:dyDescent="0.3">
      <c r="A26" s="72" t="s">
        <v>108</v>
      </c>
      <c r="B26" s="73" t="s">
        <v>111</v>
      </c>
      <c r="C26" s="93"/>
      <c r="D26" s="94"/>
      <c r="E26" s="94"/>
      <c r="F26" s="94">
        <v>0</v>
      </c>
      <c r="G26" s="71"/>
      <c r="H26" s="71"/>
      <c r="I26" s="70"/>
      <c r="J26" s="74"/>
      <c r="K26" s="71"/>
      <c r="L26" s="71"/>
      <c r="M26" s="2"/>
    </row>
    <row r="27" spans="1:13" ht="21.6" customHeight="1" x14ac:dyDescent="0.3">
      <c r="A27" s="72" t="s">
        <v>108</v>
      </c>
      <c r="B27" s="73" t="s">
        <v>112</v>
      </c>
      <c r="C27" s="93"/>
      <c r="D27" s="94"/>
      <c r="E27" s="94"/>
      <c r="F27" s="94">
        <v>0</v>
      </c>
      <c r="G27" s="71"/>
      <c r="H27" s="71"/>
      <c r="I27" s="70"/>
      <c r="J27" s="74"/>
      <c r="K27" s="71"/>
      <c r="L27" s="71"/>
      <c r="M27" s="2"/>
    </row>
    <row r="28" spans="1:13" ht="21.6" customHeight="1" x14ac:dyDescent="0.3">
      <c r="A28" s="72"/>
      <c r="B28" s="73" t="s">
        <v>113</v>
      </c>
      <c r="C28" s="93"/>
      <c r="D28" s="94"/>
      <c r="E28" s="94"/>
      <c r="F28" s="94">
        <v>0</v>
      </c>
      <c r="G28" s="71"/>
      <c r="H28" s="71"/>
      <c r="I28" s="70"/>
      <c r="J28" s="74"/>
      <c r="K28" s="71"/>
      <c r="L28" s="71"/>
      <c r="M28" s="2"/>
    </row>
    <row r="29" spans="1:13" ht="21.6" customHeight="1" x14ac:dyDescent="0.3">
      <c r="A29" s="68">
        <v>4</v>
      </c>
      <c r="B29" s="69" t="s">
        <v>17</v>
      </c>
      <c r="C29" s="95">
        <v>110203.131689</v>
      </c>
      <c r="D29" s="95">
        <f t="shared" ref="D29:E29" si="6">D30+D31+D32+D33</f>
        <v>115030</v>
      </c>
      <c r="E29" s="95">
        <f t="shared" si="6"/>
        <v>115030</v>
      </c>
      <c r="F29" s="95">
        <f>SUM(F30:F33)</f>
        <v>96162.656000000003</v>
      </c>
      <c r="G29" s="71">
        <f>F29/D29*100</f>
        <v>83.597892723637315</v>
      </c>
      <c r="H29" s="71">
        <f>F29/E29*100</f>
        <v>83.597892723637315</v>
      </c>
      <c r="I29" s="70">
        <f>F29/C29*100</f>
        <v>87.259458534605812</v>
      </c>
      <c r="J29" s="99">
        <f t="shared" ref="J29" si="7">J30+J31+J32+J33</f>
        <v>115300</v>
      </c>
      <c r="K29" s="71">
        <f t="shared" ref="K29" si="8">J29/D29*100</f>
        <v>100.23472137703209</v>
      </c>
      <c r="L29" s="71">
        <f t="shared" ref="L29" si="9">J29/E29*100</f>
        <v>100.23472137703209</v>
      </c>
    </row>
    <row r="30" spans="1:13" ht="21.6" customHeight="1" x14ac:dyDescent="0.3">
      <c r="A30" s="72" t="s">
        <v>108</v>
      </c>
      <c r="B30" s="73" t="s">
        <v>109</v>
      </c>
      <c r="C30" s="93"/>
      <c r="D30" s="93">
        <v>56420</v>
      </c>
      <c r="E30" s="93">
        <v>56420</v>
      </c>
      <c r="F30" s="93">
        <v>52915.997000000003</v>
      </c>
      <c r="G30" s="71">
        <f t="shared" ref="G30:G33" si="10">F30/D30*100</f>
        <v>93.789431052818145</v>
      </c>
      <c r="H30" s="71">
        <f t="shared" ref="H30:H33" si="11">F30/E30*100</f>
        <v>93.789431052818145</v>
      </c>
      <c r="I30" s="70"/>
      <c r="J30" s="74">
        <v>58320</v>
      </c>
      <c r="K30" s="71">
        <f t="shared" ref="K30" si="12">J30/D30*100</f>
        <v>103.36760014179369</v>
      </c>
      <c r="L30" s="71">
        <f t="shared" ref="L30" si="13">J30/E30*100</f>
        <v>103.36760014179369</v>
      </c>
      <c r="M30" s="2"/>
    </row>
    <row r="31" spans="1:13" ht="21.6" customHeight="1" x14ac:dyDescent="0.3">
      <c r="A31" s="72" t="s">
        <v>108</v>
      </c>
      <c r="B31" s="73" t="s">
        <v>110</v>
      </c>
      <c r="C31" s="93"/>
      <c r="D31" s="93">
        <v>13510</v>
      </c>
      <c r="E31" s="93">
        <v>13510</v>
      </c>
      <c r="F31" s="93">
        <v>8499.2710000000006</v>
      </c>
      <c r="G31" s="71">
        <f t="shared" si="10"/>
        <v>62.910962250185051</v>
      </c>
      <c r="H31" s="71">
        <f t="shared" si="11"/>
        <v>62.910962250185051</v>
      </c>
      <c r="I31" s="70"/>
      <c r="J31" s="74">
        <v>6380</v>
      </c>
      <c r="K31" s="71">
        <f t="shared" ref="K31:K33" si="14">J31/D31*100</f>
        <v>47.224278312361214</v>
      </c>
      <c r="L31" s="71">
        <f t="shared" ref="L31:L33" si="15">J31/E31*100</f>
        <v>47.224278312361214</v>
      </c>
      <c r="M31" s="2"/>
    </row>
    <row r="32" spans="1:13" ht="21.6" customHeight="1" x14ac:dyDescent="0.3">
      <c r="A32" s="72" t="s">
        <v>108</v>
      </c>
      <c r="B32" s="73" t="s">
        <v>111</v>
      </c>
      <c r="C32" s="93"/>
      <c r="D32" s="94"/>
      <c r="E32" s="94"/>
      <c r="F32" s="93">
        <v>0</v>
      </c>
      <c r="G32" s="71"/>
      <c r="H32" s="71"/>
      <c r="I32" s="70"/>
      <c r="J32" s="74">
        <v>0</v>
      </c>
      <c r="K32" s="71"/>
      <c r="L32" s="71"/>
      <c r="M32" s="2"/>
    </row>
    <row r="33" spans="1:14" ht="21.6" customHeight="1" x14ac:dyDescent="0.3">
      <c r="A33" s="72" t="s">
        <v>108</v>
      </c>
      <c r="B33" s="73" t="s">
        <v>112</v>
      </c>
      <c r="C33" s="93"/>
      <c r="D33" s="94">
        <v>45100</v>
      </c>
      <c r="E33" s="94">
        <v>45100</v>
      </c>
      <c r="F33" s="93">
        <v>34747.387999999999</v>
      </c>
      <c r="G33" s="71">
        <f t="shared" si="10"/>
        <v>77.045206208425725</v>
      </c>
      <c r="H33" s="71">
        <f t="shared" si="11"/>
        <v>77.045206208425725</v>
      </c>
      <c r="I33" s="70"/>
      <c r="J33" s="74">
        <v>50600</v>
      </c>
      <c r="K33" s="71">
        <f t="shared" si="14"/>
        <v>112.19512195121952</v>
      </c>
      <c r="L33" s="71">
        <f t="shared" si="15"/>
        <v>112.19512195121952</v>
      </c>
      <c r="M33" s="2"/>
    </row>
    <row r="34" spans="1:14" ht="21.6" customHeight="1" x14ac:dyDescent="0.3">
      <c r="A34" s="72"/>
      <c r="B34" s="73" t="s">
        <v>113</v>
      </c>
      <c r="C34" s="93"/>
      <c r="D34" s="94"/>
      <c r="E34" s="94"/>
      <c r="F34" s="93">
        <v>33444.250999999997</v>
      </c>
      <c r="G34" s="71"/>
      <c r="H34" s="71"/>
      <c r="I34" s="70"/>
      <c r="J34" s="74"/>
      <c r="K34" s="71"/>
      <c r="L34" s="71"/>
      <c r="M34" s="2"/>
    </row>
    <row r="35" spans="1:14" ht="21.6" customHeight="1" x14ac:dyDescent="0.3">
      <c r="A35" s="107">
        <v>5</v>
      </c>
      <c r="B35" s="108" t="s">
        <v>18</v>
      </c>
      <c r="C35" s="93">
        <v>1742.334599</v>
      </c>
      <c r="D35" s="94">
        <v>750</v>
      </c>
      <c r="E35" s="94">
        <v>750</v>
      </c>
      <c r="F35" s="94">
        <v>1693.027</v>
      </c>
      <c r="G35" s="71">
        <f>F35/D35*100</f>
        <v>225.73693333333335</v>
      </c>
      <c r="H35" s="71">
        <f>F35/E35*100</f>
        <v>225.73693333333335</v>
      </c>
      <c r="I35" s="100">
        <f>F35/C35*100</f>
        <v>97.170026984007563</v>
      </c>
      <c r="J35" s="74">
        <v>1200</v>
      </c>
      <c r="K35" s="71">
        <f t="shared" ref="K35:K57" si="16">J35/D35*100</f>
        <v>160</v>
      </c>
      <c r="L35" s="71">
        <f t="shared" ref="L35:L57" si="17">J35/E35*100</f>
        <v>160</v>
      </c>
      <c r="M35" s="2" t="e">
        <f>+#REF!/F8*100</f>
        <v>#REF!</v>
      </c>
      <c r="N35" s="8">
        <f>10332000</f>
        <v>10332000</v>
      </c>
    </row>
    <row r="36" spans="1:14" ht="21.6" customHeight="1" x14ac:dyDescent="0.3">
      <c r="A36" s="107">
        <v>6</v>
      </c>
      <c r="B36" s="108" t="s">
        <v>19</v>
      </c>
      <c r="C36" s="93">
        <v>6228.5623439999999</v>
      </c>
      <c r="D36" s="94">
        <v>550</v>
      </c>
      <c r="E36" s="94">
        <v>550</v>
      </c>
      <c r="F36" s="94">
        <v>6625.6210000000001</v>
      </c>
      <c r="G36" s="71">
        <f>F36/D36*100</f>
        <v>1204.6583636363637</v>
      </c>
      <c r="H36" s="71">
        <f>F36/E36*100</f>
        <v>1204.6583636363637</v>
      </c>
      <c r="I36" s="100">
        <f>F36/C36*100</f>
        <v>106.3748042336365</v>
      </c>
      <c r="J36" s="74">
        <v>540</v>
      </c>
      <c r="K36" s="71">
        <f t="shared" si="16"/>
        <v>98.181818181818187</v>
      </c>
      <c r="L36" s="71">
        <f t="shared" si="17"/>
        <v>98.181818181818187</v>
      </c>
      <c r="M36" s="1">
        <v>183719.54848299999</v>
      </c>
    </row>
    <row r="37" spans="1:14" ht="21.6" customHeight="1" x14ac:dyDescent="0.3">
      <c r="A37" s="107">
        <v>7</v>
      </c>
      <c r="B37" s="108" t="s">
        <v>20</v>
      </c>
      <c r="C37" s="93">
        <v>690.57945099999995</v>
      </c>
      <c r="D37" s="94">
        <v>400</v>
      </c>
      <c r="E37" s="94">
        <v>400</v>
      </c>
      <c r="F37" s="94">
        <v>482.05399999999997</v>
      </c>
      <c r="G37" s="71">
        <f t="shared" ref="G37:G57" si="18">F37/D37*100</f>
        <v>120.51349999999998</v>
      </c>
      <c r="H37" s="71">
        <f t="shared" ref="H37:H57" si="19">F37/E37*100</f>
        <v>120.51349999999998</v>
      </c>
      <c r="I37" s="100">
        <f>F37/C37*100</f>
        <v>69.804278030856153</v>
      </c>
      <c r="J37" s="74">
        <v>430</v>
      </c>
      <c r="K37" s="71">
        <f t="shared" si="16"/>
        <v>107.5</v>
      </c>
      <c r="L37" s="71">
        <f t="shared" si="17"/>
        <v>107.5</v>
      </c>
      <c r="M37" s="10">
        <f>+M36-F8</f>
        <v>-1048343.5015170003</v>
      </c>
    </row>
    <row r="38" spans="1:14" s="58" customFormat="1" ht="23.65" customHeight="1" x14ac:dyDescent="0.3">
      <c r="A38" s="107"/>
      <c r="B38" s="106" t="s">
        <v>116</v>
      </c>
      <c r="C38" s="93"/>
      <c r="D38" s="94">
        <v>70</v>
      </c>
      <c r="E38" s="94">
        <v>70</v>
      </c>
      <c r="F38" s="94">
        <v>151.51293899999999</v>
      </c>
      <c r="G38" s="71">
        <f t="shared" si="18"/>
        <v>216.44705571428568</v>
      </c>
      <c r="H38" s="71">
        <f t="shared" si="19"/>
        <v>216.44705571428568</v>
      </c>
      <c r="I38" s="100"/>
      <c r="J38" s="74">
        <v>150</v>
      </c>
      <c r="K38" s="71">
        <f t="shared" ref="K38" si="20">J38/D38*100</f>
        <v>214.28571428571428</v>
      </c>
      <c r="L38" s="71">
        <f t="shared" ref="L38" si="21">J38/E38*100</f>
        <v>214.28571428571428</v>
      </c>
      <c r="M38" s="10"/>
      <c r="N38" s="1"/>
    </row>
    <row r="39" spans="1:14" ht="21.6" customHeight="1" x14ac:dyDescent="0.3">
      <c r="A39" s="107">
        <v>8</v>
      </c>
      <c r="B39" s="108" t="s">
        <v>117</v>
      </c>
      <c r="C39" s="93">
        <v>91.359285000042291</v>
      </c>
      <c r="D39" s="94">
        <v>3800</v>
      </c>
      <c r="E39" s="94">
        <v>3800</v>
      </c>
      <c r="F39" s="94">
        <f>SUM(F40:F42)</f>
        <v>156.279</v>
      </c>
      <c r="G39" s="71">
        <f t="shared" ref="G39" si="22">F39/D39*100</f>
        <v>4.1126052631578949</v>
      </c>
      <c r="H39" s="71">
        <f t="shared" ref="H39" si="23">F39/E39*100</f>
        <v>4.1126052631578949</v>
      </c>
      <c r="I39" s="100">
        <f>F39/C39*100</f>
        <v>171.05978883255014</v>
      </c>
      <c r="J39" s="74">
        <v>200</v>
      </c>
      <c r="K39" s="71">
        <f t="shared" ref="K39" si="24">J39/D39*100</f>
        <v>5.2631578947368416</v>
      </c>
      <c r="L39" s="71">
        <f t="shared" ref="L39" si="25">J39/E39*100</f>
        <v>5.2631578947368416</v>
      </c>
      <c r="M39" s="2">
        <f>F51+F8</f>
        <v>2399574.5480000004</v>
      </c>
    </row>
    <row r="40" spans="1:14" s="58" customFormat="1" ht="21.6" customHeight="1" x14ac:dyDescent="0.3">
      <c r="A40" s="107"/>
      <c r="B40" s="108" t="s">
        <v>22</v>
      </c>
      <c r="C40" s="94">
        <v>0.110266</v>
      </c>
      <c r="D40" s="94"/>
      <c r="E40" s="94"/>
      <c r="F40" s="94">
        <v>0.54600000000000004</v>
      </c>
      <c r="G40" s="71"/>
      <c r="H40" s="71"/>
      <c r="I40" s="100">
        <f>F40/C40*100</f>
        <v>495.16623437868429</v>
      </c>
      <c r="J40" s="74"/>
      <c r="K40" s="71"/>
      <c r="L40" s="71"/>
      <c r="M40" s="2">
        <f>1081378.525087-M39</f>
        <v>-1318196.0229130003</v>
      </c>
      <c r="N40" s="1"/>
    </row>
    <row r="41" spans="1:14" ht="21.6" customHeight="1" x14ac:dyDescent="0.3">
      <c r="A41" s="107"/>
      <c r="B41" s="108" t="s">
        <v>23</v>
      </c>
      <c r="C41" s="94">
        <v>13.079738000000001</v>
      </c>
      <c r="D41" s="94"/>
      <c r="E41" s="94"/>
      <c r="F41" s="94">
        <v>1.849</v>
      </c>
      <c r="G41" s="71"/>
      <c r="H41" s="71"/>
      <c r="I41" s="100">
        <f>F41/C41*100</f>
        <v>14.136368786591902</v>
      </c>
      <c r="J41" s="74"/>
      <c r="K41" s="71"/>
      <c r="L41" s="71"/>
    </row>
    <row r="42" spans="1:14" ht="21.6" customHeight="1" x14ac:dyDescent="0.3">
      <c r="A42" s="107"/>
      <c r="B42" s="108" t="s">
        <v>21</v>
      </c>
      <c r="C42" s="93">
        <v>20.22</v>
      </c>
      <c r="D42" s="94">
        <v>3800</v>
      </c>
      <c r="E42" s="94">
        <v>3800</v>
      </c>
      <c r="F42" s="94">
        <v>153.88399999999999</v>
      </c>
      <c r="G42" s="71">
        <f>F42/D42*100</f>
        <v>4.0495789473684205</v>
      </c>
      <c r="H42" s="71">
        <f t="shared" ref="H42" si="26">F42/E42*100</f>
        <v>4.0495789473684205</v>
      </c>
      <c r="I42" s="100">
        <f t="shared" ref="I42" si="27">F42/C42*100</f>
        <v>761.04846686449059</v>
      </c>
      <c r="J42" s="74">
        <v>200</v>
      </c>
      <c r="K42" s="71">
        <f t="shared" ref="K42" si="28">J42/D42*100</f>
        <v>5.2631578947368416</v>
      </c>
      <c r="L42" s="71">
        <f t="shared" ref="L42" si="29">J42/E42*100</f>
        <v>5.2631578947368416</v>
      </c>
      <c r="M42" s="2"/>
    </row>
    <row r="43" spans="1:14" ht="33" x14ac:dyDescent="0.3">
      <c r="A43" s="72">
        <v>9</v>
      </c>
      <c r="B43" s="73" t="s">
        <v>118</v>
      </c>
      <c r="C43" s="93">
        <v>11362.290107999999</v>
      </c>
      <c r="D43" s="94">
        <v>90</v>
      </c>
      <c r="E43" s="94">
        <v>90</v>
      </c>
      <c r="F43" s="94">
        <v>10758.329</v>
      </c>
      <c r="G43" s="71">
        <f>F43/D43*100</f>
        <v>11953.698888888888</v>
      </c>
      <c r="H43" s="71">
        <f t="shared" si="19"/>
        <v>11953.698888888888</v>
      </c>
      <c r="I43" s="70">
        <f t="shared" ref="I43:I61" si="30">F43/C43*100</f>
        <v>94.684512521161906</v>
      </c>
      <c r="J43" s="74">
        <v>50</v>
      </c>
      <c r="K43" s="71">
        <f t="shared" si="16"/>
        <v>55.555555555555557</v>
      </c>
      <c r="L43" s="71">
        <f t="shared" si="17"/>
        <v>55.555555555555557</v>
      </c>
    </row>
    <row r="44" spans="1:14" ht="21.6" customHeight="1" x14ac:dyDescent="0.3">
      <c r="A44" s="107">
        <v>10</v>
      </c>
      <c r="B44" s="108" t="s">
        <v>24</v>
      </c>
      <c r="C44" s="93">
        <v>2489.8706069999998</v>
      </c>
      <c r="D44" s="94">
        <v>2100</v>
      </c>
      <c r="E44" s="94">
        <v>2100</v>
      </c>
      <c r="F44" s="94">
        <v>1307.443</v>
      </c>
      <c r="G44" s="71">
        <f t="shared" si="18"/>
        <v>62.259190476190476</v>
      </c>
      <c r="H44" s="71">
        <f t="shared" si="19"/>
        <v>62.259190476190476</v>
      </c>
      <c r="I44" s="100">
        <f t="shared" si="30"/>
        <v>52.510479714257698</v>
      </c>
      <c r="J44" s="74">
        <v>1000</v>
      </c>
      <c r="K44" s="71">
        <f t="shared" si="16"/>
        <v>47.619047619047613</v>
      </c>
      <c r="L44" s="71">
        <f t="shared" si="17"/>
        <v>47.619047619047613</v>
      </c>
    </row>
    <row r="45" spans="1:14" ht="21.6" customHeight="1" x14ac:dyDescent="0.3">
      <c r="A45" s="107"/>
      <c r="B45" s="108" t="s">
        <v>126</v>
      </c>
      <c r="C45" s="93"/>
      <c r="D45" s="94">
        <v>1000</v>
      </c>
      <c r="E45" s="94">
        <v>1000</v>
      </c>
      <c r="F45" s="94">
        <v>753.51499999999999</v>
      </c>
      <c r="G45" s="71">
        <f t="shared" ref="G45" si="31">F45/D45*100</f>
        <v>75.351499999999987</v>
      </c>
      <c r="H45" s="71">
        <f t="shared" ref="H45" si="32">F45/E45*100</f>
        <v>75.351499999999987</v>
      </c>
      <c r="I45" s="100"/>
      <c r="J45" s="74">
        <v>500</v>
      </c>
      <c r="K45" s="71">
        <f t="shared" ref="K45" si="33">J45/D45*100</f>
        <v>50</v>
      </c>
      <c r="L45" s="71">
        <f t="shared" ref="L45" si="34">J45/E45*100</f>
        <v>50</v>
      </c>
    </row>
    <row r="46" spans="1:14" ht="21.6" customHeight="1" x14ac:dyDescent="0.3">
      <c r="A46" s="107">
        <v>11</v>
      </c>
      <c r="B46" s="108" t="s">
        <v>25</v>
      </c>
      <c r="C46" s="94"/>
      <c r="D46" s="94"/>
      <c r="E46" s="94"/>
      <c r="F46" s="94"/>
      <c r="G46" s="67"/>
      <c r="H46" s="67"/>
      <c r="I46" s="100"/>
      <c r="J46" s="74"/>
      <c r="K46" s="71"/>
      <c r="L46" s="71"/>
      <c r="M46" s="2" t="e">
        <f>1081378.525087-M51</f>
        <v>#VALUE!</v>
      </c>
      <c r="N46" s="2">
        <f>1081378.525087-F51-F8</f>
        <v>-1318196.0229130003</v>
      </c>
    </row>
    <row r="47" spans="1:14" s="60" customFormat="1" x14ac:dyDescent="0.25">
      <c r="A47" s="75" t="s">
        <v>26</v>
      </c>
      <c r="B47" s="76" t="s">
        <v>119</v>
      </c>
      <c r="C47" s="96"/>
      <c r="D47" s="96"/>
      <c r="E47" s="96"/>
      <c r="F47" s="96"/>
      <c r="G47" s="67"/>
      <c r="H47" s="67"/>
      <c r="I47" s="101"/>
      <c r="J47" s="79"/>
      <c r="K47" s="67"/>
      <c r="L47" s="67"/>
      <c r="M47" s="59"/>
      <c r="N47" s="59"/>
    </row>
    <row r="48" spans="1:14" s="3" customFormat="1" x14ac:dyDescent="0.3">
      <c r="A48" s="75" t="s">
        <v>56</v>
      </c>
      <c r="B48" s="109" t="s">
        <v>120</v>
      </c>
      <c r="C48" s="96">
        <v>1311.9</v>
      </c>
      <c r="D48" s="96"/>
      <c r="E48" s="96"/>
      <c r="F48" s="96"/>
      <c r="G48" s="67"/>
      <c r="H48" s="67"/>
      <c r="I48" s="102"/>
      <c r="J48" s="79"/>
      <c r="K48" s="67"/>
      <c r="L48" s="67"/>
      <c r="M48" s="12"/>
      <c r="N48" s="12"/>
    </row>
    <row r="49" spans="1:14" s="3" customFormat="1" x14ac:dyDescent="0.3">
      <c r="A49" s="75" t="s">
        <v>58</v>
      </c>
      <c r="B49" s="109" t="s">
        <v>121</v>
      </c>
      <c r="C49" s="96"/>
      <c r="D49" s="96"/>
      <c r="E49" s="96"/>
      <c r="F49" s="96"/>
      <c r="G49" s="67"/>
      <c r="H49" s="67"/>
      <c r="I49" s="102"/>
      <c r="J49" s="79"/>
      <c r="K49" s="67"/>
      <c r="L49" s="67"/>
      <c r="M49" s="12"/>
      <c r="N49" s="12"/>
    </row>
    <row r="50" spans="1:14" s="3" customFormat="1" x14ac:dyDescent="0.3">
      <c r="A50" s="75" t="s">
        <v>148</v>
      </c>
      <c r="B50" s="109" t="s">
        <v>122</v>
      </c>
      <c r="C50" s="96"/>
      <c r="D50" s="96"/>
      <c r="E50" s="96"/>
      <c r="F50" s="96"/>
      <c r="G50" s="67"/>
      <c r="H50" s="67"/>
      <c r="I50" s="102"/>
      <c r="J50" s="79"/>
      <c r="K50" s="67"/>
      <c r="L50" s="67"/>
      <c r="M50" s="12"/>
      <c r="N50" s="12"/>
    </row>
    <row r="51" spans="1:14" s="61" customFormat="1" ht="40.5" customHeight="1" x14ac:dyDescent="0.3">
      <c r="A51" s="77" t="s">
        <v>9</v>
      </c>
      <c r="B51" s="76" t="s">
        <v>123</v>
      </c>
      <c r="C51" s="96">
        <f>C52+C55+C60+C61+C59</f>
        <v>1095491.016301</v>
      </c>
      <c r="D51" s="96">
        <f t="shared" ref="D51:F51" si="35">D52+D55+D60+D61+D59</f>
        <v>347287</v>
      </c>
      <c r="E51" s="96">
        <f t="shared" si="35"/>
        <v>347287</v>
      </c>
      <c r="F51" s="96">
        <f t="shared" si="35"/>
        <v>1167511.4980000001</v>
      </c>
      <c r="G51" s="67">
        <f>F51/D51*100</f>
        <v>336.18059357246312</v>
      </c>
      <c r="H51" s="67">
        <f t="shared" si="19"/>
        <v>336.18059357246312</v>
      </c>
      <c r="I51" s="66">
        <f t="shared" si="30"/>
        <v>106.57426493027593</v>
      </c>
      <c r="J51" s="79">
        <f>J52+J55+J60</f>
        <v>373236</v>
      </c>
      <c r="K51" s="67">
        <f t="shared" si="16"/>
        <v>107.47191803897064</v>
      </c>
      <c r="L51" s="67">
        <f t="shared" si="17"/>
        <v>107.47191803897064</v>
      </c>
      <c r="M51" s="12" t="s">
        <v>27</v>
      </c>
      <c r="N51" s="13">
        <f>81734055.105+4861745.786-24737825.959</f>
        <v>61857974.932000004</v>
      </c>
    </row>
    <row r="52" spans="1:14" s="3" customFormat="1" ht="22.5" customHeight="1" x14ac:dyDescent="0.3">
      <c r="A52" s="77">
        <v>1</v>
      </c>
      <c r="B52" s="76" t="s">
        <v>28</v>
      </c>
      <c r="C52" s="96">
        <f>SUM(C53:C54)</f>
        <v>144713.83188399998</v>
      </c>
      <c r="D52" s="96">
        <f>SUM(D53:D54)</f>
        <v>131452</v>
      </c>
      <c r="E52" s="96">
        <f>SUM(E53:E54)</f>
        <v>131452</v>
      </c>
      <c r="F52" s="96">
        <f>SUM(F53:F54)</f>
        <v>127821.679</v>
      </c>
      <c r="G52" s="67">
        <f>F52/D52*100</f>
        <v>97.238291543681342</v>
      </c>
      <c r="H52" s="67">
        <f>F52/E52*100</f>
        <v>97.238291543681342</v>
      </c>
      <c r="I52" s="67">
        <f t="shared" si="30"/>
        <v>88.327202269413732</v>
      </c>
      <c r="J52" s="79">
        <f>SUM(J53:J54)</f>
        <v>130438</v>
      </c>
      <c r="K52" s="67">
        <f>J52/D52*100</f>
        <v>99.228615768493441</v>
      </c>
      <c r="L52" s="67">
        <f t="shared" si="17"/>
        <v>99.228615768493441</v>
      </c>
      <c r="M52" s="12">
        <f>92689.869746+29514.314612</f>
        <v>122204.184358</v>
      </c>
      <c r="N52" s="12">
        <f>F51+F8</f>
        <v>2399574.5480000004</v>
      </c>
    </row>
    <row r="53" spans="1:14" s="58" customFormat="1" ht="23.65" customHeight="1" x14ac:dyDescent="0.3">
      <c r="A53" s="107"/>
      <c r="B53" s="73" t="s">
        <v>29</v>
      </c>
      <c r="C53" s="94">
        <v>77501.099340999994</v>
      </c>
      <c r="D53" s="94">
        <v>65905</v>
      </c>
      <c r="E53" s="94">
        <v>65905</v>
      </c>
      <c r="F53" s="93">
        <v>69659.175000000003</v>
      </c>
      <c r="G53" s="104">
        <f>F53/D53*100</f>
        <v>105.69634322130339</v>
      </c>
      <c r="H53" s="104">
        <f t="shared" si="19"/>
        <v>105.69634322130339</v>
      </c>
      <c r="I53" s="104">
        <f>F53/C53*100</f>
        <v>89.881531478029729</v>
      </c>
      <c r="J53" s="74">
        <v>69765</v>
      </c>
      <c r="K53" s="71">
        <f t="shared" si="16"/>
        <v>105.85691525680905</v>
      </c>
      <c r="L53" s="71">
        <f>J53/E53*100</f>
        <v>105.85691525680905</v>
      </c>
      <c r="M53" s="8">
        <f>24737825+1020568+72.62+1046+20220+7591453+1207685+186735</f>
        <v>34765604.620000005</v>
      </c>
      <c r="N53" s="2">
        <f>92689.869746+29514.314612</f>
        <v>122204.184358</v>
      </c>
    </row>
    <row r="54" spans="1:14" s="58" customFormat="1" ht="25.15" customHeight="1" x14ac:dyDescent="0.3">
      <c r="A54" s="107"/>
      <c r="B54" s="73" t="s">
        <v>30</v>
      </c>
      <c r="C54" s="94">
        <v>67212.732543000006</v>
      </c>
      <c r="D54" s="94">
        <v>65547</v>
      </c>
      <c r="E54" s="94">
        <v>65547</v>
      </c>
      <c r="F54" s="93">
        <v>58162.504000000001</v>
      </c>
      <c r="G54" s="104">
        <f t="shared" si="18"/>
        <v>88.734044273574682</v>
      </c>
      <c r="H54" s="104">
        <f t="shared" si="19"/>
        <v>88.734044273574682</v>
      </c>
      <c r="I54" s="104">
        <f t="shared" si="30"/>
        <v>86.534949256511723</v>
      </c>
      <c r="J54" s="74">
        <v>60673</v>
      </c>
      <c r="K54" s="71">
        <f t="shared" si="16"/>
        <v>92.564114299662833</v>
      </c>
      <c r="L54" s="71">
        <f t="shared" si="17"/>
        <v>92.564114299662833</v>
      </c>
      <c r="M54" s="1">
        <v>186.73500000000001</v>
      </c>
      <c r="N54" s="2">
        <f>N53-F53</f>
        <v>52545.009357999996</v>
      </c>
    </row>
    <row r="55" spans="1:14" s="3" customFormat="1" ht="20.100000000000001" customHeight="1" x14ac:dyDescent="0.3">
      <c r="A55" s="75">
        <v>2</v>
      </c>
      <c r="B55" s="109" t="s">
        <v>31</v>
      </c>
      <c r="C55" s="96">
        <f>SUM(C56:C58)</f>
        <v>618188.05599999998</v>
      </c>
      <c r="D55" s="96">
        <f>SUM(D56:D58)</f>
        <v>215835</v>
      </c>
      <c r="E55" s="96">
        <f>SUM(E56:E58)</f>
        <v>215835</v>
      </c>
      <c r="F55" s="96">
        <f>SUM(F56:F58)</f>
        <v>699224.83400000003</v>
      </c>
      <c r="G55" s="67">
        <f>F55/D55*100</f>
        <v>323.96267241179606</v>
      </c>
      <c r="H55" s="67">
        <f t="shared" si="19"/>
        <v>323.96267241179606</v>
      </c>
      <c r="I55" s="67">
        <f t="shared" si="30"/>
        <v>113.10875828374142</v>
      </c>
      <c r="J55" s="79">
        <f>SUM(J56:J58)</f>
        <v>242798</v>
      </c>
      <c r="K55" s="67">
        <f t="shared" si="16"/>
        <v>112.49241318599856</v>
      </c>
      <c r="L55" s="67">
        <f t="shared" si="17"/>
        <v>112.49241318599856</v>
      </c>
      <c r="M55" s="3">
        <v>20220000</v>
      </c>
      <c r="N55" s="12">
        <f>SUM(N53:N54)</f>
        <v>174749.19371600001</v>
      </c>
    </row>
    <row r="56" spans="1:14" s="58" customFormat="1" ht="20.100000000000001" customHeight="1" x14ac:dyDescent="0.3">
      <c r="A56" s="107"/>
      <c r="B56" s="108" t="s">
        <v>32</v>
      </c>
      <c r="C56" s="94">
        <v>177234.109</v>
      </c>
      <c r="D56" s="94">
        <v>146397</v>
      </c>
      <c r="E56" s="94">
        <v>146397</v>
      </c>
      <c r="F56" s="94">
        <v>164987.38500000001</v>
      </c>
      <c r="G56" s="104">
        <f t="shared" si="18"/>
        <v>112.69861062726696</v>
      </c>
      <c r="H56" s="104">
        <f t="shared" si="19"/>
        <v>112.69861062726696</v>
      </c>
      <c r="I56" s="104">
        <f t="shared" si="30"/>
        <v>93.090086288074502</v>
      </c>
      <c r="J56" s="74">
        <v>132803</v>
      </c>
      <c r="K56" s="71">
        <f t="shared" si="16"/>
        <v>90.71429059338648</v>
      </c>
      <c r="L56" s="71">
        <f t="shared" si="17"/>
        <v>90.71429059338648</v>
      </c>
      <c r="M56" s="1">
        <v>1046366</v>
      </c>
      <c r="N56" s="1"/>
    </row>
    <row r="57" spans="1:14" s="58" customFormat="1" ht="20.100000000000001" customHeight="1" x14ac:dyDescent="0.3">
      <c r="A57" s="108"/>
      <c r="B57" s="108" t="s">
        <v>33</v>
      </c>
      <c r="C57" s="94">
        <v>440953.94699999999</v>
      </c>
      <c r="D57" s="94">
        <v>25464</v>
      </c>
      <c r="E57" s="94">
        <v>25464</v>
      </c>
      <c r="F57" s="94">
        <v>534237.44900000002</v>
      </c>
      <c r="G57" s="104">
        <f t="shared" si="18"/>
        <v>2098.010717090795</v>
      </c>
      <c r="H57" s="104">
        <f t="shared" si="19"/>
        <v>2098.010717090795</v>
      </c>
      <c r="I57" s="104">
        <f t="shared" si="30"/>
        <v>121.15493072114401</v>
      </c>
      <c r="J57" s="74">
        <v>19297</v>
      </c>
      <c r="K57" s="71">
        <f t="shared" si="16"/>
        <v>75.781495444549165</v>
      </c>
      <c r="L57" s="71">
        <f t="shared" si="17"/>
        <v>75.781495444549165</v>
      </c>
      <c r="M57" s="1">
        <v>72620</v>
      </c>
      <c r="N57" s="1"/>
    </row>
    <row r="58" spans="1:14" s="58" customFormat="1" ht="33" x14ac:dyDescent="0.3">
      <c r="A58" s="108"/>
      <c r="B58" s="73" t="s">
        <v>124</v>
      </c>
      <c r="C58" s="94"/>
      <c r="D58" s="94">
        <v>43974</v>
      </c>
      <c r="E58" s="94">
        <v>43974</v>
      </c>
      <c r="F58" s="94"/>
      <c r="G58" s="71">
        <f t="shared" ref="G58" si="36">F58/D58*100</f>
        <v>0</v>
      </c>
      <c r="H58" s="71">
        <f t="shared" ref="H58" si="37">F58/E58*100</f>
        <v>0</v>
      </c>
      <c r="I58" s="100"/>
      <c r="J58" s="74">
        <v>90698</v>
      </c>
      <c r="K58" s="71">
        <f t="shared" ref="K58" si="38">J58/D58*100</f>
        <v>206.25369536544321</v>
      </c>
      <c r="L58" s="71">
        <f t="shared" ref="L58" si="39">J58/E58*100</f>
        <v>206.25369536544321</v>
      </c>
      <c r="M58" s="1"/>
      <c r="N58" s="1"/>
    </row>
    <row r="59" spans="1:14" s="3" customFormat="1" ht="22.15" customHeight="1" x14ac:dyDescent="0.3">
      <c r="A59" s="75">
        <v>3</v>
      </c>
      <c r="B59" s="109" t="s">
        <v>34</v>
      </c>
      <c r="C59" s="96">
        <v>5400.8819999999996</v>
      </c>
      <c r="D59" s="96"/>
      <c r="E59" s="96"/>
      <c r="F59" s="96">
        <v>2166.2739999999999</v>
      </c>
      <c r="G59" s="67"/>
      <c r="H59" s="67"/>
      <c r="I59" s="102">
        <f t="shared" si="30"/>
        <v>40.109633944974171</v>
      </c>
      <c r="J59" s="79"/>
      <c r="K59" s="67"/>
      <c r="L59" s="67"/>
      <c r="M59" s="13">
        <f>49744.93173+256.950636</f>
        <v>50001.882365999998</v>
      </c>
      <c r="N59" s="13">
        <f>F54-M59</f>
        <v>8160.6216340000028</v>
      </c>
    </row>
    <row r="60" spans="1:14" s="3" customFormat="1" ht="22.15" customHeight="1" x14ac:dyDescent="0.3">
      <c r="A60" s="75">
        <v>4</v>
      </c>
      <c r="B60" s="109" t="s">
        <v>35</v>
      </c>
      <c r="C60" s="96">
        <v>316811.99112700002</v>
      </c>
      <c r="D60" s="96"/>
      <c r="E60" s="96"/>
      <c r="F60" s="96">
        <v>337202.99900000001</v>
      </c>
      <c r="G60" s="67"/>
      <c r="H60" s="67"/>
      <c r="I60" s="102">
        <f t="shared" si="30"/>
        <v>106.4363118960437</v>
      </c>
      <c r="J60" s="79"/>
      <c r="K60" s="67"/>
      <c r="L60" s="67"/>
      <c r="M60" s="13">
        <v>123123</v>
      </c>
      <c r="N60" s="13">
        <f>92689.869746+29514.314612</f>
        <v>122204.184358</v>
      </c>
    </row>
    <row r="61" spans="1:14" s="3" customFormat="1" ht="22.15" customHeight="1" x14ac:dyDescent="0.3">
      <c r="A61" s="78">
        <v>5</v>
      </c>
      <c r="B61" s="110" t="s">
        <v>36</v>
      </c>
      <c r="C61" s="97">
        <v>10376.255289999999</v>
      </c>
      <c r="D61" s="97"/>
      <c r="E61" s="97"/>
      <c r="F61" s="97">
        <v>1095.712</v>
      </c>
      <c r="G61" s="90"/>
      <c r="H61" s="90"/>
      <c r="I61" s="103">
        <f t="shared" si="30"/>
        <v>10.559801868560234</v>
      </c>
      <c r="J61" s="89"/>
      <c r="K61" s="90"/>
      <c r="L61" s="90"/>
      <c r="M61" s="13">
        <v>123123</v>
      </c>
      <c r="N61" s="13"/>
    </row>
    <row r="62" spans="1:14" x14ac:dyDescent="0.3">
      <c r="D62" s="2"/>
      <c r="F62" s="2"/>
    </row>
    <row r="63" spans="1:14" hidden="1" x14ac:dyDescent="0.3">
      <c r="F63" s="15">
        <f>F8+F55+F59+F60+F61</f>
        <v>2271752.8689999999</v>
      </c>
    </row>
    <row r="64" spans="1:14" hidden="1" x14ac:dyDescent="0.3">
      <c r="B64" s="16">
        <v>803281.77464099997</v>
      </c>
      <c r="F64" s="17"/>
    </row>
    <row r="65" spans="2:7" hidden="1" x14ac:dyDescent="0.3">
      <c r="B65" s="16">
        <v>181205.69460300001</v>
      </c>
      <c r="F65" s="18">
        <v>16144525859</v>
      </c>
    </row>
    <row r="66" spans="2:7" hidden="1" x14ac:dyDescent="0.3">
      <c r="B66" s="16">
        <f>SUM(B64:B65)</f>
        <v>984487.46924400004</v>
      </c>
      <c r="F66" s="18">
        <v>16144525901</v>
      </c>
      <c r="G66" s="2"/>
    </row>
    <row r="67" spans="2:7" hidden="1" x14ac:dyDescent="0.3">
      <c r="B67" s="2">
        <f>+F51-B66</f>
        <v>183024.0287560001</v>
      </c>
      <c r="F67" s="18">
        <v>15197738921</v>
      </c>
    </row>
    <row r="68" spans="2:7" hidden="1" x14ac:dyDescent="0.3">
      <c r="F68" s="18">
        <v>15197739054</v>
      </c>
    </row>
    <row r="69" spans="2:7" hidden="1" x14ac:dyDescent="0.3">
      <c r="F69" s="18">
        <v>1351560863</v>
      </c>
    </row>
    <row r="70" spans="2:7" hidden="1" x14ac:dyDescent="0.3">
      <c r="F70" s="18">
        <v>33149389</v>
      </c>
    </row>
    <row r="71" spans="2:7" hidden="1" x14ac:dyDescent="0.3">
      <c r="F71" s="18">
        <v>73680</v>
      </c>
    </row>
    <row r="72" spans="2:7" hidden="1" x14ac:dyDescent="0.3">
      <c r="F72" s="18">
        <v>33289284</v>
      </c>
    </row>
    <row r="73" spans="2:7" hidden="1" x14ac:dyDescent="0.3">
      <c r="F73" s="18">
        <v>110266</v>
      </c>
    </row>
    <row r="74" spans="2:7" hidden="1" x14ac:dyDescent="0.3">
      <c r="F74" s="18">
        <v>189395456</v>
      </c>
    </row>
    <row r="75" spans="2:7" hidden="1" x14ac:dyDescent="0.3">
      <c r="F75" s="18">
        <v>81169482</v>
      </c>
    </row>
    <row r="76" spans="2:7" hidden="1" x14ac:dyDescent="0.3">
      <c r="F76" s="18">
        <v>62743699</v>
      </c>
    </row>
    <row r="77" spans="2:7" hidden="1" x14ac:dyDescent="0.3">
      <c r="F77" s="18">
        <v>26890158</v>
      </c>
    </row>
    <row r="78" spans="2:7" hidden="1" x14ac:dyDescent="0.3">
      <c r="F78" s="18">
        <v>163252424</v>
      </c>
    </row>
    <row r="79" spans="2:7" hidden="1" x14ac:dyDescent="0.3">
      <c r="C79" s="139" t="s">
        <v>29</v>
      </c>
      <c r="D79" s="139"/>
      <c r="E79" s="139"/>
      <c r="F79" s="18">
        <f>SUM(F65:F78)</f>
        <v>64626164436</v>
      </c>
    </row>
    <row r="80" spans="2:7" hidden="1" x14ac:dyDescent="0.3"/>
    <row r="81" spans="6:6" hidden="1" x14ac:dyDescent="0.3"/>
    <row r="82" spans="6:6" hidden="1" x14ac:dyDescent="0.3"/>
    <row r="83" spans="6:6" hidden="1" x14ac:dyDescent="0.3"/>
    <row r="84" spans="6:6" hidden="1" x14ac:dyDescent="0.3">
      <c r="F84" s="18">
        <v>49837294966</v>
      </c>
    </row>
    <row r="85" spans="6:6" hidden="1" x14ac:dyDescent="0.3">
      <c r="F85" s="18">
        <v>263461907</v>
      </c>
    </row>
    <row r="86" spans="6:6" hidden="1" x14ac:dyDescent="0.3">
      <c r="F86" s="18">
        <v>11220742049</v>
      </c>
    </row>
    <row r="87" spans="6:6" hidden="1" x14ac:dyDescent="0.3">
      <c r="F87" s="18">
        <v>532078923</v>
      </c>
    </row>
    <row r="88" spans="6:6" hidden="1" x14ac:dyDescent="0.3">
      <c r="F88" s="18">
        <v>238679510</v>
      </c>
    </row>
    <row r="89" spans="6:6" hidden="1" x14ac:dyDescent="0.3">
      <c r="F89" s="18">
        <v>133380000</v>
      </c>
    </row>
    <row r="90" spans="6:6" hidden="1" x14ac:dyDescent="0.3">
      <c r="F90" s="18">
        <v>103981510</v>
      </c>
    </row>
    <row r="91" spans="6:6" hidden="1" x14ac:dyDescent="0.3">
      <c r="F91" s="18">
        <v>3000000</v>
      </c>
    </row>
    <row r="92" spans="6:6" hidden="1" x14ac:dyDescent="0.3">
      <c r="F92" s="18">
        <v>43887010</v>
      </c>
    </row>
    <row r="93" spans="6:6" hidden="1" x14ac:dyDescent="0.3">
      <c r="F93" s="18">
        <v>191792500</v>
      </c>
    </row>
    <row r="94" spans="6:6" hidden="1" x14ac:dyDescent="0.3">
      <c r="F94" s="18">
        <v>59700000</v>
      </c>
    </row>
    <row r="95" spans="6:6" hidden="1" x14ac:dyDescent="0.3">
      <c r="F95" s="18">
        <v>320446428</v>
      </c>
    </row>
    <row r="96" spans="6:6" hidden="1" x14ac:dyDescent="0.3">
      <c r="F96" s="18">
        <v>22926000</v>
      </c>
    </row>
    <row r="97" spans="3:6" hidden="1" x14ac:dyDescent="0.3">
      <c r="F97" s="18">
        <v>57272000</v>
      </c>
    </row>
    <row r="98" spans="3:6" hidden="1" x14ac:dyDescent="0.3">
      <c r="F98" s="18">
        <v>10000</v>
      </c>
    </row>
    <row r="99" spans="3:6" hidden="1" x14ac:dyDescent="0.3">
      <c r="F99" s="18">
        <v>3654928</v>
      </c>
    </row>
    <row r="100" spans="3:6" hidden="1" x14ac:dyDescent="0.3">
      <c r="F100" s="18"/>
    </row>
    <row r="101" spans="3:6" hidden="1" x14ac:dyDescent="0.3">
      <c r="C101" s="140" t="s">
        <v>30</v>
      </c>
      <c r="D101" s="141"/>
      <c r="E101" s="141"/>
      <c r="F101" s="18">
        <f>SUM(F84:F100)</f>
        <v>63032307731</v>
      </c>
    </row>
    <row r="102" spans="3:6" hidden="1" x14ac:dyDescent="0.3">
      <c r="C102" s="140"/>
      <c r="D102" s="141"/>
      <c r="E102" s="141"/>
    </row>
    <row r="103" spans="3:6" hidden="1" x14ac:dyDescent="0.3"/>
    <row r="104" spans="3:6" x14ac:dyDescent="0.3">
      <c r="F104" s="2"/>
    </row>
  </sheetData>
  <mergeCells count="15">
    <mergeCell ref="C79:E79"/>
    <mergeCell ref="C101:E101"/>
    <mergeCell ref="C102:E102"/>
    <mergeCell ref="A1:L1"/>
    <mergeCell ref="A2:L2"/>
    <mergeCell ref="A3:L3"/>
    <mergeCell ref="K4:L4"/>
    <mergeCell ref="A5:A6"/>
    <mergeCell ref="B5:B6"/>
    <mergeCell ref="C5:C6"/>
    <mergeCell ref="D5:E5"/>
    <mergeCell ref="F5:F6"/>
    <mergeCell ref="G5:I5"/>
    <mergeCell ref="J5:J6"/>
    <mergeCell ref="K5:L5"/>
  </mergeCells>
  <pageMargins left="0.4" right="0.2" top="0.4" bottom="0.49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="70" zoomScaleNormal="70" workbookViewId="0">
      <pane ySplit="7" topLeftCell="A8" activePane="bottomLeft" state="frozen"/>
      <selection pane="bottomLeft" activeCell="J26" sqref="J26"/>
    </sheetView>
  </sheetViews>
  <sheetFormatPr defaultRowHeight="18.75" x14ac:dyDescent="0.3"/>
  <cols>
    <col min="1" max="1" width="4.625" style="1" customWidth="1"/>
    <col min="2" max="2" width="41.75" style="1" customWidth="1"/>
    <col min="3" max="3" width="17.375" style="1" customWidth="1"/>
    <col min="4" max="4" width="15.875" style="1" customWidth="1"/>
    <col min="5" max="5" width="16" style="1" customWidth="1"/>
    <col min="6" max="6" width="16.5" style="1" customWidth="1"/>
    <col min="7" max="7" width="11.5" style="1" customWidth="1"/>
    <col min="8" max="8" width="11.375" style="1" customWidth="1"/>
    <col min="9" max="9" width="11.25" style="1" customWidth="1"/>
    <col min="10" max="10" width="16" style="1" customWidth="1"/>
    <col min="11" max="11" width="11.5" style="1" customWidth="1"/>
    <col min="12" max="12" width="11.375" style="1" customWidth="1"/>
    <col min="13" max="13" width="12.375" style="1" customWidth="1"/>
    <col min="14" max="14" width="9.75" style="1" bestFit="1" customWidth="1"/>
    <col min="15" max="256" width="9" style="1"/>
    <col min="257" max="257" width="4.625" style="1" customWidth="1"/>
    <col min="258" max="258" width="35.75" style="1" customWidth="1"/>
    <col min="259" max="259" width="15" style="1" customWidth="1"/>
    <col min="260" max="260" width="11.5" style="1" customWidth="1"/>
    <col min="261" max="261" width="15.125" style="1" bestFit="1" customWidth="1"/>
    <col min="262" max="262" width="14" style="1" customWidth="1"/>
    <col min="263" max="263" width="11.5" style="1" customWidth="1"/>
    <col min="264" max="264" width="11.375" style="1" customWidth="1"/>
    <col min="265" max="265" width="12" style="1" customWidth="1"/>
    <col min="266" max="266" width="15.75" style="1" bestFit="1" customWidth="1"/>
    <col min="267" max="267" width="11.5" style="1" customWidth="1"/>
    <col min="268" max="268" width="11.375" style="1" customWidth="1"/>
    <col min="269" max="269" width="12.375" style="1" customWidth="1"/>
    <col min="270" max="512" width="9" style="1"/>
    <col min="513" max="513" width="4.625" style="1" customWidth="1"/>
    <col min="514" max="514" width="35.75" style="1" customWidth="1"/>
    <col min="515" max="515" width="15" style="1" customWidth="1"/>
    <col min="516" max="516" width="11.5" style="1" customWidth="1"/>
    <col min="517" max="517" width="15.125" style="1" bestFit="1" customWidth="1"/>
    <col min="518" max="518" width="14" style="1" customWidth="1"/>
    <col min="519" max="519" width="11.5" style="1" customWidth="1"/>
    <col min="520" max="520" width="11.375" style="1" customWidth="1"/>
    <col min="521" max="521" width="12" style="1" customWidth="1"/>
    <col min="522" max="522" width="15.75" style="1" bestFit="1" customWidth="1"/>
    <col min="523" max="523" width="11.5" style="1" customWidth="1"/>
    <col min="524" max="524" width="11.375" style="1" customWidth="1"/>
    <col min="525" max="525" width="12.375" style="1" customWidth="1"/>
    <col min="526" max="768" width="9" style="1"/>
    <col min="769" max="769" width="4.625" style="1" customWidth="1"/>
    <col min="770" max="770" width="35.75" style="1" customWidth="1"/>
    <col min="771" max="771" width="15" style="1" customWidth="1"/>
    <col min="772" max="772" width="11.5" style="1" customWidth="1"/>
    <col min="773" max="773" width="15.125" style="1" bestFit="1" customWidth="1"/>
    <col min="774" max="774" width="14" style="1" customWidth="1"/>
    <col min="775" max="775" width="11.5" style="1" customWidth="1"/>
    <col min="776" max="776" width="11.375" style="1" customWidth="1"/>
    <col min="777" max="777" width="12" style="1" customWidth="1"/>
    <col min="778" max="778" width="15.75" style="1" bestFit="1" customWidth="1"/>
    <col min="779" max="779" width="11.5" style="1" customWidth="1"/>
    <col min="780" max="780" width="11.375" style="1" customWidth="1"/>
    <col min="781" max="781" width="12.375" style="1" customWidth="1"/>
    <col min="782" max="1024" width="9" style="1"/>
    <col min="1025" max="1025" width="4.625" style="1" customWidth="1"/>
    <col min="1026" max="1026" width="35.75" style="1" customWidth="1"/>
    <col min="1027" max="1027" width="15" style="1" customWidth="1"/>
    <col min="1028" max="1028" width="11.5" style="1" customWidth="1"/>
    <col min="1029" max="1029" width="15.125" style="1" bestFit="1" customWidth="1"/>
    <col min="1030" max="1030" width="14" style="1" customWidth="1"/>
    <col min="1031" max="1031" width="11.5" style="1" customWidth="1"/>
    <col min="1032" max="1032" width="11.375" style="1" customWidth="1"/>
    <col min="1033" max="1033" width="12" style="1" customWidth="1"/>
    <col min="1034" max="1034" width="15.75" style="1" bestFit="1" customWidth="1"/>
    <col min="1035" max="1035" width="11.5" style="1" customWidth="1"/>
    <col min="1036" max="1036" width="11.375" style="1" customWidth="1"/>
    <col min="1037" max="1037" width="12.375" style="1" customWidth="1"/>
    <col min="1038" max="1280" width="9" style="1"/>
    <col min="1281" max="1281" width="4.625" style="1" customWidth="1"/>
    <col min="1282" max="1282" width="35.75" style="1" customWidth="1"/>
    <col min="1283" max="1283" width="15" style="1" customWidth="1"/>
    <col min="1284" max="1284" width="11.5" style="1" customWidth="1"/>
    <col min="1285" max="1285" width="15.125" style="1" bestFit="1" customWidth="1"/>
    <col min="1286" max="1286" width="14" style="1" customWidth="1"/>
    <col min="1287" max="1287" width="11.5" style="1" customWidth="1"/>
    <col min="1288" max="1288" width="11.375" style="1" customWidth="1"/>
    <col min="1289" max="1289" width="12" style="1" customWidth="1"/>
    <col min="1290" max="1290" width="15.75" style="1" bestFit="1" customWidth="1"/>
    <col min="1291" max="1291" width="11.5" style="1" customWidth="1"/>
    <col min="1292" max="1292" width="11.375" style="1" customWidth="1"/>
    <col min="1293" max="1293" width="12.375" style="1" customWidth="1"/>
    <col min="1294" max="1536" width="9" style="1"/>
    <col min="1537" max="1537" width="4.625" style="1" customWidth="1"/>
    <col min="1538" max="1538" width="35.75" style="1" customWidth="1"/>
    <col min="1539" max="1539" width="15" style="1" customWidth="1"/>
    <col min="1540" max="1540" width="11.5" style="1" customWidth="1"/>
    <col min="1541" max="1541" width="15.125" style="1" bestFit="1" customWidth="1"/>
    <col min="1542" max="1542" width="14" style="1" customWidth="1"/>
    <col min="1543" max="1543" width="11.5" style="1" customWidth="1"/>
    <col min="1544" max="1544" width="11.375" style="1" customWidth="1"/>
    <col min="1545" max="1545" width="12" style="1" customWidth="1"/>
    <col min="1546" max="1546" width="15.75" style="1" bestFit="1" customWidth="1"/>
    <col min="1547" max="1547" width="11.5" style="1" customWidth="1"/>
    <col min="1548" max="1548" width="11.375" style="1" customWidth="1"/>
    <col min="1549" max="1549" width="12.375" style="1" customWidth="1"/>
    <col min="1550" max="1792" width="9" style="1"/>
    <col min="1793" max="1793" width="4.625" style="1" customWidth="1"/>
    <col min="1794" max="1794" width="35.75" style="1" customWidth="1"/>
    <col min="1795" max="1795" width="15" style="1" customWidth="1"/>
    <col min="1796" max="1796" width="11.5" style="1" customWidth="1"/>
    <col min="1797" max="1797" width="15.125" style="1" bestFit="1" customWidth="1"/>
    <col min="1798" max="1798" width="14" style="1" customWidth="1"/>
    <col min="1799" max="1799" width="11.5" style="1" customWidth="1"/>
    <col min="1800" max="1800" width="11.375" style="1" customWidth="1"/>
    <col min="1801" max="1801" width="12" style="1" customWidth="1"/>
    <col min="1802" max="1802" width="15.75" style="1" bestFit="1" customWidth="1"/>
    <col min="1803" max="1803" width="11.5" style="1" customWidth="1"/>
    <col min="1804" max="1804" width="11.375" style="1" customWidth="1"/>
    <col min="1805" max="1805" width="12.375" style="1" customWidth="1"/>
    <col min="1806" max="2048" width="9" style="1"/>
    <col min="2049" max="2049" width="4.625" style="1" customWidth="1"/>
    <col min="2050" max="2050" width="35.75" style="1" customWidth="1"/>
    <col min="2051" max="2051" width="15" style="1" customWidth="1"/>
    <col min="2052" max="2052" width="11.5" style="1" customWidth="1"/>
    <col min="2053" max="2053" width="15.125" style="1" bestFit="1" customWidth="1"/>
    <col min="2054" max="2054" width="14" style="1" customWidth="1"/>
    <col min="2055" max="2055" width="11.5" style="1" customWidth="1"/>
    <col min="2056" max="2056" width="11.375" style="1" customWidth="1"/>
    <col min="2057" max="2057" width="12" style="1" customWidth="1"/>
    <col min="2058" max="2058" width="15.75" style="1" bestFit="1" customWidth="1"/>
    <col min="2059" max="2059" width="11.5" style="1" customWidth="1"/>
    <col min="2060" max="2060" width="11.375" style="1" customWidth="1"/>
    <col min="2061" max="2061" width="12.375" style="1" customWidth="1"/>
    <col min="2062" max="2304" width="9" style="1"/>
    <col min="2305" max="2305" width="4.625" style="1" customWidth="1"/>
    <col min="2306" max="2306" width="35.75" style="1" customWidth="1"/>
    <col min="2307" max="2307" width="15" style="1" customWidth="1"/>
    <col min="2308" max="2308" width="11.5" style="1" customWidth="1"/>
    <col min="2309" max="2309" width="15.125" style="1" bestFit="1" customWidth="1"/>
    <col min="2310" max="2310" width="14" style="1" customWidth="1"/>
    <col min="2311" max="2311" width="11.5" style="1" customWidth="1"/>
    <col min="2312" max="2312" width="11.375" style="1" customWidth="1"/>
    <col min="2313" max="2313" width="12" style="1" customWidth="1"/>
    <col min="2314" max="2314" width="15.75" style="1" bestFit="1" customWidth="1"/>
    <col min="2315" max="2315" width="11.5" style="1" customWidth="1"/>
    <col min="2316" max="2316" width="11.375" style="1" customWidth="1"/>
    <col min="2317" max="2317" width="12.375" style="1" customWidth="1"/>
    <col min="2318" max="2560" width="9" style="1"/>
    <col min="2561" max="2561" width="4.625" style="1" customWidth="1"/>
    <col min="2562" max="2562" width="35.75" style="1" customWidth="1"/>
    <col min="2563" max="2563" width="15" style="1" customWidth="1"/>
    <col min="2564" max="2564" width="11.5" style="1" customWidth="1"/>
    <col min="2565" max="2565" width="15.125" style="1" bestFit="1" customWidth="1"/>
    <col min="2566" max="2566" width="14" style="1" customWidth="1"/>
    <col min="2567" max="2567" width="11.5" style="1" customWidth="1"/>
    <col min="2568" max="2568" width="11.375" style="1" customWidth="1"/>
    <col min="2569" max="2569" width="12" style="1" customWidth="1"/>
    <col min="2570" max="2570" width="15.75" style="1" bestFit="1" customWidth="1"/>
    <col min="2571" max="2571" width="11.5" style="1" customWidth="1"/>
    <col min="2572" max="2572" width="11.375" style="1" customWidth="1"/>
    <col min="2573" max="2573" width="12.375" style="1" customWidth="1"/>
    <col min="2574" max="2816" width="9" style="1"/>
    <col min="2817" max="2817" width="4.625" style="1" customWidth="1"/>
    <col min="2818" max="2818" width="35.75" style="1" customWidth="1"/>
    <col min="2819" max="2819" width="15" style="1" customWidth="1"/>
    <col min="2820" max="2820" width="11.5" style="1" customWidth="1"/>
    <col min="2821" max="2821" width="15.125" style="1" bestFit="1" customWidth="1"/>
    <col min="2822" max="2822" width="14" style="1" customWidth="1"/>
    <col min="2823" max="2823" width="11.5" style="1" customWidth="1"/>
    <col min="2824" max="2824" width="11.375" style="1" customWidth="1"/>
    <col min="2825" max="2825" width="12" style="1" customWidth="1"/>
    <col min="2826" max="2826" width="15.75" style="1" bestFit="1" customWidth="1"/>
    <col min="2827" max="2827" width="11.5" style="1" customWidth="1"/>
    <col min="2828" max="2828" width="11.375" style="1" customWidth="1"/>
    <col min="2829" max="2829" width="12.375" style="1" customWidth="1"/>
    <col min="2830" max="3072" width="9" style="1"/>
    <col min="3073" max="3073" width="4.625" style="1" customWidth="1"/>
    <col min="3074" max="3074" width="35.75" style="1" customWidth="1"/>
    <col min="3075" max="3075" width="15" style="1" customWidth="1"/>
    <col min="3076" max="3076" width="11.5" style="1" customWidth="1"/>
    <col min="3077" max="3077" width="15.125" style="1" bestFit="1" customWidth="1"/>
    <col min="3078" max="3078" width="14" style="1" customWidth="1"/>
    <col min="3079" max="3079" width="11.5" style="1" customWidth="1"/>
    <col min="3080" max="3080" width="11.375" style="1" customWidth="1"/>
    <col min="3081" max="3081" width="12" style="1" customWidth="1"/>
    <col min="3082" max="3082" width="15.75" style="1" bestFit="1" customWidth="1"/>
    <col min="3083" max="3083" width="11.5" style="1" customWidth="1"/>
    <col min="3084" max="3084" width="11.375" style="1" customWidth="1"/>
    <col min="3085" max="3085" width="12.375" style="1" customWidth="1"/>
    <col min="3086" max="3328" width="9" style="1"/>
    <col min="3329" max="3329" width="4.625" style="1" customWidth="1"/>
    <col min="3330" max="3330" width="35.75" style="1" customWidth="1"/>
    <col min="3331" max="3331" width="15" style="1" customWidth="1"/>
    <col min="3332" max="3332" width="11.5" style="1" customWidth="1"/>
    <col min="3333" max="3333" width="15.125" style="1" bestFit="1" customWidth="1"/>
    <col min="3334" max="3334" width="14" style="1" customWidth="1"/>
    <col min="3335" max="3335" width="11.5" style="1" customWidth="1"/>
    <col min="3336" max="3336" width="11.375" style="1" customWidth="1"/>
    <col min="3337" max="3337" width="12" style="1" customWidth="1"/>
    <col min="3338" max="3338" width="15.75" style="1" bestFit="1" customWidth="1"/>
    <col min="3339" max="3339" width="11.5" style="1" customWidth="1"/>
    <col min="3340" max="3340" width="11.375" style="1" customWidth="1"/>
    <col min="3341" max="3341" width="12.375" style="1" customWidth="1"/>
    <col min="3342" max="3584" width="9" style="1"/>
    <col min="3585" max="3585" width="4.625" style="1" customWidth="1"/>
    <col min="3586" max="3586" width="35.75" style="1" customWidth="1"/>
    <col min="3587" max="3587" width="15" style="1" customWidth="1"/>
    <col min="3588" max="3588" width="11.5" style="1" customWidth="1"/>
    <col min="3589" max="3589" width="15.125" style="1" bestFit="1" customWidth="1"/>
    <col min="3590" max="3590" width="14" style="1" customWidth="1"/>
    <col min="3591" max="3591" width="11.5" style="1" customWidth="1"/>
    <col min="3592" max="3592" width="11.375" style="1" customWidth="1"/>
    <col min="3593" max="3593" width="12" style="1" customWidth="1"/>
    <col min="3594" max="3594" width="15.75" style="1" bestFit="1" customWidth="1"/>
    <col min="3595" max="3595" width="11.5" style="1" customWidth="1"/>
    <col min="3596" max="3596" width="11.375" style="1" customWidth="1"/>
    <col min="3597" max="3597" width="12.375" style="1" customWidth="1"/>
    <col min="3598" max="3840" width="9" style="1"/>
    <col min="3841" max="3841" width="4.625" style="1" customWidth="1"/>
    <col min="3842" max="3842" width="35.75" style="1" customWidth="1"/>
    <col min="3843" max="3843" width="15" style="1" customWidth="1"/>
    <col min="3844" max="3844" width="11.5" style="1" customWidth="1"/>
    <col min="3845" max="3845" width="15.125" style="1" bestFit="1" customWidth="1"/>
    <col min="3846" max="3846" width="14" style="1" customWidth="1"/>
    <col min="3847" max="3847" width="11.5" style="1" customWidth="1"/>
    <col min="3848" max="3848" width="11.375" style="1" customWidth="1"/>
    <col min="3849" max="3849" width="12" style="1" customWidth="1"/>
    <col min="3850" max="3850" width="15.75" style="1" bestFit="1" customWidth="1"/>
    <col min="3851" max="3851" width="11.5" style="1" customWidth="1"/>
    <col min="3852" max="3852" width="11.375" style="1" customWidth="1"/>
    <col min="3853" max="3853" width="12.375" style="1" customWidth="1"/>
    <col min="3854" max="4096" width="9" style="1"/>
    <col min="4097" max="4097" width="4.625" style="1" customWidth="1"/>
    <col min="4098" max="4098" width="35.75" style="1" customWidth="1"/>
    <col min="4099" max="4099" width="15" style="1" customWidth="1"/>
    <col min="4100" max="4100" width="11.5" style="1" customWidth="1"/>
    <col min="4101" max="4101" width="15.125" style="1" bestFit="1" customWidth="1"/>
    <col min="4102" max="4102" width="14" style="1" customWidth="1"/>
    <col min="4103" max="4103" width="11.5" style="1" customWidth="1"/>
    <col min="4104" max="4104" width="11.375" style="1" customWidth="1"/>
    <col min="4105" max="4105" width="12" style="1" customWidth="1"/>
    <col min="4106" max="4106" width="15.75" style="1" bestFit="1" customWidth="1"/>
    <col min="4107" max="4107" width="11.5" style="1" customWidth="1"/>
    <col min="4108" max="4108" width="11.375" style="1" customWidth="1"/>
    <col min="4109" max="4109" width="12.375" style="1" customWidth="1"/>
    <col min="4110" max="4352" width="9" style="1"/>
    <col min="4353" max="4353" width="4.625" style="1" customWidth="1"/>
    <col min="4354" max="4354" width="35.75" style="1" customWidth="1"/>
    <col min="4355" max="4355" width="15" style="1" customWidth="1"/>
    <col min="4356" max="4356" width="11.5" style="1" customWidth="1"/>
    <col min="4357" max="4357" width="15.125" style="1" bestFit="1" customWidth="1"/>
    <col min="4358" max="4358" width="14" style="1" customWidth="1"/>
    <col min="4359" max="4359" width="11.5" style="1" customWidth="1"/>
    <col min="4360" max="4360" width="11.375" style="1" customWidth="1"/>
    <col min="4361" max="4361" width="12" style="1" customWidth="1"/>
    <col min="4362" max="4362" width="15.75" style="1" bestFit="1" customWidth="1"/>
    <col min="4363" max="4363" width="11.5" style="1" customWidth="1"/>
    <col min="4364" max="4364" width="11.375" style="1" customWidth="1"/>
    <col min="4365" max="4365" width="12.375" style="1" customWidth="1"/>
    <col min="4366" max="4608" width="9" style="1"/>
    <col min="4609" max="4609" width="4.625" style="1" customWidth="1"/>
    <col min="4610" max="4610" width="35.75" style="1" customWidth="1"/>
    <col min="4611" max="4611" width="15" style="1" customWidth="1"/>
    <col min="4612" max="4612" width="11.5" style="1" customWidth="1"/>
    <col min="4613" max="4613" width="15.125" style="1" bestFit="1" customWidth="1"/>
    <col min="4614" max="4614" width="14" style="1" customWidth="1"/>
    <col min="4615" max="4615" width="11.5" style="1" customWidth="1"/>
    <col min="4616" max="4616" width="11.375" style="1" customWidth="1"/>
    <col min="4617" max="4617" width="12" style="1" customWidth="1"/>
    <col min="4618" max="4618" width="15.75" style="1" bestFit="1" customWidth="1"/>
    <col min="4619" max="4619" width="11.5" style="1" customWidth="1"/>
    <col min="4620" max="4620" width="11.375" style="1" customWidth="1"/>
    <col min="4621" max="4621" width="12.375" style="1" customWidth="1"/>
    <col min="4622" max="4864" width="9" style="1"/>
    <col min="4865" max="4865" width="4.625" style="1" customWidth="1"/>
    <col min="4866" max="4866" width="35.75" style="1" customWidth="1"/>
    <col min="4867" max="4867" width="15" style="1" customWidth="1"/>
    <col min="4868" max="4868" width="11.5" style="1" customWidth="1"/>
    <col min="4869" max="4869" width="15.125" style="1" bestFit="1" customWidth="1"/>
    <col min="4870" max="4870" width="14" style="1" customWidth="1"/>
    <col min="4871" max="4871" width="11.5" style="1" customWidth="1"/>
    <col min="4872" max="4872" width="11.375" style="1" customWidth="1"/>
    <col min="4873" max="4873" width="12" style="1" customWidth="1"/>
    <col min="4874" max="4874" width="15.75" style="1" bestFit="1" customWidth="1"/>
    <col min="4875" max="4875" width="11.5" style="1" customWidth="1"/>
    <col min="4876" max="4876" width="11.375" style="1" customWidth="1"/>
    <col min="4877" max="4877" width="12.375" style="1" customWidth="1"/>
    <col min="4878" max="5120" width="9" style="1"/>
    <col min="5121" max="5121" width="4.625" style="1" customWidth="1"/>
    <col min="5122" max="5122" width="35.75" style="1" customWidth="1"/>
    <col min="5123" max="5123" width="15" style="1" customWidth="1"/>
    <col min="5124" max="5124" width="11.5" style="1" customWidth="1"/>
    <col min="5125" max="5125" width="15.125" style="1" bestFit="1" customWidth="1"/>
    <col min="5126" max="5126" width="14" style="1" customWidth="1"/>
    <col min="5127" max="5127" width="11.5" style="1" customWidth="1"/>
    <col min="5128" max="5128" width="11.375" style="1" customWidth="1"/>
    <col min="5129" max="5129" width="12" style="1" customWidth="1"/>
    <col min="5130" max="5130" width="15.75" style="1" bestFit="1" customWidth="1"/>
    <col min="5131" max="5131" width="11.5" style="1" customWidth="1"/>
    <col min="5132" max="5132" width="11.375" style="1" customWidth="1"/>
    <col min="5133" max="5133" width="12.375" style="1" customWidth="1"/>
    <col min="5134" max="5376" width="9" style="1"/>
    <col min="5377" max="5377" width="4.625" style="1" customWidth="1"/>
    <col min="5378" max="5378" width="35.75" style="1" customWidth="1"/>
    <col min="5379" max="5379" width="15" style="1" customWidth="1"/>
    <col min="5380" max="5380" width="11.5" style="1" customWidth="1"/>
    <col min="5381" max="5381" width="15.125" style="1" bestFit="1" customWidth="1"/>
    <col min="5382" max="5382" width="14" style="1" customWidth="1"/>
    <col min="5383" max="5383" width="11.5" style="1" customWidth="1"/>
    <col min="5384" max="5384" width="11.375" style="1" customWidth="1"/>
    <col min="5385" max="5385" width="12" style="1" customWidth="1"/>
    <col min="5386" max="5386" width="15.75" style="1" bestFit="1" customWidth="1"/>
    <col min="5387" max="5387" width="11.5" style="1" customWidth="1"/>
    <col min="5388" max="5388" width="11.375" style="1" customWidth="1"/>
    <col min="5389" max="5389" width="12.375" style="1" customWidth="1"/>
    <col min="5390" max="5632" width="9" style="1"/>
    <col min="5633" max="5633" width="4.625" style="1" customWidth="1"/>
    <col min="5634" max="5634" width="35.75" style="1" customWidth="1"/>
    <col min="5635" max="5635" width="15" style="1" customWidth="1"/>
    <col min="5636" max="5636" width="11.5" style="1" customWidth="1"/>
    <col min="5637" max="5637" width="15.125" style="1" bestFit="1" customWidth="1"/>
    <col min="5638" max="5638" width="14" style="1" customWidth="1"/>
    <col min="5639" max="5639" width="11.5" style="1" customWidth="1"/>
    <col min="5640" max="5640" width="11.375" style="1" customWidth="1"/>
    <col min="5641" max="5641" width="12" style="1" customWidth="1"/>
    <col min="5642" max="5642" width="15.75" style="1" bestFit="1" customWidth="1"/>
    <col min="5643" max="5643" width="11.5" style="1" customWidth="1"/>
    <col min="5644" max="5644" width="11.375" style="1" customWidth="1"/>
    <col min="5645" max="5645" width="12.375" style="1" customWidth="1"/>
    <col min="5646" max="5888" width="9" style="1"/>
    <col min="5889" max="5889" width="4.625" style="1" customWidth="1"/>
    <col min="5890" max="5890" width="35.75" style="1" customWidth="1"/>
    <col min="5891" max="5891" width="15" style="1" customWidth="1"/>
    <col min="5892" max="5892" width="11.5" style="1" customWidth="1"/>
    <col min="5893" max="5893" width="15.125" style="1" bestFit="1" customWidth="1"/>
    <col min="5894" max="5894" width="14" style="1" customWidth="1"/>
    <col min="5895" max="5895" width="11.5" style="1" customWidth="1"/>
    <col min="5896" max="5896" width="11.375" style="1" customWidth="1"/>
    <col min="5897" max="5897" width="12" style="1" customWidth="1"/>
    <col min="5898" max="5898" width="15.75" style="1" bestFit="1" customWidth="1"/>
    <col min="5899" max="5899" width="11.5" style="1" customWidth="1"/>
    <col min="5900" max="5900" width="11.375" style="1" customWidth="1"/>
    <col min="5901" max="5901" width="12.375" style="1" customWidth="1"/>
    <col min="5902" max="6144" width="9" style="1"/>
    <col min="6145" max="6145" width="4.625" style="1" customWidth="1"/>
    <col min="6146" max="6146" width="35.75" style="1" customWidth="1"/>
    <col min="6147" max="6147" width="15" style="1" customWidth="1"/>
    <col min="6148" max="6148" width="11.5" style="1" customWidth="1"/>
    <col min="6149" max="6149" width="15.125" style="1" bestFit="1" customWidth="1"/>
    <col min="6150" max="6150" width="14" style="1" customWidth="1"/>
    <col min="6151" max="6151" width="11.5" style="1" customWidth="1"/>
    <col min="6152" max="6152" width="11.375" style="1" customWidth="1"/>
    <col min="6153" max="6153" width="12" style="1" customWidth="1"/>
    <col min="6154" max="6154" width="15.75" style="1" bestFit="1" customWidth="1"/>
    <col min="6155" max="6155" width="11.5" style="1" customWidth="1"/>
    <col min="6156" max="6156" width="11.375" style="1" customWidth="1"/>
    <col min="6157" max="6157" width="12.375" style="1" customWidth="1"/>
    <col min="6158" max="6400" width="9" style="1"/>
    <col min="6401" max="6401" width="4.625" style="1" customWidth="1"/>
    <col min="6402" max="6402" width="35.75" style="1" customWidth="1"/>
    <col min="6403" max="6403" width="15" style="1" customWidth="1"/>
    <col min="6404" max="6404" width="11.5" style="1" customWidth="1"/>
    <col min="6405" max="6405" width="15.125" style="1" bestFit="1" customWidth="1"/>
    <col min="6406" max="6406" width="14" style="1" customWidth="1"/>
    <col min="6407" max="6407" width="11.5" style="1" customWidth="1"/>
    <col min="6408" max="6408" width="11.375" style="1" customWidth="1"/>
    <col min="6409" max="6409" width="12" style="1" customWidth="1"/>
    <col min="6410" max="6410" width="15.75" style="1" bestFit="1" customWidth="1"/>
    <col min="6411" max="6411" width="11.5" style="1" customWidth="1"/>
    <col min="6412" max="6412" width="11.375" style="1" customWidth="1"/>
    <col min="6413" max="6413" width="12.375" style="1" customWidth="1"/>
    <col min="6414" max="6656" width="9" style="1"/>
    <col min="6657" max="6657" width="4.625" style="1" customWidth="1"/>
    <col min="6658" max="6658" width="35.75" style="1" customWidth="1"/>
    <col min="6659" max="6659" width="15" style="1" customWidth="1"/>
    <col min="6660" max="6660" width="11.5" style="1" customWidth="1"/>
    <col min="6661" max="6661" width="15.125" style="1" bestFit="1" customWidth="1"/>
    <col min="6662" max="6662" width="14" style="1" customWidth="1"/>
    <col min="6663" max="6663" width="11.5" style="1" customWidth="1"/>
    <col min="6664" max="6664" width="11.375" style="1" customWidth="1"/>
    <col min="6665" max="6665" width="12" style="1" customWidth="1"/>
    <col min="6666" max="6666" width="15.75" style="1" bestFit="1" customWidth="1"/>
    <col min="6667" max="6667" width="11.5" style="1" customWidth="1"/>
    <col min="6668" max="6668" width="11.375" style="1" customWidth="1"/>
    <col min="6669" max="6669" width="12.375" style="1" customWidth="1"/>
    <col min="6670" max="6912" width="9" style="1"/>
    <col min="6913" max="6913" width="4.625" style="1" customWidth="1"/>
    <col min="6914" max="6914" width="35.75" style="1" customWidth="1"/>
    <col min="6915" max="6915" width="15" style="1" customWidth="1"/>
    <col min="6916" max="6916" width="11.5" style="1" customWidth="1"/>
    <col min="6917" max="6917" width="15.125" style="1" bestFit="1" customWidth="1"/>
    <col min="6918" max="6918" width="14" style="1" customWidth="1"/>
    <col min="6919" max="6919" width="11.5" style="1" customWidth="1"/>
    <col min="6920" max="6920" width="11.375" style="1" customWidth="1"/>
    <col min="6921" max="6921" width="12" style="1" customWidth="1"/>
    <col min="6922" max="6922" width="15.75" style="1" bestFit="1" customWidth="1"/>
    <col min="6923" max="6923" width="11.5" style="1" customWidth="1"/>
    <col min="6924" max="6924" width="11.375" style="1" customWidth="1"/>
    <col min="6925" max="6925" width="12.375" style="1" customWidth="1"/>
    <col min="6926" max="7168" width="9" style="1"/>
    <col min="7169" max="7169" width="4.625" style="1" customWidth="1"/>
    <col min="7170" max="7170" width="35.75" style="1" customWidth="1"/>
    <col min="7171" max="7171" width="15" style="1" customWidth="1"/>
    <col min="7172" max="7172" width="11.5" style="1" customWidth="1"/>
    <col min="7173" max="7173" width="15.125" style="1" bestFit="1" customWidth="1"/>
    <col min="7174" max="7174" width="14" style="1" customWidth="1"/>
    <col min="7175" max="7175" width="11.5" style="1" customWidth="1"/>
    <col min="7176" max="7176" width="11.375" style="1" customWidth="1"/>
    <col min="7177" max="7177" width="12" style="1" customWidth="1"/>
    <col min="7178" max="7178" width="15.75" style="1" bestFit="1" customWidth="1"/>
    <col min="7179" max="7179" width="11.5" style="1" customWidth="1"/>
    <col min="7180" max="7180" width="11.375" style="1" customWidth="1"/>
    <col min="7181" max="7181" width="12.375" style="1" customWidth="1"/>
    <col min="7182" max="7424" width="9" style="1"/>
    <col min="7425" max="7425" width="4.625" style="1" customWidth="1"/>
    <col min="7426" max="7426" width="35.75" style="1" customWidth="1"/>
    <col min="7427" max="7427" width="15" style="1" customWidth="1"/>
    <col min="7428" max="7428" width="11.5" style="1" customWidth="1"/>
    <col min="7429" max="7429" width="15.125" style="1" bestFit="1" customWidth="1"/>
    <col min="7430" max="7430" width="14" style="1" customWidth="1"/>
    <col min="7431" max="7431" width="11.5" style="1" customWidth="1"/>
    <col min="7432" max="7432" width="11.375" style="1" customWidth="1"/>
    <col min="7433" max="7433" width="12" style="1" customWidth="1"/>
    <col min="7434" max="7434" width="15.75" style="1" bestFit="1" customWidth="1"/>
    <col min="7435" max="7435" width="11.5" style="1" customWidth="1"/>
    <col min="7436" max="7436" width="11.375" style="1" customWidth="1"/>
    <col min="7437" max="7437" width="12.375" style="1" customWidth="1"/>
    <col min="7438" max="7680" width="9" style="1"/>
    <col min="7681" max="7681" width="4.625" style="1" customWidth="1"/>
    <col min="7682" max="7682" width="35.75" style="1" customWidth="1"/>
    <col min="7683" max="7683" width="15" style="1" customWidth="1"/>
    <col min="7684" max="7684" width="11.5" style="1" customWidth="1"/>
    <col min="7685" max="7685" width="15.125" style="1" bestFit="1" customWidth="1"/>
    <col min="7686" max="7686" width="14" style="1" customWidth="1"/>
    <col min="7687" max="7687" width="11.5" style="1" customWidth="1"/>
    <col min="7688" max="7688" width="11.375" style="1" customWidth="1"/>
    <col min="7689" max="7689" width="12" style="1" customWidth="1"/>
    <col min="7690" max="7690" width="15.75" style="1" bestFit="1" customWidth="1"/>
    <col min="7691" max="7691" width="11.5" style="1" customWidth="1"/>
    <col min="7692" max="7692" width="11.375" style="1" customWidth="1"/>
    <col min="7693" max="7693" width="12.375" style="1" customWidth="1"/>
    <col min="7694" max="7936" width="9" style="1"/>
    <col min="7937" max="7937" width="4.625" style="1" customWidth="1"/>
    <col min="7938" max="7938" width="35.75" style="1" customWidth="1"/>
    <col min="7939" max="7939" width="15" style="1" customWidth="1"/>
    <col min="7940" max="7940" width="11.5" style="1" customWidth="1"/>
    <col min="7941" max="7941" width="15.125" style="1" bestFit="1" customWidth="1"/>
    <col min="7942" max="7942" width="14" style="1" customWidth="1"/>
    <col min="7943" max="7943" width="11.5" style="1" customWidth="1"/>
    <col min="7944" max="7944" width="11.375" style="1" customWidth="1"/>
    <col min="7945" max="7945" width="12" style="1" customWidth="1"/>
    <col min="7946" max="7946" width="15.75" style="1" bestFit="1" customWidth="1"/>
    <col min="7947" max="7947" width="11.5" style="1" customWidth="1"/>
    <col min="7948" max="7948" width="11.375" style="1" customWidth="1"/>
    <col min="7949" max="7949" width="12.375" style="1" customWidth="1"/>
    <col min="7950" max="8192" width="9" style="1"/>
    <col min="8193" max="8193" width="4.625" style="1" customWidth="1"/>
    <col min="8194" max="8194" width="35.75" style="1" customWidth="1"/>
    <col min="8195" max="8195" width="15" style="1" customWidth="1"/>
    <col min="8196" max="8196" width="11.5" style="1" customWidth="1"/>
    <col min="8197" max="8197" width="15.125" style="1" bestFit="1" customWidth="1"/>
    <col min="8198" max="8198" width="14" style="1" customWidth="1"/>
    <col min="8199" max="8199" width="11.5" style="1" customWidth="1"/>
    <col min="8200" max="8200" width="11.375" style="1" customWidth="1"/>
    <col min="8201" max="8201" width="12" style="1" customWidth="1"/>
    <col min="8202" max="8202" width="15.75" style="1" bestFit="1" customWidth="1"/>
    <col min="8203" max="8203" width="11.5" style="1" customWidth="1"/>
    <col min="8204" max="8204" width="11.375" style="1" customWidth="1"/>
    <col min="8205" max="8205" width="12.375" style="1" customWidth="1"/>
    <col min="8206" max="8448" width="9" style="1"/>
    <col min="8449" max="8449" width="4.625" style="1" customWidth="1"/>
    <col min="8450" max="8450" width="35.75" style="1" customWidth="1"/>
    <col min="8451" max="8451" width="15" style="1" customWidth="1"/>
    <col min="8452" max="8452" width="11.5" style="1" customWidth="1"/>
    <col min="8453" max="8453" width="15.125" style="1" bestFit="1" customWidth="1"/>
    <col min="8454" max="8454" width="14" style="1" customWidth="1"/>
    <col min="8455" max="8455" width="11.5" style="1" customWidth="1"/>
    <col min="8456" max="8456" width="11.375" style="1" customWidth="1"/>
    <col min="8457" max="8457" width="12" style="1" customWidth="1"/>
    <col min="8458" max="8458" width="15.75" style="1" bestFit="1" customWidth="1"/>
    <col min="8459" max="8459" width="11.5" style="1" customWidth="1"/>
    <col min="8460" max="8460" width="11.375" style="1" customWidth="1"/>
    <col min="8461" max="8461" width="12.375" style="1" customWidth="1"/>
    <col min="8462" max="8704" width="9" style="1"/>
    <col min="8705" max="8705" width="4.625" style="1" customWidth="1"/>
    <col min="8706" max="8706" width="35.75" style="1" customWidth="1"/>
    <col min="8707" max="8707" width="15" style="1" customWidth="1"/>
    <col min="8708" max="8708" width="11.5" style="1" customWidth="1"/>
    <col min="8709" max="8709" width="15.125" style="1" bestFit="1" customWidth="1"/>
    <col min="8710" max="8710" width="14" style="1" customWidth="1"/>
    <col min="8711" max="8711" width="11.5" style="1" customWidth="1"/>
    <col min="8712" max="8712" width="11.375" style="1" customWidth="1"/>
    <col min="8713" max="8713" width="12" style="1" customWidth="1"/>
    <col min="8714" max="8714" width="15.75" style="1" bestFit="1" customWidth="1"/>
    <col min="8715" max="8715" width="11.5" style="1" customWidth="1"/>
    <col min="8716" max="8716" width="11.375" style="1" customWidth="1"/>
    <col min="8717" max="8717" width="12.375" style="1" customWidth="1"/>
    <col min="8718" max="8960" width="9" style="1"/>
    <col min="8961" max="8961" width="4.625" style="1" customWidth="1"/>
    <col min="8962" max="8962" width="35.75" style="1" customWidth="1"/>
    <col min="8963" max="8963" width="15" style="1" customWidth="1"/>
    <col min="8964" max="8964" width="11.5" style="1" customWidth="1"/>
    <col min="8965" max="8965" width="15.125" style="1" bestFit="1" customWidth="1"/>
    <col min="8966" max="8966" width="14" style="1" customWidth="1"/>
    <col min="8967" max="8967" width="11.5" style="1" customWidth="1"/>
    <col min="8968" max="8968" width="11.375" style="1" customWidth="1"/>
    <col min="8969" max="8969" width="12" style="1" customWidth="1"/>
    <col min="8970" max="8970" width="15.75" style="1" bestFit="1" customWidth="1"/>
    <col min="8971" max="8971" width="11.5" style="1" customWidth="1"/>
    <col min="8972" max="8972" width="11.375" style="1" customWidth="1"/>
    <col min="8973" max="8973" width="12.375" style="1" customWidth="1"/>
    <col min="8974" max="9216" width="9" style="1"/>
    <col min="9217" max="9217" width="4.625" style="1" customWidth="1"/>
    <col min="9218" max="9218" width="35.75" style="1" customWidth="1"/>
    <col min="9219" max="9219" width="15" style="1" customWidth="1"/>
    <col min="9220" max="9220" width="11.5" style="1" customWidth="1"/>
    <col min="9221" max="9221" width="15.125" style="1" bestFit="1" customWidth="1"/>
    <col min="9222" max="9222" width="14" style="1" customWidth="1"/>
    <col min="9223" max="9223" width="11.5" style="1" customWidth="1"/>
    <col min="9224" max="9224" width="11.375" style="1" customWidth="1"/>
    <col min="9225" max="9225" width="12" style="1" customWidth="1"/>
    <col min="9226" max="9226" width="15.75" style="1" bestFit="1" customWidth="1"/>
    <col min="9227" max="9227" width="11.5" style="1" customWidth="1"/>
    <col min="9228" max="9228" width="11.375" style="1" customWidth="1"/>
    <col min="9229" max="9229" width="12.375" style="1" customWidth="1"/>
    <col min="9230" max="9472" width="9" style="1"/>
    <col min="9473" max="9473" width="4.625" style="1" customWidth="1"/>
    <col min="9474" max="9474" width="35.75" style="1" customWidth="1"/>
    <col min="9475" max="9475" width="15" style="1" customWidth="1"/>
    <col min="9476" max="9476" width="11.5" style="1" customWidth="1"/>
    <col min="9477" max="9477" width="15.125" style="1" bestFit="1" customWidth="1"/>
    <col min="9478" max="9478" width="14" style="1" customWidth="1"/>
    <col min="9479" max="9479" width="11.5" style="1" customWidth="1"/>
    <col min="9480" max="9480" width="11.375" style="1" customWidth="1"/>
    <col min="9481" max="9481" width="12" style="1" customWidth="1"/>
    <col min="9482" max="9482" width="15.75" style="1" bestFit="1" customWidth="1"/>
    <col min="9483" max="9483" width="11.5" style="1" customWidth="1"/>
    <col min="9484" max="9484" width="11.375" style="1" customWidth="1"/>
    <col min="9485" max="9485" width="12.375" style="1" customWidth="1"/>
    <col min="9486" max="9728" width="9" style="1"/>
    <col min="9729" max="9729" width="4.625" style="1" customWidth="1"/>
    <col min="9730" max="9730" width="35.75" style="1" customWidth="1"/>
    <col min="9731" max="9731" width="15" style="1" customWidth="1"/>
    <col min="9732" max="9732" width="11.5" style="1" customWidth="1"/>
    <col min="9733" max="9733" width="15.125" style="1" bestFit="1" customWidth="1"/>
    <col min="9734" max="9734" width="14" style="1" customWidth="1"/>
    <col min="9735" max="9735" width="11.5" style="1" customWidth="1"/>
    <col min="9736" max="9736" width="11.375" style="1" customWidth="1"/>
    <col min="9737" max="9737" width="12" style="1" customWidth="1"/>
    <col min="9738" max="9738" width="15.75" style="1" bestFit="1" customWidth="1"/>
    <col min="9739" max="9739" width="11.5" style="1" customWidth="1"/>
    <col min="9740" max="9740" width="11.375" style="1" customWidth="1"/>
    <col min="9741" max="9741" width="12.375" style="1" customWidth="1"/>
    <col min="9742" max="9984" width="9" style="1"/>
    <col min="9985" max="9985" width="4.625" style="1" customWidth="1"/>
    <col min="9986" max="9986" width="35.75" style="1" customWidth="1"/>
    <col min="9987" max="9987" width="15" style="1" customWidth="1"/>
    <col min="9988" max="9988" width="11.5" style="1" customWidth="1"/>
    <col min="9989" max="9989" width="15.125" style="1" bestFit="1" customWidth="1"/>
    <col min="9990" max="9990" width="14" style="1" customWidth="1"/>
    <col min="9991" max="9991" width="11.5" style="1" customWidth="1"/>
    <col min="9992" max="9992" width="11.375" style="1" customWidth="1"/>
    <col min="9993" max="9993" width="12" style="1" customWidth="1"/>
    <col min="9994" max="9994" width="15.75" style="1" bestFit="1" customWidth="1"/>
    <col min="9995" max="9995" width="11.5" style="1" customWidth="1"/>
    <col min="9996" max="9996" width="11.375" style="1" customWidth="1"/>
    <col min="9997" max="9997" width="12.375" style="1" customWidth="1"/>
    <col min="9998" max="10240" width="9" style="1"/>
    <col min="10241" max="10241" width="4.625" style="1" customWidth="1"/>
    <col min="10242" max="10242" width="35.75" style="1" customWidth="1"/>
    <col min="10243" max="10243" width="15" style="1" customWidth="1"/>
    <col min="10244" max="10244" width="11.5" style="1" customWidth="1"/>
    <col min="10245" max="10245" width="15.125" style="1" bestFit="1" customWidth="1"/>
    <col min="10246" max="10246" width="14" style="1" customWidth="1"/>
    <col min="10247" max="10247" width="11.5" style="1" customWidth="1"/>
    <col min="10248" max="10248" width="11.375" style="1" customWidth="1"/>
    <col min="10249" max="10249" width="12" style="1" customWidth="1"/>
    <col min="10250" max="10250" width="15.75" style="1" bestFit="1" customWidth="1"/>
    <col min="10251" max="10251" width="11.5" style="1" customWidth="1"/>
    <col min="10252" max="10252" width="11.375" style="1" customWidth="1"/>
    <col min="10253" max="10253" width="12.375" style="1" customWidth="1"/>
    <col min="10254" max="10496" width="9" style="1"/>
    <col min="10497" max="10497" width="4.625" style="1" customWidth="1"/>
    <col min="10498" max="10498" width="35.75" style="1" customWidth="1"/>
    <col min="10499" max="10499" width="15" style="1" customWidth="1"/>
    <col min="10500" max="10500" width="11.5" style="1" customWidth="1"/>
    <col min="10501" max="10501" width="15.125" style="1" bestFit="1" customWidth="1"/>
    <col min="10502" max="10502" width="14" style="1" customWidth="1"/>
    <col min="10503" max="10503" width="11.5" style="1" customWidth="1"/>
    <col min="10504" max="10504" width="11.375" style="1" customWidth="1"/>
    <col min="10505" max="10505" width="12" style="1" customWidth="1"/>
    <col min="10506" max="10506" width="15.75" style="1" bestFit="1" customWidth="1"/>
    <col min="10507" max="10507" width="11.5" style="1" customWidth="1"/>
    <col min="10508" max="10508" width="11.375" style="1" customWidth="1"/>
    <col min="10509" max="10509" width="12.375" style="1" customWidth="1"/>
    <col min="10510" max="10752" width="9" style="1"/>
    <col min="10753" max="10753" width="4.625" style="1" customWidth="1"/>
    <col min="10754" max="10754" width="35.75" style="1" customWidth="1"/>
    <col min="10755" max="10755" width="15" style="1" customWidth="1"/>
    <col min="10756" max="10756" width="11.5" style="1" customWidth="1"/>
    <col min="10757" max="10757" width="15.125" style="1" bestFit="1" customWidth="1"/>
    <col min="10758" max="10758" width="14" style="1" customWidth="1"/>
    <col min="10759" max="10759" width="11.5" style="1" customWidth="1"/>
    <col min="10760" max="10760" width="11.375" style="1" customWidth="1"/>
    <col min="10761" max="10761" width="12" style="1" customWidth="1"/>
    <col min="10762" max="10762" width="15.75" style="1" bestFit="1" customWidth="1"/>
    <col min="10763" max="10763" width="11.5" style="1" customWidth="1"/>
    <col min="10764" max="10764" width="11.375" style="1" customWidth="1"/>
    <col min="10765" max="10765" width="12.375" style="1" customWidth="1"/>
    <col min="10766" max="11008" width="9" style="1"/>
    <col min="11009" max="11009" width="4.625" style="1" customWidth="1"/>
    <col min="11010" max="11010" width="35.75" style="1" customWidth="1"/>
    <col min="11011" max="11011" width="15" style="1" customWidth="1"/>
    <col min="11012" max="11012" width="11.5" style="1" customWidth="1"/>
    <col min="11013" max="11013" width="15.125" style="1" bestFit="1" customWidth="1"/>
    <col min="11014" max="11014" width="14" style="1" customWidth="1"/>
    <col min="11015" max="11015" width="11.5" style="1" customWidth="1"/>
    <col min="11016" max="11016" width="11.375" style="1" customWidth="1"/>
    <col min="11017" max="11017" width="12" style="1" customWidth="1"/>
    <col min="11018" max="11018" width="15.75" style="1" bestFit="1" customWidth="1"/>
    <col min="11019" max="11019" width="11.5" style="1" customWidth="1"/>
    <col min="11020" max="11020" width="11.375" style="1" customWidth="1"/>
    <col min="11021" max="11021" width="12.375" style="1" customWidth="1"/>
    <col min="11022" max="11264" width="9" style="1"/>
    <col min="11265" max="11265" width="4.625" style="1" customWidth="1"/>
    <col min="11266" max="11266" width="35.75" style="1" customWidth="1"/>
    <col min="11267" max="11267" width="15" style="1" customWidth="1"/>
    <col min="11268" max="11268" width="11.5" style="1" customWidth="1"/>
    <col min="11269" max="11269" width="15.125" style="1" bestFit="1" customWidth="1"/>
    <col min="11270" max="11270" width="14" style="1" customWidth="1"/>
    <col min="11271" max="11271" width="11.5" style="1" customWidth="1"/>
    <col min="11272" max="11272" width="11.375" style="1" customWidth="1"/>
    <col min="11273" max="11273" width="12" style="1" customWidth="1"/>
    <col min="11274" max="11274" width="15.75" style="1" bestFit="1" customWidth="1"/>
    <col min="11275" max="11275" width="11.5" style="1" customWidth="1"/>
    <col min="11276" max="11276" width="11.375" style="1" customWidth="1"/>
    <col min="11277" max="11277" width="12.375" style="1" customWidth="1"/>
    <col min="11278" max="11520" width="9" style="1"/>
    <col min="11521" max="11521" width="4.625" style="1" customWidth="1"/>
    <col min="11522" max="11522" width="35.75" style="1" customWidth="1"/>
    <col min="11523" max="11523" width="15" style="1" customWidth="1"/>
    <col min="11524" max="11524" width="11.5" style="1" customWidth="1"/>
    <col min="11525" max="11525" width="15.125" style="1" bestFit="1" customWidth="1"/>
    <col min="11526" max="11526" width="14" style="1" customWidth="1"/>
    <col min="11527" max="11527" width="11.5" style="1" customWidth="1"/>
    <col min="11528" max="11528" width="11.375" style="1" customWidth="1"/>
    <col min="11529" max="11529" width="12" style="1" customWidth="1"/>
    <col min="11530" max="11530" width="15.75" style="1" bestFit="1" customWidth="1"/>
    <col min="11531" max="11531" width="11.5" style="1" customWidth="1"/>
    <col min="11532" max="11532" width="11.375" style="1" customWidth="1"/>
    <col min="11533" max="11533" width="12.375" style="1" customWidth="1"/>
    <col min="11534" max="11776" width="9" style="1"/>
    <col min="11777" max="11777" width="4.625" style="1" customWidth="1"/>
    <col min="11778" max="11778" width="35.75" style="1" customWidth="1"/>
    <col min="11779" max="11779" width="15" style="1" customWidth="1"/>
    <col min="11780" max="11780" width="11.5" style="1" customWidth="1"/>
    <col min="11781" max="11781" width="15.125" style="1" bestFit="1" customWidth="1"/>
    <col min="11782" max="11782" width="14" style="1" customWidth="1"/>
    <col min="11783" max="11783" width="11.5" style="1" customWidth="1"/>
    <col min="11784" max="11784" width="11.375" style="1" customWidth="1"/>
    <col min="11785" max="11785" width="12" style="1" customWidth="1"/>
    <col min="11786" max="11786" width="15.75" style="1" bestFit="1" customWidth="1"/>
    <col min="11787" max="11787" width="11.5" style="1" customWidth="1"/>
    <col min="11788" max="11788" width="11.375" style="1" customWidth="1"/>
    <col min="11789" max="11789" width="12.375" style="1" customWidth="1"/>
    <col min="11790" max="12032" width="9" style="1"/>
    <col min="12033" max="12033" width="4.625" style="1" customWidth="1"/>
    <col min="12034" max="12034" width="35.75" style="1" customWidth="1"/>
    <col min="12035" max="12035" width="15" style="1" customWidth="1"/>
    <col min="12036" max="12036" width="11.5" style="1" customWidth="1"/>
    <col min="12037" max="12037" width="15.125" style="1" bestFit="1" customWidth="1"/>
    <col min="12038" max="12038" width="14" style="1" customWidth="1"/>
    <col min="12039" max="12039" width="11.5" style="1" customWidth="1"/>
    <col min="12040" max="12040" width="11.375" style="1" customWidth="1"/>
    <col min="12041" max="12041" width="12" style="1" customWidth="1"/>
    <col min="12042" max="12042" width="15.75" style="1" bestFit="1" customWidth="1"/>
    <col min="12043" max="12043" width="11.5" style="1" customWidth="1"/>
    <col min="12044" max="12044" width="11.375" style="1" customWidth="1"/>
    <col min="12045" max="12045" width="12.375" style="1" customWidth="1"/>
    <col min="12046" max="12288" width="9" style="1"/>
    <col min="12289" max="12289" width="4.625" style="1" customWidth="1"/>
    <col min="12290" max="12290" width="35.75" style="1" customWidth="1"/>
    <col min="12291" max="12291" width="15" style="1" customWidth="1"/>
    <col min="12292" max="12292" width="11.5" style="1" customWidth="1"/>
    <col min="12293" max="12293" width="15.125" style="1" bestFit="1" customWidth="1"/>
    <col min="12294" max="12294" width="14" style="1" customWidth="1"/>
    <col min="12295" max="12295" width="11.5" style="1" customWidth="1"/>
    <col min="12296" max="12296" width="11.375" style="1" customWidth="1"/>
    <col min="12297" max="12297" width="12" style="1" customWidth="1"/>
    <col min="12298" max="12298" width="15.75" style="1" bestFit="1" customWidth="1"/>
    <col min="12299" max="12299" width="11.5" style="1" customWidth="1"/>
    <col min="12300" max="12300" width="11.375" style="1" customWidth="1"/>
    <col min="12301" max="12301" width="12.375" style="1" customWidth="1"/>
    <col min="12302" max="12544" width="9" style="1"/>
    <col min="12545" max="12545" width="4.625" style="1" customWidth="1"/>
    <col min="12546" max="12546" width="35.75" style="1" customWidth="1"/>
    <col min="12547" max="12547" width="15" style="1" customWidth="1"/>
    <col min="12548" max="12548" width="11.5" style="1" customWidth="1"/>
    <col min="12549" max="12549" width="15.125" style="1" bestFit="1" customWidth="1"/>
    <col min="12550" max="12550" width="14" style="1" customWidth="1"/>
    <col min="12551" max="12551" width="11.5" style="1" customWidth="1"/>
    <col min="12552" max="12552" width="11.375" style="1" customWidth="1"/>
    <col min="12553" max="12553" width="12" style="1" customWidth="1"/>
    <col min="12554" max="12554" width="15.75" style="1" bestFit="1" customWidth="1"/>
    <col min="12555" max="12555" width="11.5" style="1" customWidth="1"/>
    <col min="12556" max="12556" width="11.375" style="1" customWidth="1"/>
    <col min="12557" max="12557" width="12.375" style="1" customWidth="1"/>
    <col min="12558" max="12800" width="9" style="1"/>
    <col min="12801" max="12801" width="4.625" style="1" customWidth="1"/>
    <col min="12802" max="12802" width="35.75" style="1" customWidth="1"/>
    <col min="12803" max="12803" width="15" style="1" customWidth="1"/>
    <col min="12804" max="12804" width="11.5" style="1" customWidth="1"/>
    <col min="12805" max="12805" width="15.125" style="1" bestFit="1" customWidth="1"/>
    <col min="12806" max="12806" width="14" style="1" customWidth="1"/>
    <col min="12807" max="12807" width="11.5" style="1" customWidth="1"/>
    <col min="12808" max="12808" width="11.375" style="1" customWidth="1"/>
    <col min="12809" max="12809" width="12" style="1" customWidth="1"/>
    <col min="12810" max="12810" width="15.75" style="1" bestFit="1" customWidth="1"/>
    <col min="12811" max="12811" width="11.5" style="1" customWidth="1"/>
    <col min="12812" max="12812" width="11.375" style="1" customWidth="1"/>
    <col min="12813" max="12813" width="12.375" style="1" customWidth="1"/>
    <col min="12814" max="13056" width="9" style="1"/>
    <col min="13057" max="13057" width="4.625" style="1" customWidth="1"/>
    <col min="13058" max="13058" width="35.75" style="1" customWidth="1"/>
    <col min="13059" max="13059" width="15" style="1" customWidth="1"/>
    <col min="13060" max="13060" width="11.5" style="1" customWidth="1"/>
    <col min="13061" max="13061" width="15.125" style="1" bestFit="1" customWidth="1"/>
    <col min="13062" max="13062" width="14" style="1" customWidth="1"/>
    <col min="13063" max="13063" width="11.5" style="1" customWidth="1"/>
    <col min="13064" max="13064" width="11.375" style="1" customWidth="1"/>
    <col min="13065" max="13065" width="12" style="1" customWidth="1"/>
    <col min="13066" max="13066" width="15.75" style="1" bestFit="1" customWidth="1"/>
    <col min="13067" max="13067" width="11.5" style="1" customWidth="1"/>
    <col min="13068" max="13068" width="11.375" style="1" customWidth="1"/>
    <col min="13069" max="13069" width="12.375" style="1" customWidth="1"/>
    <col min="13070" max="13312" width="9" style="1"/>
    <col min="13313" max="13313" width="4.625" style="1" customWidth="1"/>
    <col min="13314" max="13314" width="35.75" style="1" customWidth="1"/>
    <col min="13315" max="13315" width="15" style="1" customWidth="1"/>
    <col min="13316" max="13316" width="11.5" style="1" customWidth="1"/>
    <col min="13317" max="13317" width="15.125" style="1" bestFit="1" customWidth="1"/>
    <col min="13318" max="13318" width="14" style="1" customWidth="1"/>
    <col min="13319" max="13319" width="11.5" style="1" customWidth="1"/>
    <col min="13320" max="13320" width="11.375" style="1" customWidth="1"/>
    <col min="13321" max="13321" width="12" style="1" customWidth="1"/>
    <col min="13322" max="13322" width="15.75" style="1" bestFit="1" customWidth="1"/>
    <col min="13323" max="13323" width="11.5" style="1" customWidth="1"/>
    <col min="13324" max="13324" width="11.375" style="1" customWidth="1"/>
    <col min="13325" max="13325" width="12.375" style="1" customWidth="1"/>
    <col min="13326" max="13568" width="9" style="1"/>
    <col min="13569" max="13569" width="4.625" style="1" customWidth="1"/>
    <col min="13570" max="13570" width="35.75" style="1" customWidth="1"/>
    <col min="13571" max="13571" width="15" style="1" customWidth="1"/>
    <col min="13572" max="13572" width="11.5" style="1" customWidth="1"/>
    <col min="13573" max="13573" width="15.125" style="1" bestFit="1" customWidth="1"/>
    <col min="13574" max="13574" width="14" style="1" customWidth="1"/>
    <col min="13575" max="13575" width="11.5" style="1" customWidth="1"/>
    <col min="13576" max="13576" width="11.375" style="1" customWidth="1"/>
    <col min="13577" max="13577" width="12" style="1" customWidth="1"/>
    <col min="13578" max="13578" width="15.75" style="1" bestFit="1" customWidth="1"/>
    <col min="13579" max="13579" width="11.5" style="1" customWidth="1"/>
    <col min="13580" max="13580" width="11.375" style="1" customWidth="1"/>
    <col min="13581" max="13581" width="12.375" style="1" customWidth="1"/>
    <col min="13582" max="13824" width="9" style="1"/>
    <col min="13825" max="13825" width="4.625" style="1" customWidth="1"/>
    <col min="13826" max="13826" width="35.75" style="1" customWidth="1"/>
    <col min="13827" max="13827" width="15" style="1" customWidth="1"/>
    <col min="13828" max="13828" width="11.5" style="1" customWidth="1"/>
    <col min="13829" max="13829" width="15.125" style="1" bestFit="1" customWidth="1"/>
    <col min="13830" max="13830" width="14" style="1" customWidth="1"/>
    <col min="13831" max="13831" width="11.5" style="1" customWidth="1"/>
    <col min="13832" max="13832" width="11.375" style="1" customWidth="1"/>
    <col min="13833" max="13833" width="12" style="1" customWidth="1"/>
    <col min="13834" max="13834" width="15.75" style="1" bestFit="1" customWidth="1"/>
    <col min="13835" max="13835" width="11.5" style="1" customWidth="1"/>
    <col min="13836" max="13836" width="11.375" style="1" customWidth="1"/>
    <col min="13837" max="13837" width="12.375" style="1" customWidth="1"/>
    <col min="13838" max="14080" width="9" style="1"/>
    <col min="14081" max="14081" width="4.625" style="1" customWidth="1"/>
    <col min="14082" max="14082" width="35.75" style="1" customWidth="1"/>
    <col min="14083" max="14083" width="15" style="1" customWidth="1"/>
    <col min="14084" max="14084" width="11.5" style="1" customWidth="1"/>
    <col min="14085" max="14085" width="15.125" style="1" bestFit="1" customWidth="1"/>
    <col min="14086" max="14086" width="14" style="1" customWidth="1"/>
    <col min="14087" max="14087" width="11.5" style="1" customWidth="1"/>
    <col min="14088" max="14088" width="11.375" style="1" customWidth="1"/>
    <col min="14089" max="14089" width="12" style="1" customWidth="1"/>
    <col min="14090" max="14090" width="15.75" style="1" bestFit="1" customWidth="1"/>
    <col min="14091" max="14091" width="11.5" style="1" customWidth="1"/>
    <col min="14092" max="14092" width="11.375" style="1" customWidth="1"/>
    <col min="14093" max="14093" width="12.375" style="1" customWidth="1"/>
    <col min="14094" max="14336" width="9" style="1"/>
    <col min="14337" max="14337" width="4.625" style="1" customWidth="1"/>
    <col min="14338" max="14338" width="35.75" style="1" customWidth="1"/>
    <col min="14339" max="14339" width="15" style="1" customWidth="1"/>
    <col min="14340" max="14340" width="11.5" style="1" customWidth="1"/>
    <col min="14341" max="14341" width="15.125" style="1" bestFit="1" customWidth="1"/>
    <col min="14342" max="14342" width="14" style="1" customWidth="1"/>
    <col min="14343" max="14343" width="11.5" style="1" customWidth="1"/>
    <col min="14344" max="14344" width="11.375" style="1" customWidth="1"/>
    <col min="14345" max="14345" width="12" style="1" customWidth="1"/>
    <col min="14346" max="14346" width="15.75" style="1" bestFit="1" customWidth="1"/>
    <col min="14347" max="14347" width="11.5" style="1" customWidth="1"/>
    <col min="14348" max="14348" width="11.375" style="1" customWidth="1"/>
    <col min="14349" max="14349" width="12.375" style="1" customWidth="1"/>
    <col min="14350" max="14592" width="9" style="1"/>
    <col min="14593" max="14593" width="4.625" style="1" customWidth="1"/>
    <col min="14594" max="14594" width="35.75" style="1" customWidth="1"/>
    <col min="14595" max="14595" width="15" style="1" customWidth="1"/>
    <col min="14596" max="14596" width="11.5" style="1" customWidth="1"/>
    <col min="14597" max="14597" width="15.125" style="1" bestFit="1" customWidth="1"/>
    <col min="14598" max="14598" width="14" style="1" customWidth="1"/>
    <col min="14599" max="14599" width="11.5" style="1" customWidth="1"/>
    <col min="14600" max="14600" width="11.375" style="1" customWidth="1"/>
    <col min="14601" max="14601" width="12" style="1" customWidth="1"/>
    <col min="14602" max="14602" width="15.75" style="1" bestFit="1" customWidth="1"/>
    <col min="14603" max="14603" width="11.5" style="1" customWidth="1"/>
    <col min="14604" max="14604" width="11.375" style="1" customWidth="1"/>
    <col min="14605" max="14605" width="12.375" style="1" customWidth="1"/>
    <col min="14606" max="14848" width="9" style="1"/>
    <col min="14849" max="14849" width="4.625" style="1" customWidth="1"/>
    <col min="14850" max="14850" width="35.75" style="1" customWidth="1"/>
    <col min="14851" max="14851" width="15" style="1" customWidth="1"/>
    <col min="14852" max="14852" width="11.5" style="1" customWidth="1"/>
    <col min="14853" max="14853" width="15.125" style="1" bestFit="1" customWidth="1"/>
    <col min="14854" max="14854" width="14" style="1" customWidth="1"/>
    <col min="14855" max="14855" width="11.5" style="1" customWidth="1"/>
    <col min="14856" max="14856" width="11.375" style="1" customWidth="1"/>
    <col min="14857" max="14857" width="12" style="1" customWidth="1"/>
    <col min="14858" max="14858" width="15.75" style="1" bestFit="1" customWidth="1"/>
    <col min="14859" max="14859" width="11.5" style="1" customWidth="1"/>
    <col min="14860" max="14860" width="11.375" style="1" customWidth="1"/>
    <col min="14861" max="14861" width="12.375" style="1" customWidth="1"/>
    <col min="14862" max="15104" width="9" style="1"/>
    <col min="15105" max="15105" width="4.625" style="1" customWidth="1"/>
    <col min="15106" max="15106" width="35.75" style="1" customWidth="1"/>
    <col min="15107" max="15107" width="15" style="1" customWidth="1"/>
    <col min="15108" max="15108" width="11.5" style="1" customWidth="1"/>
    <col min="15109" max="15109" width="15.125" style="1" bestFit="1" customWidth="1"/>
    <col min="15110" max="15110" width="14" style="1" customWidth="1"/>
    <col min="15111" max="15111" width="11.5" style="1" customWidth="1"/>
    <col min="15112" max="15112" width="11.375" style="1" customWidth="1"/>
    <col min="15113" max="15113" width="12" style="1" customWidth="1"/>
    <col min="15114" max="15114" width="15.75" style="1" bestFit="1" customWidth="1"/>
    <col min="15115" max="15115" width="11.5" style="1" customWidth="1"/>
    <col min="15116" max="15116" width="11.375" style="1" customWidth="1"/>
    <col min="15117" max="15117" width="12.375" style="1" customWidth="1"/>
    <col min="15118" max="15360" width="9" style="1"/>
    <col min="15361" max="15361" width="4.625" style="1" customWidth="1"/>
    <col min="15362" max="15362" width="35.75" style="1" customWidth="1"/>
    <col min="15363" max="15363" width="15" style="1" customWidth="1"/>
    <col min="15364" max="15364" width="11.5" style="1" customWidth="1"/>
    <col min="15365" max="15365" width="15.125" style="1" bestFit="1" customWidth="1"/>
    <col min="15366" max="15366" width="14" style="1" customWidth="1"/>
    <col min="15367" max="15367" width="11.5" style="1" customWidth="1"/>
    <col min="15368" max="15368" width="11.375" style="1" customWidth="1"/>
    <col min="15369" max="15369" width="12" style="1" customWidth="1"/>
    <col min="15370" max="15370" width="15.75" style="1" bestFit="1" customWidth="1"/>
    <col min="15371" max="15371" width="11.5" style="1" customWidth="1"/>
    <col min="15372" max="15372" width="11.375" style="1" customWidth="1"/>
    <col min="15373" max="15373" width="12.375" style="1" customWidth="1"/>
    <col min="15374" max="15616" width="9" style="1"/>
    <col min="15617" max="15617" width="4.625" style="1" customWidth="1"/>
    <col min="15618" max="15618" width="35.75" style="1" customWidth="1"/>
    <col min="15619" max="15619" width="15" style="1" customWidth="1"/>
    <col min="15620" max="15620" width="11.5" style="1" customWidth="1"/>
    <col min="15621" max="15621" width="15.125" style="1" bestFit="1" customWidth="1"/>
    <col min="15622" max="15622" width="14" style="1" customWidth="1"/>
    <col min="15623" max="15623" width="11.5" style="1" customWidth="1"/>
    <col min="15624" max="15624" width="11.375" style="1" customWidth="1"/>
    <col min="15625" max="15625" width="12" style="1" customWidth="1"/>
    <col min="15626" max="15626" width="15.75" style="1" bestFit="1" customWidth="1"/>
    <col min="15627" max="15627" width="11.5" style="1" customWidth="1"/>
    <col min="15628" max="15628" width="11.375" style="1" customWidth="1"/>
    <col min="15629" max="15629" width="12.375" style="1" customWidth="1"/>
    <col min="15630" max="15872" width="9" style="1"/>
    <col min="15873" max="15873" width="4.625" style="1" customWidth="1"/>
    <col min="15874" max="15874" width="35.75" style="1" customWidth="1"/>
    <col min="15875" max="15875" width="15" style="1" customWidth="1"/>
    <col min="15876" max="15876" width="11.5" style="1" customWidth="1"/>
    <col min="15877" max="15877" width="15.125" style="1" bestFit="1" customWidth="1"/>
    <col min="15878" max="15878" width="14" style="1" customWidth="1"/>
    <col min="15879" max="15879" width="11.5" style="1" customWidth="1"/>
    <col min="15880" max="15880" width="11.375" style="1" customWidth="1"/>
    <col min="15881" max="15881" width="12" style="1" customWidth="1"/>
    <col min="15882" max="15882" width="15.75" style="1" bestFit="1" customWidth="1"/>
    <col min="15883" max="15883" width="11.5" style="1" customWidth="1"/>
    <col min="15884" max="15884" width="11.375" style="1" customWidth="1"/>
    <col min="15885" max="15885" width="12.375" style="1" customWidth="1"/>
    <col min="15886" max="16128" width="9" style="1"/>
    <col min="16129" max="16129" width="4.625" style="1" customWidth="1"/>
    <col min="16130" max="16130" width="35.75" style="1" customWidth="1"/>
    <col min="16131" max="16131" width="15" style="1" customWidth="1"/>
    <col min="16132" max="16132" width="11.5" style="1" customWidth="1"/>
    <col min="16133" max="16133" width="15.125" style="1" bestFit="1" customWidth="1"/>
    <col min="16134" max="16134" width="14" style="1" customWidth="1"/>
    <col min="16135" max="16135" width="11.5" style="1" customWidth="1"/>
    <col min="16136" max="16136" width="11.375" style="1" customWidth="1"/>
    <col min="16137" max="16137" width="12" style="1" customWidth="1"/>
    <col min="16138" max="16138" width="15.75" style="1" bestFit="1" customWidth="1"/>
    <col min="16139" max="16139" width="11.5" style="1" customWidth="1"/>
    <col min="16140" max="16140" width="11.375" style="1" customWidth="1"/>
    <col min="16141" max="16141" width="12.375" style="1" customWidth="1"/>
    <col min="16142" max="16384" width="9" style="1"/>
  </cols>
  <sheetData>
    <row r="1" spans="1:13" ht="21" customHeight="1" x14ac:dyDescent="0.3">
      <c r="A1" s="149" t="s">
        <v>37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3" ht="21" customHeight="1" x14ac:dyDescent="0.3">
      <c r="A2" s="149" t="s">
        <v>99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3" ht="23.1" customHeight="1" x14ac:dyDescent="0.3">
      <c r="A3" s="150" t="str">
        <f>'Thu PL1,1'!A3:L3</f>
        <v>(Kèm theo Báo cáo số 557/BC-UBND ngày 03/12/2024 của UBND huyện Sơn Tây)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3" x14ac:dyDescent="0.3">
      <c r="C4" s="2"/>
      <c r="D4" s="2"/>
      <c r="E4" s="19"/>
      <c r="F4" s="2"/>
      <c r="G4" s="2"/>
      <c r="K4" s="150" t="s">
        <v>1</v>
      </c>
      <c r="L4" s="150"/>
    </row>
    <row r="5" spans="1:13" s="3" customFormat="1" ht="36.75" customHeight="1" x14ac:dyDescent="0.3">
      <c r="A5" s="151" t="s">
        <v>2</v>
      </c>
      <c r="B5" s="151" t="s">
        <v>3</v>
      </c>
      <c r="C5" s="151" t="s">
        <v>100</v>
      </c>
      <c r="D5" s="148" t="s">
        <v>101</v>
      </c>
      <c r="E5" s="148"/>
      <c r="F5" s="151" t="s">
        <v>151</v>
      </c>
      <c r="G5" s="148" t="s">
        <v>4</v>
      </c>
      <c r="H5" s="148"/>
      <c r="I5" s="148"/>
      <c r="J5" s="145" t="s">
        <v>103</v>
      </c>
      <c r="K5" s="148" t="s">
        <v>125</v>
      </c>
      <c r="L5" s="148"/>
    </row>
    <row r="6" spans="1:13" s="3" customFormat="1" ht="56.25" x14ac:dyDescent="0.3">
      <c r="A6" s="152"/>
      <c r="B6" s="152"/>
      <c r="C6" s="152"/>
      <c r="D6" s="4" t="s">
        <v>5</v>
      </c>
      <c r="E6" s="4" t="s">
        <v>6</v>
      </c>
      <c r="F6" s="152"/>
      <c r="G6" s="4" t="s">
        <v>5</v>
      </c>
      <c r="H6" s="4" t="s">
        <v>6</v>
      </c>
      <c r="I6" s="4" t="s">
        <v>100</v>
      </c>
      <c r="J6" s="146"/>
      <c r="K6" s="4" t="s">
        <v>7</v>
      </c>
      <c r="L6" s="4" t="s">
        <v>6</v>
      </c>
    </row>
    <row r="7" spans="1:13" s="3" customFormat="1" x14ac:dyDescent="0.3">
      <c r="A7" s="52" t="s">
        <v>8</v>
      </c>
      <c r="B7" s="52" t="s">
        <v>9</v>
      </c>
      <c r="C7" s="52">
        <v>1</v>
      </c>
      <c r="D7" s="52">
        <v>2</v>
      </c>
      <c r="E7" s="52">
        <v>3</v>
      </c>
      <c r="F7" s="52">
        <v>4</v>
      </c>
      <c r="G7" s="52" t="s">
        <v>10</v>
      </c>
      <c r="H7" s="52" t="s">
        <v>11</v>
      </c>
      <c r="I7" s="52" t="s">
        <v>12</v>
      </c>
      <c r="J7" s="52">
        <v>8</v>
      </c>
      <c r="K7" s="52" t="s">
        <v>13</v>
      </c>
      <c r="L7" s="52" t="s">
        <v>14</v>
      </c>
    </row>
    <row r="8" spans="1:13" s="3" customFormat="1" ht="24.6" customHeight="1" x14ac:dyDescent="0.3">
      <c r="A8" s="117"/>
      <c r="B8" s="117" t="s">
        <v>150</v>
      </c>
      <c r="C8" s="119">
        <f>C9+C29+C34</f>
        <v>1083743.0446210001</v>
      </c>
      <c r="D8" s="119">
        <f t="shared" ref="D8:E8" si="0">D9+D29+D34</f>
        <v>347287</v>
      </c>
      <c r="E8" s="119">
        <f t="shared" si="0"/>
        <v>347287</v>
      </c>
      <c r="F8" s="119">
        <f>F9+F29+F34</f>
        <v>647182.54700000002</v>
      </c>
      <c r="G8" s="121">
        <f>F8/D8*100</f>
        <v>186.35380736969711</v>
      </c>
      <c r="H8" s="121">
        <f t="shared" ref="H8" si="1">F8/E8*100</f>
        <v>186.35380736969711</v>
      </c>
      <c r="I8" s="121">
        <f>F8/C8*100</f>
        <v>59.717342612918799</v>
      </c>
      <c r="J8" s="118">
        <f>J9</f>
        <v>372054.99999999994</v>
      </c>
      <c r="K8" s="121">
        <f t="shared" ref="K8" si="2">J8/D8*100</f>
        <v>107.1318534814145</v>
      </c>
      <c r="L8" s="121">
        <f t="shared" ref="L8" si="3">J8/E8*100</f>
        <v>107.1318534814145</v>
      </c>
    </row>
    <row r="9" spans="1:13" s="3" customFormat="1" ht="23.1" customHeight="1" x14ac:dyDescent="0.3">
      <c r="A9" s="123" t="s">
        <v>8</v>
      </c>
      <c r="B9" s="11" t="s">
        <v>38</v>
      </c>
      <c r="C9" s="87">
        <f>C10+C14+C27+C28</f>
        <v>626299.511527</v>
      </c>
      <c r="D9" s="82">
        <f>D10+D14</f>
        <v>347287</v>
      </c>
      <c r="E9" s="82">
        <f>E10+E14</f>
        <v>347287</v>
      </c>
      <c r="F9" s="82">
        <f>F10+F14+F27+F28</f>
        <v>491247.40700000001</v>
      </c>
      <c r="G9" s="121">
        <f t="shared" ref="G9:G26" si="4">F9/D9*100</f>
        <v>141.4528637697351</v>
      </c>
      <c r="H9" s="121">
        <f t="shared" ref="H9:H26" si="5">F9/E9*100</f>
        <v>141.4528637697351</v>
      </c>
      <c r="I9" s="121">
        <f t="shared" ref="I9:I26" si="6">F9/C9*100</f>
        <v>78.436498505686941</v>
      </c>
      <c r="J9" s="87">
        <f>J10+J14+J27+J28</f>
        <v>372054.99999999994</v>
      </c>
      <c r="K9" s="121">
        <f t="shared" ref="K9:K27" si="7">J9/D9*100</f>
        <v>107.1318534814145</v>
      </c>
      <c r="L9" s="121">
        <f t="shared" ref="L9:L27" si="8">J9/E9*100</f>
        <v>107.1318534814145</v>
      </c>
    </row>
    <row r="10" spans="1:13" s="3" customFormat="1" ht="23.1" customHeight="1" x14ac:dyDescent="0.3">
      <c r="A10" s="124" t="s">
        <v>15</v>
      </c>
      <c r="B10" s="115" t="s">
        <v>39</v>
      </c>
      <c r="C10" s="112">
        <f>SUM(C11:C13)</f>
        <v>273957.038031</v>
      </c>
      <c r="D10" s="82">
        <f>SUM(D11:D13)</f>
        <v>21713</v>
      </c>
      <c r="E10" s="82">
        <f>SUM(E11:E13)</f>
        <v>21713</v>
      </c>
      <c r="F10" s="82">
        <f>SUM(F11:F13)</f>
        <v>181410.93299999999</v>
      </c>
      <c r="G10" s="121">
        <f>F10/D10*100</f>
        <v>835.4945562566204</v>
      </c>
      <c r="H10" s="121">
        <f t="shared" si="5"/>
        <v>835.4945562566204</v>
      </c>
      <c r="I10" s="121">
        <f t="shared" si="6"/>
        <v>66.21875251092186</v>
      </c>
      <c r="J10" s="87">
        <f>SUM(J11:J13)</f>
        <v>19265</v>
      </c>
      <c r="K10" s="121">
        <f t="shared" si="7"/>
        <v>88.725648229171455</v>
      </c>
      <c r="L10" s="121">
        <f t="shared" si="8"/>
        <v>88.725648229171455</v>
      </c>
    </row>
    <row r="11" spans="1:13" s="22" customFormat="1" ht="23.1" customHeight="1" x14ac:dyDescent="0.25">
      <c r="A11" s="125">
        <v>1</v>
      </c>
      <c r="B11" s="53" t="s">
        <v>40</v>
      </c>
      <c r="C11" s="113">
        <f>273957.038031-27638</f>
        <v>246319.038031</v>
      </c>
      <c r="D11" s="9"/>
      <c r="E11" s="9"/>
      <c r="F11" s="9">
        <f>181410.933-F12</f>
        <v>168076.93299999999</v>
      </c>
      <c r="G11" s="21"/>
      <c r="H11" s="21"/>
      <c r="I11" s="14"/>
      <c r="J11" s="88">
        <v>0</v>
      </c>
      <c r="K11" s="21"/>
      <c r="L11" s="21"/>
    </row>
    <row r="12" spans="1:13" s="22" customFormat="1" ht="37.5" x14ac:dyDescent="0.25">
      <c r="A12" s="125">
        <v>2</v>
      </c>
      <c r="B12" s="7" t="s">
        <v>41</v>
      </c>
      <c r="C12" s="113">
        <v>27638</v>
      </c>
      <c r="D12" s="9">
        <v>17913</v>
      </c>
      <c r="E12" s="9">
        <v>17913</v>
      </c>
      <c r="F12" s="9">
        <v>13334</v>
      </c>
      <c r="G12" s="21"/>
      <c r="H12" s="21"/>
      <c r="I12" s="14"/>
      <c r="J12" s="88">
        <v>19065</v>
      </c>
      <c r="K12" s="21">
        <f t="shared" si="7"/>
        <v>106.43108357059118</v>
      </c>
      <c r="L12" s="21">
        <f t="shared" si="8"/>
        <v>106.43108357059118</v>
      </c>
    </row>
    <row r="13" spans="1:13" s="22" customFormat="1" ht="26.65" customHeight="1" x14ac:dyDescent="0.25">
      <c r="A13" s="125">
        <v>3</v>
      </c>
      <c r="B13" s="53" t="s">
        <v>42</v>
      </c>
      <c r="C13" s="113"/>
      <c r="D13" s="9">
        <v>3800</v>
      </c>
      <c r="E13" s="9">
        <v>3800</v>
      </c>
      <c r="F13" s="9">
        <v>0</v>
      </c>
      <c r="G13" s="21"/>
      <c r="H13" s="21"/>
      <c r="I13" s="14"/>
      <c r="J13" s="88">
        <v>200</v>
      </c>
      <c r="K13" s="21">
        <f t="shared" ref="K13" si="9">J13/D13*100</f>
        <v>5.2631578947368416</v>
      </c>
      <c r="L13" s="21">
        <f t="shared" ref="L13" si="10">J13/E13*100</f>
        <v>5.2631578947368416</v>
      </c>
    </row>
    <row r="14" spans="1:13" s="3" customFormat="1" ht="21" customHeight="1" x14ac:dyDescent="0.3">
      <c r="A14" s="124" t="s">
        <v>26</v>
      </c>
      <c r="B14" s="115" t="s">
        <v>43</v>
      </c>
      <c r="C14" s="112">
        <f>SUM(C15:C26)</f>
        <v>352342.47349599999</v>
      </c>
      <c r="D14" s="82">
        <f>SUM(D15:D27)</f>
        <v>325574</v>
      </c>
      <c r="E14" s="82">
        <f>SUM(E15:E27)</f>
        <v>325574</v>
      </c>
      <c r="F14" s="82">
        <f>SUM(F15:F26)</f>
        <v>309836.47399999999</v>
      </c>
      <c r="G14" s="121">
        <f t="shared" si="4"/>
        <v>95.16622150417416</v>
      </c>
      <c r="H14" s="121">
        <f t="shared" si="5"/>
        <v>95.16622150417416</v>
      </c>
      <c r="I14" s="121">
        <f t="shared" si="6"/>
        <v>87.936169297374661</v>
      </c>
      <c r="J14" s="82">
        <f>SUM(J15:J26)</f>
        <v>346541.38599999994</v>
      </c>
      <c r="K14" s="121">
        <f t="shared" si="7"/>
        <v>106.44012912579012</v>
      </c>
      <c r="L14" s="121">
        <f t="shared" si="8"/>
        <v>106.44012912579012</v>
      </c>
      <c r="M14" s="12"/>
    </row>
    <row r="15" spans="1:13" ht="21" customHeight="1" x14ac:dyDescent="0.3">
      <c r="A15" s="126">
        <v>1</v>
      </c>
      <c r="B15" s="7" t="s">
        <v>44</v>
      </c>
      <c r="C15" s="113">
        <v>7349.0917220000001</v>
      </c>
      <c r="D15" s="9">
        <v>1678</v>
      </c>
      <c r="E15" s="9">
        <v>1611.0129999999999</v>
      </c>
      <c r="F15" s="120">
        <v>3604.4650000000001</v>
      </c>
      <c r="G15" s="122">
        <f t="shared" si="4"/>
        <v>214.80721096543505</v>
      </c>
      <c r="H15" s="122">
        <f t="shared" si="5"/>
        <v>223.73903872904813</v>
      </c>
      <c r="I15" s="122">
        <f t="shared" si="6"/>
        <v>49.046401056742724</v>
      </c>
      <c r="J15" s="9">
        <v>1611.0129999999999</v>
      </c>
      <c r="K15" s="122">
        <f t="shared" si="7"/>
        <v>96.007926102502978</v>
      </c>
      <c r="L15" s="122">
        <f t="shared" si="8"/>
        <v>100</v>
      </c>
    </row>
    <row r="16" spans="1:13" ht="21" customHeight="1" x14ac:dyDescent="0.3">
      <c r="A16" s="125">
        <v>2</v>
      </c>
      <c r="B16" s="53" t="s">
        <v>45</v>
      </c>
      <c r="C16" s="113">
        <v>2337.1214300000001</v>
      </c>
      <c r="D16" s="9">
        <v>2162</v>
      </c>
      <c r="E16" s="9">
        <v>1766.21</v>
      </c>
      <c r="F16" s="120">
        <v>2553.163</v>
      </c>
      <c r="G16" s="122">
        <f t="shared" si="4"/>
        <v>118.09264569842739</v>
      </c>
      <c r="H16" s="122">
        <f t="shared" si="5"/>
        <v>144.55602674653636</v>
      </c>
      <c r="I16" s="122">
        <f t="shared" si="6"/>
        <v>109.2439172063045</v>
      </c>
      <c r="J16" s="9">
        <v>2784.2539999999999</v>
      </c>
      <c r="K16" s="122">
        <f t="shared" si="7"/>
        <v>128.7814061054579</v>
      </c>
      <c r="L16" s="122">
        <f t="shared" si="8"/>
        <v>157.64003147983533</v>
      </c>
    </row>
    <row r="17" spans="1:13" ht="21" customHeight="1" x14ac:dyDescent="0.3">
      <c r="A17" s="125">
        <v>3</v>
      </c>
      <c r="B17" s="53" t="s">
        <v>46</v>
      </c>
      <c r="C17" s="113">
        <v>168660.32782400001</v>
      </c>
      <c r="D17" s="9">
        <v>194070</v>
      </c>
      <c r="E17" s="9">
        <f>187341.3+814.317</f>
        <v>188155.617</v>
      </c>
      <c r="F17" s="120">
        <f>146806.553+387.533</f>
        <v>147194.08600000001</v>
      </c>
      <c r="G17" s="122">
        <f t="shared" si="4"/>
        <v>75.845873138558261</v>
      </c>
      <c r="H17" s="122">
        <f t="shared" si="5"/>
        <v>78.229971736639683</v>
      </c>
      <c r="I17" s="122">
        <f t="shared" si="6"/>
        <v>87.272500829951909</v>
      </c>
      <c r="J17" s="9">
        <v>204855.57100000003</v>
      </c>
      <c r="K17" s="122">
        <f t="shared" si="7"/>
        <v>105.55756737259753</v>
      </c>
      <c r="L17" s="122">
        <f t="shared" si="8"/>
        <v>108.87560747123486</v>
      </c>
    </row>
    <row r="18" spans="1:13" ht="21" customHeight="1" x14ac:dyDescent="0.3">
      <c r="A18" s="125">
        <v>4</v>
      </c>
      <c r="B18" s="53" t="s">
        <v>47</v>
      </c>
      <c r="C18" s="113">
        <v>13248.180120000001</v>
      </c>
      <c r="D18" s="9">
        <v>0</v>
      </c>
      <c r="E18" s="9">
        <v>0</v>
      </c>
      <c r="F18" s="120">
        <f>15679.495+7.545</f>
        <v>15687.04</v>
      </c>
      <c r="G18" s="122"/>
      <c r="H18" s="122"/>
      <c r="I18" s="122">
        <f t="shared" si="6"/>
        <v>118.40901812859713</v>
      </c>
      <c r="J18" s="9">
        <v>0</v>
      </c>
      <c r="K18" s="122"/>
      <c r="L18" s="122"/>
    </row>
    <row r="19" spans="1:13" ht="21" customHeight="1" x14ac:dyDescent="0.3">
      <c r="A19" s="125">
        <v>5</v>
      </c>
      <c r="B19" s="53" t="s">
        <v>48</v>
      </c>
      <c r="C19" s="113">
        <v>2378.944</v>
      </c>
      <c r="D19" s="9">
        <v>1769</v>
      </c>
      <c r="E19" s="9">
        <v>1601.4949999999999</v>
      </c>
      <c r="F19" s="120">
        <v>1588.3230000000001</v>
      </c>
      <c r="G19" s="122">
        <f t="shared" si="4"/>
        <v>89.786489542114197</v>
      </c>
      <c r="H19" s="122">
        <f t="shared" si="5"/>
        <v>99.17751850614583</v>
      </c>
      <c r="I19" s="122">
        <f t="shared" si="6"/>
        <v>66.765884358774315</v>
      </c>
      <c r="J19" s="9">
        <v>1220.962</v>
      </c>
      <c r="K19" s="122">
        <f t="shared" si="7"/>
        <v>69.01989824759751</v>
      </c>
      <c r="L19" s="122">
        <f t="shared" si="8"/>
        <v>76.238889287821692</v>
      </c>
    </row>
    <row r="20" spans="1:13" ht="37.5" x14ac:dyDescent="0.3">
      <c r="A20" s="126">
        <v>6</v>
      </c>
      <c r="B20" s="7" t="s">
        <v>49</v>
      </c>
      <c r="C20" s="113">
        <v>1051.2940000000001</v>
      </c>
      <c r="D20" s="9">
        <v>1213</v>
      </c>
      <c r="E20" s="9">
        <v>1200.319</v>
      </c>
      <c r="F20" s="120">
        <v>1050.4939999999999</v>
      </c>
      <c r="G20" s="122">
        <f t="shared" si="4"/>
        <v>86.602967848309959</v>
      </c>
      <c r="H20" s="122">
        <f t="shared" si="5"/>
        <v>87.517901491186919</v>
      </c>
      <c r="I20" s="122">
        <f t="shared" si="6"/>
        <v>99.923903303928284</v>
      </c>
      <c r="J20" s="9">
        <v>1352.36</v>
      </c>
      <c r="K20" s="122">
        <f t="shared" si="7"/>
        <v>111.48887056883758</v>
      </c>
      <c r="L20" s="122">
        <f t="shared" si="8"/>
        <v>112.66671609797061</v>
      </c>
    </row>
    <row r="21" spans="1:13" ht="20.100000000000001" customHeight="1" x14ac:dyDescent="0.3">
      <c r="A21" s="125">
        <v>7</v>
      </c>
      <c r="B21" s="53" t="s">
        <v>50</v>
      </c>
      <c r="C21" s="113">
        <v>442.209</v>
      </c>
      <c r="D21" s="9">
        <v>704</v>
      </c>
      <c r="E21" s="9">
        <v>312.11599999999999</v>
      </c>
      <c r="F21" s="120">
        <v>663.14200000000005</v>
      </c>
      <c r="G21" s="122">
        <f t="shared" si="4"/>
        <v>94.196306818181824</v>
      </c>
      <c r="H21" s="122">
        <f t="shared" si="5"/>
        <v>212.46651885837321</v>
      </c>
      <c r="I21" s="122">
        <f t="shared" si="6"/>
        <v>149.96121743338557</v>
      </c>
      <c r="J21" s="9">
        <v>1067.837</v>
      </c>
      <c r="K21" s="122">
        <f t="shared" si="7"/>
        <v>151.68139204545454</v>
      </c>
      <c r="L21" s="122">
        <f t="shared" si="8"/>
        <v>342.12824719014725</v>
      </c>
    </row>
    <row r="22" spans="1:13" ht="20.100000000000001" customHeight="1" x14ac:dyDescent="0.3">
      <c r="A22" s="125">
        <v>8</v>
      </c>
      <c r="B22" s="53" t="s">
        <v>51</v>
      </c>
      <c r="C22" s="113">
        <v>1367.28</v>
      </c>
      <c r="D22" s="9">
        <v>1370</v>
      </c>
      <c r="E22" s="9">
        <v>1569.712</v>
      </c>
      <c r="F22" s="120">
        <v>994.76099999999997</v>
      </c>
      <c r="G22" s="122">
        <f t="shared" si="4"/>
        <v>72.610291970802919</v>
      </c>
      <c r="H22" s="122">
        <f t="shared" si="5"/>
        <v>63.372198212156114</v>
      </c>
      <c r="I22" s="122">
        <f t="shared" si="6"/>
        <v>72.754739336492889</v>
      </c>
      <c r="J22" s="9">
        <v>1589.712</v>
      </c>
      <c r="K22" s="122">
        <f t="shared" si="7"/>
        <v>116.03737226277373</v>
      </c>
      <c r="L22" s="122">
        <f t="shared" si="8"/>
        <v>101.27411907407217</v>
      </c>
    </row>
    <row r="23" spans="1:13" ht="20.100000000000001" customHeight="1" x14ac:dyDescent="0.3">
      <c r="A23" s="125">
        <v>9</v>
      </c>
      <c r="B23" s="53" t="s">
        <v>52</v>
      </c>
      <c r="C23" s="113">
        <v>33202.773362</v>
      </c>
      <c r="D23" s="9">
        <v>20961</v>
      </c>
      <c r="E23" s="9">
        <v>13361.983</v>
      </c>
      <c r="F23" s="120">
        <f>5889.449+9914.867</f>
        <v>15804.315999999999</v>
      </c>
      <c r="G23" s="122">
        <f t="shared" si="4"/>
        <v>75.398673727398503</v>
      </c>
      <c r="H23" s="122">
        <f t="shared" si="5"/>
        <v>118.27822262608775</v>
      </c>
      <c r="I23" s="122">
        <f t="shared" si="6"/>
        <v>47.599385231137845</v>
      </c>
      <c r="J23" s="9">
        <v>11457.028</v>
      </c>
      <c r="K23" s="122">
        <f t="shared" si="7"/>
        <v>54.658785363293738</v>
      </c>
      <c r="L23" s="122">
        <f t="shared" si="8"/>
        <v>85.743470860575115</v>
      </c>
    </row>
    <row r="24" spans="1:13" ht="37.5" x14ac:dyDescent="0.3">
      <c r="A24" s="126">
        <v>10</v>
      </c>
      <c r="B24" s="7" t="s">
        <v>53</v>
      </c>
      <c r="C24" s="113">
        <v>94104.79952</v>
      </c>
      <c r="D24" s="9">
        <v>76277</v>
      </c>
      <c r="E24" s="9">
        <v>91940.740999999995</v>
      </c>
      <c r="F24" s="120">
        <f>44825.594+46221.981</f>
        <v>91047.574999999997</v>
      </c>
      <c r="G24" s="122">
        <f t="shared" si="4"/>
        <v>119.3643890032382</v>
      </c>
      <c r="H24" s="122">
        <f t="shared" si="5"/>
        <v>99.028541655978174</v>
      </c>
      <c r="I24" s="122">
        <f t="shared" si="6"/>
        <v>96.751255477304056</v>
      </c>
      <c r="J24" s="9">
        <v>104941.91899999999</v>
      </c>
      <c r="K24" s="122">
        <f t="shared" si="7"/>
        <v>137.58002936665048</v>
      </c>
      <c r="L24" s="122">
        <f t="shared" si="8"/>
        <v>114.14082359853941</v>
      </c>
    </row>
    <row r="25" spans="1:13" ht="19.5" customHeight="1" x14ac:dyDescent="0.3">
      <c r="A25" s="125">
        <v>11</v>
      </c>
      <c r="B25" s="53" t="s">
        <v>54</v>
      </c>
      <c r="C25" s="113">
        <v>26635.452517999998</v>
      </c>
      <c r="D25" s="9">
        <v>15322</v>
      </c>
      <c r="E25" s="9">
        <v>14894.159</v>
      </c>
      <c r="F25" s="120">
        <f>13782.897+14446.212</f>
        <v>28229.109</v>
      </c>
      <c r="G25" s="122">
        <f t="shared" si="4"/>
        <v>184.23906148022451</v>
      </c>
      <c r="H25" s="122">
        <f t="shared" si="5"/>
        <v>189.53140623784131</v>
      </c>
      <c r="I25" s="122">
        <f t="shared" si="6"/>
        <v>105.98321534399697</v>
      </c>
      <c r="J25" s="9">
        <v>12365.159</v>
      </c>
      <c r="K25" s="122">
        <f t="shared" si="7"/>
        <v>80.701990601749117</v>
      </c>
      <c r="L25" s="122">
        <f t="shared" si="8"/>
        <v>83.020189323881937</v>
      </c>
    </row>
    <row r="26" spans="1:13" ht="19.5" customHeight="1" x14ac:dyDescent="0.3">
      <c r="A26" s="125">
        <v>12</v>
      </c>
      <c r="B26" s="53" t="s">
        <v>55</v>
      </c>
      <c r="C26" s="113">
        <v>1565</v>
      </c>
      <c r="D26" s="9">
        <v>1578</v>
      </c>
      <c r="E26" s="9">
        <v>2382.308</v>
      </c>
      <c r="F26" s="120">
        <v>1420</v>
      </c>
      <c r="G26" s="122">
        <f t="shared" si="4"/>
        <v>89.9873257287706</v>
      </c>
      <c r="H26" s="122">
        <f t="shared" si="5"/>
        <v>59.606062692145599</v>
      </c>
      <c r="I26" s="122">
        <f t="shared" si="6"/>
        <v>90.734824281150168</v>
      </c>
      <c r="J26" s="9">
        <v>3295.5709999999999</v>
      </c>
      <c r="K26" s="122">
        <f t="shared" si="7"/>
        <v>208.84480354879594</v>
      </c>
      <c r="L26" s="122">
        <f t="shared" si="8"/>
        <v>138.33521945944855</v>
      </c>
    </row>
    <row r="27" spans="1:13" ht="19.5" customHeight="1" x14ac:dyDescent="0.3">
      <c r="A27" s="125">
        <v>13</v>
      </c>
      <c r="B27" s="53" t="s">
        <v>57</v>
      </c>
      <c r="C27" s="113"/>
      <c r="D27" s="9">
        <v>8470</v>
      </c>
      <c r="E27" s="9">
        <v>6778.3270000000002</v>
      </c>
      <c r="F27" s="120">
        <v>0</v>
      </c>
      <c r="G27" s="122">
        <f>F27/D27*100</f>
        <v>0</v>
      </c>
      <c r="H27" s="122">
        <f>F27/E27*100</f>
        <v>0</v>
      </c>
      <c r="I27" s="122"/>
      <c r="J27" s="9">
        <v>6248.6139999999996</v>
      </c>
      <c r="K27" s="122">
        <f t="shared" si="7"/>
        <v>73.773482880755608</v>
      </c>
      <c r="L27" s="122">
        <f t="shared" si="8"/>
        <v>92.185195550465465</v>
      </c>
    </row>
    <row r="28" spans="1:13" s="3" customFormat="1" ht="22.5" customHeight="1" x14ac:dyDescent="0.3">
      <c r="A28" s="124" t="s">
        <v>58</v>
      </c>
      <c r="B28" s="115" t="s">
        <v>59</v>
      </c>
      <c r="C28" s="112"/>
      <c r="D28" s="82"/>
      <c r="E28" s="82"/>
      <c r="F28" s="23"/>
      <c r="G28" s="20"/>
      <c r="H28" s="20"/>
      <c r="I28" s="14"/>
      <c r="J28" s="82">
        <f>F28</f>
        <v>0</v>
      </c>
      <c r="K28" s="20"/>
      <c r="L28" s="20"/>
    </row>
    <row r="29" spans="1:13" s="3" customFormat="1" ht="22.5" customHeight="1" x14ac:dyDescent="0.3">
      <c r="A29" s="123" t="s">
        <v>9</v>
      </c>
      <c r="B29" s="11" t="s">
        <v>60</v>
      </c>
      <c r="C29" s="112">
        <f>C30+C33</f>
        <v>120240.534223</v>
      </c>
      <c r="D29" s="82">
        <f>D30+D33</f>
        <v>0</v>
      </c>
      <c r="E29" s="82"/>
      <c r="F29" s="82">
        <f>F30+F33</f>
        <v>155935.14000000001</v>
      </c>
      <c r="G29" s="21"/>
      <c r="H29" s="20"/>
      <c r="I29" s="137">
        <f>J29/C29*100</f>
        <v>0</v>
      </c>
      <c r="J29" s="82">
        <f>J30+J33</f>
        <v>0</v>
      </c>
      <c r="K29" s="21"/>
      <c r="L29" s="20"/>
      <c r="M29" s="12"/>
    </row>
    <row r="30" spans="1:13" s="3" customFormat="1" ht="22.5" customHeight="1" x14ac:dyDescent="0.3">
      <c r="A30" s="123" t="s">
        <v>15</v>
      </c>
      <c r="B30" s="11" t="s">
        <v>61</v>
      </c>
      <c r="C30" s="112">
        <f>SUM(C31:C32)</f>
        <v>114839.651247</v>
      </c>
      <c r="D30" s="82">
        <f>SUM(D31:D32)</f>
        <v>0</v>
      </c>
      <c r="E30" s="82"/>
      <c r="F30" s="82">
        <f>SUM(F31:F32)</f>
        <v>153768.86600000001</v>
      </c>
      <c r="G30" s="21"/>
      <c r="H30" s="20"/>
      <c r="I30" s="137">
        <f>J30/C30*100</f>
        <v>0</v>
      </c>
      <c r="J30" s="82">
        <f>SUM(J31:J32)</f>
        <v>0</v>
      </c>
      <c r="K30" s="21"/>
      <c r="L30" s="20"/>
    </row>
    <row r="31" spans="1:13" ht="22.5" customHeight="1" x14ac:dyDescent="0.3">
      <c r="A31" s="127" t="s">
        <v>62</v>
      </c>
      <c r="B31" s="7" t="s">
        <v>63</v>
      </c>
      <c r="C31" s="113">
        <v>33181.108999999997</v>
      </c>
      <c r="D31" s="9"/>
      <c r="E31" s="9"/>
      <c r="F31" s="9">
        <v>22208.384999999998</v>
      </c>
      <c r="G31" s="21"/>
      <c r="H31" s="21"/>
      <c r="I31" s="138"/>
      <c r="J31" s="9"/>
      <c r="K31" s="21"/>
      <c r="L31" s="21"/>
    </row>
    <row r="32" spans="1:13" ht="22.5" customHeight="1" x14ac:dyDescent="0.3">
      <c r="A32" s="127" t="s">
        <v>64</v>
      </c>
      <c r="B32" s="53" t="s">
        <v>65</v>
      </c>
      <c r="C32" s="113">
        <v>81658.542247000005</v>
      </c>
      <c r="D32" s="9"/>
      <c r="E32" s="9"/>
      <c r="F32" s="9">
        <v>131560.481</v>
      </c>
      <c r="G32" s="21"/>
      <c r="H32" s="21"/>
      <c r="I32" s="138"/>
      <c r="J32" s="9"/>
      <c r="K32" s="21"/>
      <c r="L32" s="21"/>
    </row>
    <row r="33" spans="1:12" s="3" customFormat="1" ht="22.5" customHeight="1" x14ac:dyDescent="0.3">
      <c r="A33" s="128" t="s">
        <v>26</v>
      </c>
      <c r="B33" s="116" t="s">
        <v>66</v>
      </c>
      <c r="C33" s="114">
        <v>5400.8829759999999</v>
      </c>
      <c r="D33" s="111"/>
      <c r="E33" s="111"/>
      <c r="F33" s="111">
        <v>2166.2739999999999</v>
      </c>
      <c r="G33" s="24"/>
      <c r="H33" s="21"/>
      <c r="I33" s="137">
        <f>F33/C33*100</f>
        <v>40.109626696714415</v>
      </c>
      <c r="J33" s="111"/>
      <c r="K33" s="24"/>
      <c r="L33" s="21"/>
    </row>
    <row r="34" spans="1:12" s="3" customFormat="1" ht="22.5" customHeight="1" x14ac:dyDescent="0.3">
      <c r="A34" s="129" t="s">
        <v>67</v>
      </c>
      <c r="B34" s="130" t="s">
        <v>68</v>
      </c>
      <c r="C34" s="131">
        <v>337202.99887100002</v>
      </c>
      <c r="D34" s="132"/>
      <c r="E34" s="132"/>
      <c r="F34" s="133"/>
      <c r="G34" s="134"/>
      <c r="H34" s="134"/>
      <c r="I34" s="135"/>
      <c r="J34" s="133"/>
      <c r="K34" s="136"/>
      <c r="L34" s="136"/>
    </row>
    <row r="35" spans="1:12" x14ac:dyDescent="0.3">
      <c r="F35" s="17"/>
    </row>
    <row r="37" spans="1:12" x14ac:dyDescent="0.3">
      <c r="F37" s="2"/>
    </row>
    <row r="38" spans="1:12" x14ac:dyDescent="0.3">
      <c r="E38" s="2"/>
    </row>
    <row r="39" spans="1:12" x14ac:dyDescent="0.3">
      <c r="F39" s="16"/>
    </row>
    <row r="40" spans="1:12" x14ac:dyDescent="0.3">
      <c r="F40" s="16"/>
    </row>
    <row r="41" spans="1:12" x14ac:dyDescent="0.3">
      <c r="F41" s="16"/>
    </row>
    <row r="42" spans="1:12" x14ac:dyDescent="0.3">
      <c r="F42" s="2"/>
    </row>
  </sheetData>
  <mergeCells count="12">
    <mergeCell ref="J5:J6"/>
    <mergeCell ref="K5:L5"/>
    <mergeCell ref="A1:L1"/>
    <mergeCell ref="A2:L2"/>
    <mergeCell ref="A3:L3"/>
    <mergeCell ref="K4:L4"/>
    <mergeCell ref="A5:A6"/>
    <mergeCell ref="B5:B6"/>
    <mergeCell ref="C5:C6"/>
    <mergeCell ref="D5:E5"/>
    <mergeCell ref="F5:F6"/>
    <mergeCell ref="G5:I5"/>
  </mergeCells>
  <pageMargins left="0.27" right="0.3" top="0.25" bottom="0.05" header="0.3" footer="0.3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workbookViewId="0">
      <pane ySplit="7" topLeftCell="A8" activePane="bottomLeft" state="frozen"/>
      <selection pane="bottomLeft" activeCell="H5" sqref="H5"/>
    </sheetView>
  </sheetViews>
  <sheetFormatPr defaultRowHeight="16.5" x14ac:dyDescent="0.25"/>
  <cols>
    <col min="1" max="1" width="5.625" style="83" customWidth="1"/>
    <col min="2" max="2" width="9.5" style="83" customWidth="1"/>
    <col min="3" max="3" width="11.125" style="83" customWidth="1"/>
    <col min="4" max="4" width="22.875" style="83" customWidth="1"/>
    <col min="5" max="5" width="27.25" style="85" customWidth="1"/>
    <col min="6" max="6" width="12.875" style="83" customWidth="1"/>
    <col min="7" max="7" width="7.375" style="83" customWidth="1"/>
    <col min="8" max="8" width="10.625" style="83" bestFit="1" customWidth="1"/>
    <col min="9" max="255" width="9" style="83"/>
    <col min="256" max="256" width="9.625" style="83" customWidth="1"/>
    <col min="257" max="257" width="10.875" style="83" customWidth="1"/>
    <col min="258" max="258" width="11.75" style="83" bestFit="1" customWidth="1"/>
    <col min="259" max="259" width="31" style="83" bestFit="1" customWidth="1"/>
    <col min="260" max="260" width="29" style="83" customWidth="1"/>
    <col min="261" max="261" width="13.5" style="83" customWidth="1"/>
    <col min="262" max="262" width="11.125" style="83" customWidth="1"/>
    <col min="263" max="263" width="13" style="83" customWidth="1"/>
    <col min="264" max="511" width="9" style="83"/>
    <col min="512" max="512" width="9.625" style="83" customWidth="1"/>
    <col min="513" max="513" width="10.875" style="83" customWidth="1"/>
    <col min="514" max="514" width="11.75" style="83" bestFit="1" customWidth="1"/>
    <col min="515" max="515" width="31" style="83" bestFit="1" customWidth="1"/>
    <col min="516" max="516" width="29" style="83" customWidth="1"/>
    <col min="517" max="517" width="13.5" style="83" customWidth="1"/>
    <col min="518" max="518" width="11.125" style="83" customWidth="1"/>
    <col min="519" max="519" width="13" style="83" customWidth="1"/>
    <col min="520" max="767" width="9" style="83"/>
    <col min="768" max="768" width="9.625" style="83" customWidth="1"/>
    <col min="769" max="769" width="10.875" style="83" customWidth="1"/>
    <col min="770" max="770" width="11.75" style="83" bestFit="1" customWidth="1"/>
    <col min="771" max="771" width="31" style="83" bestFit="1" customWidth="1"/>
    <col min="772" max="772" width="29" style="83" customWidth="1"/>
    <col min="773" max="773" width="13.5" style="83" customWidth="1"/>
    <col min="774" max="774" width="11.125" style="83" customWidth="1"/>
    <col min="775" max="775" width="13" style="83" customWidth="1"/>
    <col min="776" max="1023" width="9" style="83"/>
    <col min="1024" max="1024" width="9.625" style="83" customWidth="1"/>
    <col min="1025" max="1025" width="10.875" style="83" customWidth="1"/>
    <col min="1026" max="1026" width="11.75" style="83" bestFit="1" customWidth="1"/>
    <col min="1027" max="1027" width="31" style="83" bestFit="1" customWidth="1"/>
    <col min="1028" max="1028" width="29" style="83" customWidth="1"/>
    <col min="1029" max="1029" width="13.5" style="83" customWidth="1"/>
    <col min="1030" max="1030" width="11.125" style="83" customWidth="1"/>
    <col min="1031" max="1031" width="13" style="83" customWidth="1"/>
    <col min="1032" max="1279" width="9" style="83"/>
    <col min="1280" max="1280" width="9.625" style="83" customWidth="1"/>
    <col min="1281" max="1281" width="10.875" style="83" customWidth="1"/>
    <col min="1282" max="1282" width="11.75" style="83" bestFit="1" customWidth="1"/>
    <col min="1283" max="1283" width="31" style="83" bestFit="1" customWidth="1"/>
    <col min="1284" max="1284" width="29" style="83" customWidth="1"/>
    <col min="1285" max="1285" width="13.5" style="83" customWidth="1"/>
    <col min="1286" max="1286" width="11.125" style="83" customWidth="1"/>
    <col min="1287" max="1287" width="13" style="83" customWidth="1"/>
    <col min="1288" max="1535" width="9" style="83"/>
    <col min="1536" max="1536" width="9.625" style="83" customWidth="1"/>
    <col min="1537" max="1537" width="10.875" style="83" customWidth="1"/>
    <col min="1538" max="1538" width="11.75" style="83" bestFit="1" customWidth="1"/>
    <col min="1539" max="1539" width="31" style="83" bestFit="1" customWidth="1"/>
    <col min="1540" max="1540" width="29" style="83" customWidth="1"/>
    <col min="1541" max="1541" width="13.5" style="83" customWidth="1"/>
    <col min="1542" max="1542" width="11.125" style="83" customWidth="1"/>
    <col min="1543" max="1543" width="13" style="83" customWidth="1"/>
    <col min="1544" max="1791" width="9" style="83"/>
    <col min="1792" max="1792" width="9.625" style="83" customWidth="1"/>
    <col min="1793" max="1793" width="10.875" style="83" customWidth="1"/>
    <col min="1794" max="1794" width="11.75" style="83" bestFit="1" customWidth="1"/>
    <col min="1795" max="1795" width="31" style="83" bestFit="1" customWidth="1"/>
    <col min="1796" max="1796" width="29" style="83" customWidth="1"/>
    <col min="1797" max="1797" width="13.5" style="83" customWidth="1"/>
    <col min="1798" max="1798" width="11.125" style="83" customWidth="1"/>
    <col min="1799" max="1799" width="13" style="83" customWidth="1"/>
    <col min="1800" max="2047" width="9" style="83"/>
    <col min="2048" max="2048" width="9.625" style="83" customWidth="1"/>
    <col min="2049" max="2049" width="10.875" style="83" customWidth="1"/>
    <col min="2050" max="2050" width="11.75" style="83" bestFit="1" customWidth="1"/>
    <col min="2051" max="2051" width="31" style="83" bestFit="1" customWidth="1"/>
    <col min="2052" max="2052" width="29" style="83" customWidth="1"/>
    <col min="2053" max="2053" width="13.5" style="83" customWidth="1"/>
    <col min="2054" max="2054" width="11.125" style="83" customWidth="1"/>
    <col min="2055" max="2055" width="13" style="83" customWidth="1"/>
    <col min="2056" max="2303" width="9" style="83"/>
    <col min="2304" max="2304" width="9.625" style="83" customWidth="1"/>
    <col min="2305" max="2305" width="10.875" style="83" customWidth="1"/>
    <col min="2306" max="2306" width="11.75" style="83" bestFit="1" customWidth="1"/>
    <col min="2307" max="2307" width="31" style="83" bestFit="1" customWidth="1"/>
    <col min="2308" max="2308" width="29" style="83" customWidth="1"/>
    <col min="2309" max="2309" width="13.5" style="83" customWidth="1"/>
    <col min="2310" max="2310" width="11.125" style="83" customWidth="1"/>
    <col min="2311" max="2311" width="13" style="83" customWidth="1"/>
    <col min="2312" max="2559" width="9" style="83"/>
    <col min="2560" max="2560" width="9.625" style="83" customWidth="1"/>
    <col min="2561" max="2561" width="10.875" style="83" customWidth="1"/>
    <col min="2562" max="2562" width="11.75" style="83" bestFit="1" customWidth="1"/>
    <col min="2563" max="2563" width="31" style="83" bestFit="1" customWidth="1"/>
    <col min="2564" max="2564" width="29" style="83" customWidth="1"/>
    <col min="2565" max="2565" width="13.5" style="83" customWidth="1"/>
    <col min="2566" max="2566" width="11.125" style="83" customWidth="1"/>
    <col min="2567" max="2567" width="13" style="83" customWidth="1"/>
    <col min="2568" max="2815" width="9" style="83"/>
    <col min="2816" max="2816" width="9.625" style="83" customWidth="1"/>
    <col min="2817" max="2817" width="10.875" style="83" customWidth="1"/>
    <col min="2818" max="2818" width="11.75" style="83" bestFit="1" customWidth="1"/>
    <col min="2819" max="2819" width="31" style="83" bestFit="1" customWidth="1"/>
    <col min="2820" max="2820" width="29" style="83" customWidth="1"/>
    <col min="2821" max="2821" width="13.5" style="83" customWidth="1"/>
    <col min="2822" max="2822" width="11.125" style="83" customWidth="1"/>
    <col min="2823" max="2823" width="13" style="83" customWidth="1"/>
    <col min="2824" max="3071" width="9" style="83"/>
    <col min="3072" max="3072" width="9.625" style="83" customWidth="1"/>
    <col min="3073" max="3073" width="10.875" style="83" customWidth="1"/>
    <col min="3074" max="3074" width="11.75" style="83" bestFit="1" customWidth="1"/>
    <col min="3075" max="3075" width="31" style="83" bestFit="1" customWidth="1"/>
    <col min="3076" max="3076" width="29" style="83" customWidth="1"/>
    <col min="3077" max="3077" width="13.5" style="83" customWidth="1"/>
    <col min="3078" max="3078" width="11.125" style="83" customWidth="1"/>
    <col min="3079" max="3079" width="13" style="83" customWidth="1"/>
    <col min="3080" max="3327" width="9" style="83"/>
    <col min="3328" max="3328" width="9.625" style="83" customWidth="1"/>
    <col min="3329" max="3329" width="10.875" style="83" customWidth="1"/>
    <col min="3330" max="3330" width="11.75" style="83" bestFit="1" customWidth="1"/>
    <col min="3331" max="3331" width="31" style="83" bestFit="1" customWidth="1"/>
    <col min="3332" max="3332" width="29" style="83" customWidth="1"/>
    <col min="3333" max="3333" width="13.5" style="83" customWidth="1"/>
    <col min="3334" max="3334" width="11.125" style="83" customWidth="1"/>
    <col min="3335" max="3335" width="13" style="83" customWidth="1"/>
    <col min="3336" max="3583" width="9" style="83"/>
    <col min="3584" max="3584" width="9.625" style="83" customWidth="1"/>
    <col min="3585" max="3585" width="10.875" style="83" customWidth="1"/>
    <col min="3586" max="3586" width="11.75" style="83" bestFit="1" customWidth="1"/>
    <col min="3587" max="3587" width="31" style="83" bestFit="1" customWidth="1"/>
    <col min="3588" max="3588" width="29" style="83" customWidth="1"/>
    <col min="3589" max="3589" width="13.5" style="83" customWidth="1"/>
    <col min="3590" max="3590" width="11.125" style="83" customWidth="1"/>
    <col min="3591" max="3591" width="13" style="83" customWidth="1"/>
    <col min="3592" max="3839" width="9" style="83"/>
    <col min="3840" max="3840" width="9.625" style="83" customWidth="1"/>
    <col min="3841" max="3841" width="10.875" style="83" customWidth="1"/>
    <col min="3842" max="3842" width="11.75" style="83" bestFit="1" customWidth="1"/>
    <col min="3843" max="3843" width="31" style="83" bestFit="1" customWidth="1"/>
    <col min="3844" max="3844" width="29" style="83" customWidth="1"/>
    <col min="3845" max="3845" width="13.5" style="83" customWidth="1"/>
    <col min="3846" max="3846" width="11.125" style="83" customWidth="1"/>
    <col min="3847" max="3847" width="13" style="83" customWidth="1"/>
    <col min="3848" max="4095" width="9" style="83"/>
    <col min="4096" max="4096" width="9.625" style="83" customWidth="1"/>
    <col min="4097" max="4097" width="10.875" style="83" customWidth="1"/>
    <col min="4098" max="4098" width="11.75" style="83" bestFit="1" customWidth="1"/>
    <col min="4099" max="4099" width="31" style="83" bestFit="1" customWidth="1"/>
    <col min="4100" max="4100" width="29" style="83" customWidth="1"/>
    <col min="4101" max="4101" width="13.5" style="83" customWidth="1"/>
    <col min="4102" max="4102" width="11.125" style="83" customWidth="1"/>
    <col min="4103" max="4103" width="13" style="83" customWidth="1"/>
    <col min="4104" max="4351" width="9" style="83"/>
    <col min="4352" max="4352" width="9.625" style="83" customWidth="1"/>
    <col min="4353" max="4353" width="10.875" style="83" customWidth="1"/>
    <col min="4354" max="4354" width="11.75" style="83" bestFit="1" customWidth="1"/>
    <col min="4355" max="4355" width="31" style="83" bestFit="1" customWidth="1"/>
    <col min="4356" max="4356" width="29" style="83" customWidth="1"/>
    <col min="4357" max="4357" width="13.5" style="83" customWidth="1"/>
    <col min="4358" max="4358" width="11.125" style="83" customWidth="1"/>
    <col min="4359" max="4359" width="13" style="83" customWidth="1"/>
    <col min="4360" max="4607" width="9" style="83"/>
    <col min="4608" max="4608" width="9.625" style="83" customWidth="1"/>
    <col min="4609" max="4609" width="10.875" style="83" customWidth="1"/>
    <col min="4610" max="4610" width="11.75" style="83" bestFit="1" customWidth="1"/>
    <col min="4611" max="4611" width="31" style="83" bestFit="1" customWidth="1"/>
    <col min="4612" max="4612" width="29" style="83" customWidth="1"/>
    <col min="4613" max="4613" width="13.5" style="83" customWidth="1"/>
    <col min="4614" max="4614" width="11.125" style="83" customWidth="1"/>
    <col min="4615" max="4615" width="13" style="83" customWidth="1"/>
    <col min="4616" max="4863" width="9" style="83"/>
    <col min="4864" max="4864" width="9.625" style="83" customWidth="1"/>
    <col min="4865" max="4865" width="10.875" style="83" customWidth="1"/>
    <col min="4866" max="4866" width="11.75" style="83" bestFit="1" customWidth="1"/>
    <col min="4867" max="4867" width="31" style="83" bestFit="1" customWidth="1"/>
    <col min="4868" max="4868" width="29" style="83" customWidth="1"/>
    <col min="4869" max="4869" width="13.5" style="83" customWidth="1"/>
    <col min="4870" max="4870" width="11.125" style="83" customWidth="1"/>
    <col min="4871" max="4871" width="13" style="83" customWidth="1"/>
    <col min="4872" max="5119" width="9" style="83"/>
    <col min="5120" max="5120" width="9.625" style="83" customWidth="1"/>
    <col min="5121" max="5121" width="10.875" style="83" customWidth="1"/>
    <col min="5122" max="5122" width="11.75" style="83" bestFit="1" customWidth="1"/>
    <col min="5123" max="5123" width="31" style="83" bestFit="1" customWidth="1"/>
    <col min="5124" max="5124" width="29" style="83" customWidth="1"/>
    <col min="5125" max="5125" width="13.5" style="83" customWidth="1"/>
    <col min="5126" max="5126" width="11.125" style="83" customWidth="1"/>
    <col min="5127" max="5127" width="13" style="83" customWidth="1"/>
    <col min="5128" max="5375" width="9" style="83"/>
    <col min="5376" max="5376" width="9.625" style="83" customWidth="1"/>
    <col min="5377" max="5377" width="10.875" style="83" customWidth="1"/>
    <col min="5378" max="5378" width="11.75" style="83" bestFit="1" customWidth="1"/>
    <col min="5379" max="5379" width="31" style="83" bestFit="1" customWidth="1"/>
    <col min="5380" max="5380" width="29" style="83" customWidth="1"/>
    <col min="5381" max="5381" width="13.5" style="83" customWidth="1"/>
    <col min="5382" max="5382" width="11.125" style="83" customWidth="1"/>
    <col min="5383" max="5383" width="13" style="83" customWidth="1"/>
    <col min="5384" max="5631" width="9" style="83"/>
    <col min="5632" max="5632" width="9.625" style="83" customWidth="1"/>
    <col min="5633" max="5633" width="10.875" style="83" customWidth="1"/>
    <col min="5634" max="5634" width="11.75" style="83" bestFit="1" customWidth="1"/>
    <col min="5635" max="5635" width="31" style="83" bestFit="1" customWidth="1"/>
    <col min="5636" max="5636" width="29" style="83" customWidth="1"/>
    <col min="5637" max="5637" width="13.5" style="83" customWidth="1"/>
    <col min="5638" max="5638" width="11.125" style="83" customWidth="1"/>
    <col min="5639" max="5639" width="13" style="83" customWidth="1"/>
    <col min="5640" max="5887" width="9" style="83"/>
    <col min="5888" max="5888" width="9.625" style="83" customWidth="1"/>
    <col min="5889" max="5889" width="10.875" style="83" customWidth="1"/>
    <col min="5890" max="5890" width="11.75" style="83" bestFit="1" customWidth="1"/>
    <col min="5891" max="5891" width="31" style="83" bestFit="1" customWidth="1"/>
    <col min="5892" max="5892" width="29" style="83" customWidth="1"/>
    <col min="5893" max="5893" width="13.5" style="83" customWidth="1"/>
    <col min="5894" max="5894" width="11.125" style="83" customWidth="1"/>
    <col min="5895" max="5895" width="13" style="83" customWidth="1"/>
    <col min="5896" max="6143" width="9" style="83"/>
    <col min="6144" max="6144" width="9.625" style="83" customWidth="1"/>
    <col min="6145" max="6145" width="10.875" style="83" customWidth="1"/>
    <col min="6146" max="6146" width="11.75" style="83" bestFit="1" customWidth="1"/>
    <col min="6147" max="6147" width="31" style="83" bestFit="1" customWidth="1"/>
    <col min="6148" max="6148" width="29" style="83" customWidth="1"/>
    <col min="6149" max="6149" width="13.5" style="83" customWidth="1"/>
    <col min="6150" max="6150" width="11.125" style="83" customWidth="1"/>
    <col min="6151" max="6151" width="13" style="83" customWidth="1"/>
    <col min="6152" max="6399" width="9" style="83"/>
    <col min="6400" max="6400" width="9.625" style="83" customWidth="1"/>
    <col min="6401" max="6401" width="10.875" style="83" customWidth="1"/>
    <col min="6402" max="6402" width="11.75" style="83" bestFit="1" customWidth="1"/>
    <col min="6403" max="6403" width="31" style="83" bestFit="1" customWidth="1"/>
    <col min="6404" max="6404" width="29" style="83" customWidth="1"/>
    <col min="6405" max="6405" width="13.5" style="83" customWidth="1"/>
    <col min="6406" max="6406" width="11.125" style="83" customWidth="1"/>
    <col min="6407" max="6407" width="13" style="83" customWidth="1"/>
    <col min="6408" max="6655" width="9" style="83"/>
    <col min="6656" max="6656" width="9.625" style="83" customWidth="1"/>
    <col min="6657" max="6657" width="10.875" style="83" customWidth="1"/>
    <col min="6658" max="6658" width="11.75" style="83" bestFit="1" customWidth="1"/>
    <col min="6659" max="6659" width="31" style="83" bestFit="1" customWidth="1"/>
    <col min="6660" max="6660" width="29" style="83" customWidth="1"/>
    <col min="6661" max="6661" width="13.5" style="83" customWidth="1"/>
    <col min="6662" max="6662" width="11.125" style="83" customWidth="1"/>
    <col min="6663" max="6663" width="13" style="83" customWidth="1"/>
    <col min="6664" max="6911" width="9" style="83"/>
    <col min="6912" max="6912" width="9.625" style="83" customWidth="1"/>
    <col min="6913" max="6913" width="10.875" style="83" customWidth="1"/>
    <col min="6914" max="6914" width="11.75" style="83" bestFit="1" customWidth="1"/>
    <col min="6915" max="6915" width="31" style="83" bestFit="1" customWidth="1"/>
    <col min="6916" max="6916" width="29" style="83" customWidth="1"/>
    <col min="6917" max="6917" width="13.5" style="83" customWidth="1"/>
    <col min="6918" max="6918" width="11.125" style="83" customWidth="1"/>
    <col min="6919" max="6919" width="13" style="83" customWidth="1"/>
    <col min="6920" max="7167" width="9" style="83"/>
    <col min="7168" max="7168" width="9.625" style="83" customWidth="1"/>
    <col min="7169" max="7169" width="10.875" style="83" customWidth="1"/>
    <col min="7170" max="7170" width="11.75" style="83" bestFit="1" customWidth="1"/>
    <col min="7171" max="7171" width="31" style="83" bestFit="1" customWidth="1"/>
    <col min="7172" max="7172" width="29" style="83" customWidth="1"/>
    <col min="7173" max="7173" width="13.5" style="83" customWidth="1"/>
    <col min="7174" max="7174" width="11.125" style="83" customWidth="1"/>
    <col min="7175" max="7175" width="13" style="83" customWidth="1"/>
    <col min="7176" max="7423" width="9" style="83"/>
    <col min="7424" max="7424" width="9.625" style="83" customWidth="1"/>
    <col min="7425" max="7425" width="10.875" style="83" customWidth="1"/>
    <col min="7426" max="7426" width="11.75" style="83" bestFit="1" customWidth="1"/>
    <col min="7427" max="7427" width="31" style="83" bestFit="1" customWidth="1"/>
    <col min="7428" max="7428" width="29" style="83" customWidth="1"/>
    <col min="7429" max="7429" width="13.5" style="83" customWidth="1"/>
    <col min="7430" max="7430" width="11.125" style="83" customWidth="1"/>
    <col min="7431" max="7431" width="13" style="83" customWidth="1"/>
    <col min="7432" max="7679" width="9" style="83"/>
    <col min="7680" max="7680" width="9.625" style="83" customWidth="1"/>
    <col min="7681" max="7681" width="10.875" style="83" customWidth="1"/>
    <col min="7682" max="7682" width="11.75" style="83" bestFit="1" customWidth="1"/>
    <col min="7683" max="7683" width="31" style="83" bestFit="1" customWidth="1"/>
    <col min="7684" max="7684" width="29" style="83" customWidth="1"/>
    <col min="7685" max="7685" width="13.5" style="83" customWidth="1"/>
    <col min="7686" max="7686" width="11.125" style="83" customWidth="1"/>
    <col min="7687" max="7687" width="13" style="83" customWidth="1"/>
    <col min="7688" max="7935" width="9" style="83"/>
    <col min="7936" max="7936" width="9.625" style="83" customWidth="1"/>
    <col min="7937" max="7937" width="10.875" style="83" customWidth="1"/>
    <col min="7938" max="7938" width="11.75" style="83" bestFit="1" customWidth="1"/>
    <col min="7939" max="7939" width="31" style="83" bestFit="1" customWidth="1"/>
    <col min="7940" max="7940" width="29" style="83" customWidth="1"/>
    <col min="7941" max="7941" width="13.5" style="83" customWidth="1"/>
    <col min="7942" max="7942" width="11.125" style="83" customWidth="1"/>
    <col min="7943" max="7943" width="13" style="83" customWidth="1"/>
    <col min="7944" max="8191" width="9" style="83"/>
    <col min="8192" max="8192" width="9.625" style="83" customWidth="1"/>
    <col min="8193" max="8193" width="10.875" style="83" customWidth="1"/>
    <col min="8194" max="8194" width="11.75" style="83" bestFit="1" customWidth="1"/>
    <col min="8195" max="8195" width="31" style="83" bestFit="1" customWidth="1"/>
    <col min="8196" max="8196" width="29" style="83" customWidth="1"/>
    <col min="8197" max="8197" width="13.5" style="83" customWidth="1"/>
    <col min="8198" max="8198" width="11.125" style="83" customWidth="1"/>
    <col min="8199" max="8199" width="13" style="83" customWidth="1"/>
    <col min="8200" max="8447" width="9" style="83"/>
    <col min="8448" max="8448" width="9.625" style="83" customWidth="1"/>
    <col min="8449" max="8449" width="10.875" style="83" customWidth="1"/>
    <col min="8450" max="8450" width="11.75" style="83" bestFit="1" customWidth="1"/>
    <col min="8451" max="8451" width="31" style="83" bestFit="1" customWidth="1"/>
    <col min="8452" max="8452" width="29" style="83" customWidth="1"/>
    <col min="8453" max="8453" width="13.5" style="83" customWidth="1"/>
    <col min="8454" max="8454" width="11.125" style="83" customWidth="1"/>
    <col min="8455" max="8455" width="13" style="83" customWidth="1"/>
    <col min="8456" max="8703" width="9" style="83"/>
    <col min="8704" max="8704" width="9.625" style="83" customWidth="1"/>
    <col min="8705" max="8705" width="10.875" style="83" customWidth="1"/>
    <col min="8706" max="8706" width="11.75" style="83" bestFit="1" customWidth="1"/>
    <col min="8707" max="8707" width="31" style="83" bestFit="1" customWidth="1"/>
    <col min="8708" max="8708" width="29" style="83" customWidth="1"/>
    <col min="8709" max="8709" width="13.5" style="83" customWidth="1"/>
    <col min="8710" max="8710" width="11.125" style="83" customWidth="1"/>
    <col min="8711" max="8711" width="13" style="83" customWidth="1"/>
    <col min="8712" max="8959" width="9" style="83"/>
    <col min="8960" max="8960" width="9.625" style="83" customWidth="1"/>
    <col min="8961" max="8961" width="10.875" style="83" customWidth="1"/>
    <col min="8962" max="8962" width="11.75" style="83" bestFit="1" customWidth="1"/>
    <col min="8963" max="8963" width="31" style="83" bestFit="1" customWidth="1"/>
    <col min="8964" max="8964" width="29" style="83" customWidth="1"/>
    <col min="8965" max="8965" width="13.5" style="83" customWidth="1"/>
    <col min="8966" max="8966" width="11.125" style="83" customWidth="1"/>
    <col min="8967" max="8967" width="13" style="83" customWidth="1"/>
    <col min="8968" max="9215" width="9" style="83"/>
    <col min="9216" max="9216" width="9.625" style="83" customWidth="1"/>
    <col min="9217" max="9217" width="10.875" style="83" customWidth="1"/>
    <col min="9218" max="9218" width="11.75" style="83" bestFit="1" customWidth="1"/>
    <col min="9219" max="9219" width="31" style="83" bestFit="1" customWidth="1"/>
    <col min="9220" max="9220" width="29" style="83" customWidth="1"/>
    <col min="9221" max="9221" width="13.5" style="83" customWidth="1"/>
    <col min="9222" max="9222" width="11.125" style="83" customWidth="1"/>
    <col min="9223" max="9223" width="13" style="83" customWidth="1"/>
    <col min="9224" max="9471" width="9" style="83"/>
    <col min="9472" max="9472" width="9.625" style="83" customWidth="1"/>
    <col min="9473" max="9473" width="10.875" style="83" customWidth="1"/>
    <col min="9474" max="9474" width="11.75" style="83" bestFit="1" customWidth="1"/>
    <col min="9475" max="9475" width="31" style="83" bestFit="1" customWidth="1"/>
    <col min="9476" max="9476" width="29" style="83" customWidth="1"/>
    <col min="9477" max="9477" width="13.5" style="83" customWidth="1"/>
    <col min="9478" max="9478" width="11.125" style="83" customWidth="1"/>
    <col min="9479" max="9479" width="13" style="83" customWidth="1"/>
    <col min="9480" max="9727" width="9" style="83"/>
    <col min="9728" max="9728" width="9.625" style="83" customWidth="1"/>
    <col min="9729" max="9729" width="10.875" style="83" customWidth="1"/>
    <col min="9730" max="9730" width="11.75" style="83" bestFit="1" customWidth="1"/>
    <col min="9731" max="9731" width="31" style="83" bestFit="1" customWidth="1"/>
    <col min="9732" max="9732" width="29" style="83" customWidth="1"/>
    <col min="9733" max="9733" width="13.5" style="83" customWidth="1"/>
    <col min="9734" max="9734" width="11.125" style="83" customWidth="1"/>
    <col min="9735" max="9735" width="13" style="83" customWidth="1"/>
    <col min="9736" max="9983" width="9" style="83"/>
    <col min="9984" max="9984" width="9.625" style="83" customWidth="1"/>
    <col min="9985" max="9985" width="10.875" style="83" customWidth="1"/>
    <col min="9986" max="9986" width="11.75" style="83" bestFit="1" customWidth="1"/>
    <col min="9987" max="9987" width="31" style="83" bestFit="1" customWidth="1"/>
    <col min="9988" max="9988" width="29" style="83" customWidth="1"/>
    <col min="9989" max="9989" width="13.5" style="83" customWidth="1"/>
    <col min="9990" max="9990" width="11.125" style="83" customWidth="1"/>
    <col min="9991" max="9991" width="13" style="83" customWidth="1"/>
    <col min="9992" max="10239" width="9" style="83"/>
    <col min="10240" max="10240" width="9.625" style="83" customWidth="1"/>
    <col min="10241" max="10241" width="10.875" style="83" customWidth="1"/>
    <col min="10242" max="10242" width="11.75" style="83" bestFit="1" customWidth="1"/>
    <col min="10243" max="10243" width="31" style="83" bestFit="1" customWidth="1"/>
    <col min="10244" max="10244" width="29" style="83" customWidth="1"/>
    <col min="10245" max="10245" width="13.5" style="83" customWidth="1"/>
    <col min="10246" max="10246" width="11.125" style="83" customWidth="1"/>
    <col min="10247" max="10247" width="13" style="83" customWidth="1"/>
    <col min="10248" max="10495" width="9" style="83"/>
    <col min="10496" max="10496" width="9.625" style="83" customWidth="1"/>
    <col min="10497" max="10497" width="10.875" style="83" customWidth="1"/>
    <col min="10498" max="10498" width="11.75" style="83" bestFit="1" customWidth="1"/>
    <col min="10499" max="10499" width="31" style="83" bestFit="1" customWidth="1"/>
    <col min="10500" max="10500" width="29" style="83" customWidth="1"/>
    <col min="10501" max="10501" width="13.5" style="83" customWidth="1"/>
    <col min="10502" max="10502" width="11.125" style="83" customWidth="1"/>
    <col min="10503" max="10503" width="13" style="83" customWidth="1"/>
    <col min="10504" max="10751" width="9" style="83"/>
    <col min="10752" max="10752" width="9.625" style="83" customWidth="1"/>
    <col min="10753" max="10753" width="10.875" style="83" customWidth="1"/>
    <col min="10754" max="10754" width="11.75" style="83" bestFit="1" customWidth="1"/>
    <col min="10755" max="10755" width="31" style="83" bestFit="1" customWidth="1"/>
    <col min="10756" max="10756" width="29" style="83" customWidth="1"/>
    <col min="10757" max="10757" width="13.5" style="83" customWidth="1"/>
    <col min="10758" max="10758" width="11.125" style="83" customWidth="1"/>
    <col min="10759" max="10759" width="13" style="83" customWidth="1"/>
    <col min="10760" max="11007" width="9" style="83"/>
    <col min="11008" max="11008" width="9.625" style="83" customWidth="1"/>
    <col min="11009" max="11009" width="10.875" style="83" customWidth="1"/>
    <col min="11010" max="11010" width="11.75" style="83" bestFit="1" customWidth="1"/>
    <col min="11011" max="11011" width="31" style="83" bestFit="1" customWidth="1"/>
    <col min="11012" max="11012" width="29" style="83" customWidth="1"/>
    <col min="11013" max="11013" width="13.5" style="83" customWidth="1"/>
    <col min="11014" max="11014" width="11.125" style="83" customWidth="1"/>
    <col min="11015" max="11015" width="13" style="83" customWidth="1"/>
    <col min="11016" max="11263" width="9" style="83"/>
    <col min="11264" max="11264" width="9.625" style="83" customWidth="1"/>
    <col min="11265" max="11265" width="10.875" style="83" customWidth="1"/>
    <col min="11266" max="11266" width="11.75" style="83" bestFit="1" customWidth="1"/>
    <col min="11267" max="11267" width="31" style="83" bestFit="1" customWidth="1"/>
    <col min="11268" max="11268" width="29" style="83" customWidth="1"/>
    <col min="11269" max="11269" width="13.5" style="83" customWidth="1"/>
    <col min="11270" max="11270" width="11.125" style="83" customWidth="1"/>
    <col min="11271" max="11271" width="13" style="83" customWidth="1"/>
    <col min="11272" max="11519" width="9" style="83"/>
    <col min="11520" max="11520" width="9.625" style="83" customWidth="1"/>
    <col min="11521" max="11521" width="10.875" style="83" customWidth="1"/>
    <col min="11522" max="11522" width="11.75" style="83" bestFit="1" customWidth="1"/>
    <col min="11523" max="11523" width="31" style="83" bestFit="1" customWidth="1"/>
    <col min="11524" max="11524" width="29" style="83" customWidth="1"/>
    <col min="11525" max="11525" width="13.5" style="83" customWidth="1"/>
    <col min="11526" max="11526" width="11.125" style="83" customWidth="1"/>
    <col min="11527" max="11527" width="13" style="83" customWidth="1"/>
    <col min="11528" max="11775" width="9" style="83"/>
    <col min="11776" max="11776" width="9.625" style="83" customWidth="1"/>
    <col min="11777" max="11777" width="10.875" style="83" customWidth="1"/>
    <col min="11778" max="11778" width="11.75" style="83" bestFit="1" customWidth="1"/>
    <col min="11779" max="11779" width="31" style="83" bestFit="1" customWidth="1"/>
    <col min="11780" max="11780" width="29" style="83" customWidth="1"/>
    <col min="11781" max="11781" width="13.5" style="83" customWidth="1"/>
    <col min="11782" max="11782" width="11.125" style="83" customWidth="1"/>
    <col min="11783" max="11783" width="13" style="83" customWidth="1"/>
    <col min="11784" max="12031" width="9" style="83"/>
    <col min="12032" max="12032" width="9.625" style="83" customWidth="1"/>
    <col min="12033" max="12033" width="10.875" style="83" customWidth="1"/>
    <col min="12034" max="12034" width="11.75" style="83" bestFit="1" customWidth="1"/>
    <col min="12035" max="12035" width="31" style="83" bestFit="1" customWidth="1"/>
    <col min="12036" max="12036" width="29" style="83" customWidth="1"/>
    <col min="12037" max="12037" width="13.5" style="83" customWidth="1"/>
    <col min="12038" max="12038" width="11.125" style="83" customWidth="1"/>
    <col min="12039" max="12039" width="13" style="83" customWidth="1"/>
    <col min="12040" max="12287" width="9" style="83"/>
    <col min="12288" max="12288" width="9.625" style="83" customWidth="1"/>
    <col min="12289" max="12289" width="10.875" style="83" customWidth="1"/>
    <col min="12290" max="12290" width="11.75" style="83" bestFit="1" customWidth="1"/>
    <col min="12291" max="12291" width="31" style="83" bestFit="1" customWidth="1"/>
    <col min="12292" max="12292" width="29" style="83" customWidth="1"/>
    <col min="12293" max="12293" width="13.5" style="83" customWidth="1"/>
    <col min="12294" max="12294" width="11.125" style="83" customWidth="1"/>
    <col min="12295" max="12295" width="13" style="83" customWidth="1"/>
    <col min="12296" max="12543" width="9" style="83"/>
    <col min="12544" max="12544" width="9.625" style="83" customWidth="1"/>
    <col min="12545" max="12545" width="10.875" style="83" customWidth="1"/>
    <col min="12546" max="12546" width="11.75" style="83" bestFit="1" customWidth="1"/>
    <col min="12547" max="12547" width="31" style="83" bestFit="1" customWidth="1"/>
    <col min="12548" max="12548" width="29" style="83" customWidth="1"/>
    <col min="12549" max="12549" width="13.5" style="83" customWidth="1"/>
    <col min="12550" max="12550" width="11.125" style="83" customWidth="1"/>
    <col min="12551" max="12551" width="13" style="83" customWidth="1"/>
    <col min="12552" max="12799" width="9" style="83"/>
    <col min="12800" max="12800" width="9.625" style="83" customWidth="1"/>
    <col min="12801" max="12801" width="10.875" style="83" customWidth="1"/>
    <col min="12802" max="12802" width="11.75" style="83" bestFit="1" customWidth="1"/>
    <col min="12803" max="12803" width="31" style="83" bestFit="1" customWidth="1"/>
    <col min="12804" max="12804" width="29" style="83" customWidth="1"/>
    <col min="12805" max="12805" width="13.5" style="83" customWidth="1"/>
    <col min="12806" max="12806" width="11.125" style="83" customWidth="1"/>
    <col min="12807" max="12807" width="13" style="83" customWidth="1"/>
    <col min="12808" max="13055" width="9" style="83"/>
    <col min="13056" max="13056" width="9.625" style="83" customWidth="1"/>
    <col min="13057" max="13057" width="10.875" style="83" customWidth="1"/>
    <col min="13058" max="13058" width="11.75" style="83" bestFit="1" customWidth="1"/>
    <col min="13059" max="13059" width="31" style="83" bestFit="1" customWidth="1"/>
    <col min="13060" max="13060" width="29" style="83" customWidth="1"/>
    <col min="13061" max="13061" width="13.5" style="83" customWidth="1"/>
    <col min="13062" max="13062" width="11.125" style="83" customWidth="1"/>
    <col min="13063" max="13063" width="13" style="83" customWidth="1"/>
    <col min="13064" max="13311" width="9" style="83"/>
    <col min="13312" max="13312" width="9.625" style="83" customWidth="1"/>
    <col min="13313" max="13313" width="10.875" style="83" customWidth="1"/>
    <col min="13314" max="13314" width="11.75" style="83" bestFit="1" customWidth="1"/>
    <col min="13315" max="13315" width="31" style="83" bestFit="1" customWidth="1"/>
    <col min="13316" max="13316" width="29" style="83" customWidth="1"/>
    <col min="13317" max="13317" width="13.5" style="83" customWidth="1"/>
    <col min="13318" max="13318" width="11.125" style="83" customWidth="1"/>
    <col min="13319" max="13319" width="13" style="83" customWidth="1"/>
    <col min="13320" max="13567" width="9" style="83"/>
    <col min="13568" max="13568" width="9.625" style="83" customWidth="1"/>
    <col min="13569" max="13569" width="10.875" style="83" customWidth="1"/>
    <col min="13570" max="13570" width="11.75" style="83" bestFit="1" customWidth="1"/>
    <col min="13571" max="13571" width="31" style="83" bestFit="1" customWidth="1"/>
    <col min="13572" max="13572" width="29" style="83" customWidth="1"/>
    <col min="13573" max="13573" width="13.5" style="83" customWidth="1"/>
    <col min="13574" max="13574" width="11.125" style="83" customWidth="1"/>
    <col min="13575" max="13575" width="13" style="83" customWidth="1"/>
    <col min="13576" max="13823" width="9" style="83"/>
    <col min="13824" max="13824" width="9.625" style="83" customWidth="1"/>
    <col min="13825" max="13825" width="10.875" style="83" customWidth="1"/>
    <col min="13826" max="13826" width="11.75" style="83" bestFit="1" customWidth="1"/>
    <col min="13827" max="13827" width="31" style="83" bestFit="1" customWidth="1"/>
    <col min="13828" max="13828" width="29" style="83" customWidth="1"/>
    <col min="13829" max="13829" width="13.5" style="83" customWidth="1"/>
    <col min="13830" max="13830" width="11.125" style="83" customWidth="1"/>
    <col min="13831" max="13831" width="13" style="83" customWidth="1"/>
    <col min="13832" max="14079" width="9" style="83"/>
    <col min="14080" max="14080" width="9.625" style="83" customWidth="1"/>
    <col min="14081" max="14081" width="10.875" style="83" customWidth="1"/>
    <col min="14082" max="14082" width="11.75" style="83" bestFit="1" customWidth="1"/>
    <col min="14083" max="14083" width="31" style="83" bestFit="1" customWidth="1"/>
    <col min="14084" max="14084" width="29" style="83" customWidth="1"/>
    <col min="14085" max="14085" width="13.5" style="83" customWidth="1"/>
    <col min="14086" max="14086" width="11.125" style="83" customWidth="1"/>
    <col min="14087" max="14087" width="13" style="83" customWidth="1"/>
    <col min="14088" max="14335" width="9" style="83"/>
    <col min="14336" max="14336" width="9.625" style="83" customWidth="1"/>
    <col min="14337" max="14337" width="10.875" style="83" customWidth="1"/>
    <col min="14338" max="14338" width="11.75" style="83" bestFit="1" customWidth="1"/>
    <col min="14339" max="14339" width="31" style="83" bestFit="1" customWidth="1"/>
    <col min="14340" max="14340" width="29" style="83" customWidth="1"/>
    <col min="14341" max="14341" width="13.5" style="83" customWidth="1"/>
    <col min="14342" max="14342" width="11.125" style="83" customWidth="1"/>
    <col min="14343" max="14343" width="13" style="83" customWidth="1"/>
    <col min="14344" max="14591" width="9" style="83"/>
    <col min="14592" max="14592" width="9.625" style="83" customWidth="1"/>
    <col min="14593" max="14593" width="10.875" style="83" customWidth="1"/>
    <col min="14594" max="14594" width="11.75" style="83" bestFit="1" customWidth="1"/>
    <col min="14595" max="14595" width="31" style="83" bestFit="1" customWidth="1"/>
    <col min="14596" max="14596" width="29" style="83" customWidth="1"/>
    <col min="14597" max="14597" width="13.5" style="83" customWidth="1"/>
    <col min="14598" max="14598" width="11.125" style="83" customWidth="1"/>
    <col min="14599" max="14599" width="13" style="83" customWidth="1"/>
    <col min="14600" max="14847" width="9" style="83"/>
    <col min="14848" max="14848" width="9.625" style="83" customWidth="1"/>
    <col min="14849" max="14849" width="10.875" style="83" customWidth="1"/>
    <col min="14850" max="14850" width="11.75" style="83" bestFit="1" customWidth="1"/>
    <col min="14851" max="14851" width="31" style="83" bestFit="1" customWidth="1"/>
    <col min="14852" max="14852" width="29" style="83" customWidth="1"/>
    <col min="14853" max="14853" width="13.5" style="83" customWidth="1"/>
    <col min="14854" max="14854" width="11.125" style="83" customWidth="1"/>
    <col min="14855" max="14855" width="13" style="83" customWidth="1"/>
    <col min="14856" max="15103" width="9" style="83"/>
    <col min="15104" max="15104" width="9.625" style="83" customWidth="1"/>
    <col min="15105" max="15105" width="10.875" style="83" customWidth="1"/>
    <col min="15106" max="15106" width="11.75" style="83" bestFit="1" customWidth="1"/>
    <col min="15107" max="15107" width="31" style="83" bestFit="1" customWidth="1"/>
    <col min="15108" max="15108" width="29" style="83" customWidth="1"/>
    <col min="15109" max="15109" width="13.5" style="83" customWidth="1"/>
    <col min="15110" max="15110" width="11.125" style="83" customWidth="1"/>
    <col min="15111" max="15111" width="13" style="83" customWidth="1"/>
    <col min="15112" max="15359" width="9" style="83"/>
    <col min="15360" max="15360" width="9.625" style="83" customWidth="1"/>
    <col min="15361" max="15361" width="10.875" style="83" customWidth="1"/>
    <col min="15362" max="15362" width="11.75" style="83" bestFit="1" customWidth="1"/>
    <col min="15363" max="15363" width="31" style="83" bestFit="1" customWidth="1"/>
    <col min="15364" max="15364" width="29" style="83" customWidth="1"/>
    <col min="15365" max="15365" width="13.5" style="83" customWidth="1"/>
    <col min="15366" max="15366" width="11.125" style="83" customWidth="1"/>
    <col min="15367" max="15367" width="13" style="83" customWidth="1"/>
    <col min="15368" max="15615" width="9" style="83"/>
    <col min="15616" max="15616" width="9.625" style="83" customWidth="1"/>
    <col min="15617" max="15617" width="10.875" style="83" customWidth="1"/>
    <col min="15618" max="15618" width="11.75" style="83" bestFit="1" customWidth="1"/>
    <col min="15619" max="15619" width="31" style="83" bestFit="1" customWidth="1"/>
    <col min="15620" max="15620" width="29" style="83" customWidth="1"/>
    <col min="15621" max="15621" width="13.5" style="83" customWidth="1"/>
    <col min="15622" max="15622" width="11.125" style="83" customWidth="1"/>
    <col min="15623" max="15623" width="13" style="83" customWidth="1"/>
    <col min="15624" max="15871" width="9" style="83"/>
    <col min="15872" max="15872" width="9.625" style="83" customWidth="1"/>
    <col min="15873" max="15873" width="10.875" style="83" customWidth="1"/>
    <col min="15874" max="15874" width="11.75" style="83" bestFit="1" customWidth="1"/>
    <col min="15875" max="15875" width="31" style="83" bestFit="1" customWidth="1"/>
    <col min="15876" max="15876" width="29" style="83" customWidth="1"/>
    <col min="15877" max="15877" width="13.5" style="83" customWidth="1"/>
    <col min="15878" max="15878" width="11.125" style="83" customWidth="1"/>
    <col min="15879" max="15879" width="13" style="83" customWidth="1"/>
    <col min="15880" max="16127" width="9" style="83"/>
    <col min="16128" max="16128" width="9.625" style="83" customWidth="1"/>
    <col min="16129" max="16129" width="10.875" style="83" customWidth="1"/>
    <col min="16130" max="16130" width="11.75" style="83" bestFit="1" customWidth="1"/>
    <col min="16131" max="16131" width="31" style="83" bestFit="1" customWidth="1"/>
    <col min="16132" max="16132" width="29" style="83" customWidth="1"/>
    <col min="16133" max="16133" width="13.5" style="83" customWidth="1"/>
    <col min="16134" max="16134" width="11.125" style="83" customWidth="1"/>
    <col min="16135" max="16135" width="13" style="83" customWidth="1"/>
    <col min="16136" max="16384" width="9" style="83"/>
  </cols>
  <sheetData>
    <row r="1" spans="1:8" x14ac:dyDescent="0.25">
      <c r="A1" s="156" t="s">
        <v>69</v>
      </c>
      <c r="B1" s="156"/>
      <c r="C1" s="156"/>
      <c r="D1" s="156"/>
      <c r="E1" s="156"/>
      <c r="F1" s="156"/>
      <c r="G1" s="156"/>
      <c r="H1" s="25"/>
    </row>
    <row r="2" spans="1:8" x14ac:dyDescent="0.25">
      <c r="A2" s="156" t="s">
        <v>98</v>
      </c>
      <c r="B2" s="156"/>
      <c r="C2" s="156"/>
      <c r="D2" s="156"/>
      <c r="E2" s="156"/>
      <c r="F2" s="156"/>
      <c r="G2" s="156"/>
      <c r="H2" s="25"/>
    </row>
    <row r="3" spans="1:8" x14ac:dyDescent="0.25">
      <c r="A3" s="157" t="str">
        <f>'Thu PL1,1'!A3:L3</f>
        <v>(Kèm theo Báo cáo số 557/BC-UBND ngày 03/12/2024 của UBND huyện Sơn Tây)</v>
      </c>
      <c r="B3" s="157"/>
      <c r="C3" s="157"/>
      <c r="D3" s="157"/>
      <c r="E3" s="157"/>
      <c r="F3" s="157"/>
      <c r="G3" s="157"/>
      <c r="H3" s="25"/>
    </row>
    <row r="4" spans="1:8" x14ac:dyDescent="0.25">
      <c r="A4" s="26"/>
      <c r="B4" s="26"/>
      <c r="C4" s="26"/>
      <c r="D4" s="26"/>
      <c r="E4" s="27"/>
      <c r="F4" s="158" t="s">
        <v>1</v>
      </c>
      <c r="G4" s="158"/>
      <c r="H4" s="25"/>
    </row>
    <row r="5" spans="1:8" x14ac:dyDescent="0.25">
      <c r="A5" s="159" t="s">
        <v>2</v>
      </c>
      <c r="B5" s="159" t="s">
        <v>70</v>
      </c>
      <c r="C5" s="159"/>
      <c r="D5" s="160" t="s">
        <v>71</v>
      </c>
      <c r="E5" s="160" t="s">
        <v>72</v>
      </c>
      <c r="F5" s="160" t="s">
        <v>73</v>
      </c>
      <c r="G5" s="160" t="s">
        <v>74</v>
      </c>
      <c r="H5" s="25"/>
    </row>
    <row r="6" spans="1:8" x14ac:dyDescent="0.25">
      <c r="A6" s="159"/>
      <c r="B6" s="57" t="s">
        <v>75</v>
      </c>
      <c r="C6" s="57" t="s">
        <v>76</v>
      </c>
      <c r="D6" s="161"/>
      <c r="E6" s="161"/>
      <c r="F6" s="161"/>
      <c r="G6" s="161"/>
      <c r="H6" s="25"/>
    </row>
    <row r="7" spans="1:8" x14ac:dyDescent="0.25">
      <c r="A7" s="28" t="s">
        <v>77</v>
      </c>
      <c r="B7" s="28" t="s">
        <v>78</v>
      </c>
      <c r="C7" s="28" t="s">
        <v>79</v>
      </c>
      <c r="D7" s="28" t="s">
        <v>80</v>
      </c>
      <c r="E7" s="28" t="s">
        <v>81</v>
      </c>
      <c r="F7" s="28" t="s">
        <v>82</v>
      </c>
      <c r="G7" s="28" t="s">
        <v>83</v>
      </c>
      <c r="H7" s="25"/>
    </row>
    <row r="8" spans="1:8" s="32" customFormat="1" ht="23.25" customHeight="1" x14ac:dyDescent="0.25">
      <c r="A8" s="29" t="s">
        <v>8</v>
      </c>
      <c r="B8" s="153" t="s">
        <v>84</v>
      </c>
      <c r="C8" s="153"/>
      <c r="D8" s="153"/>
      <c r="E8" s="29"/>
      <c r="F8" s="30">
        <v>5422.0240000000003</v>
      </c>
      <c r="G8" s="57"/>
      <c r="H8" s="31"/>
    </row>
    <row r="9" spans="1:8" s="32" customFormat="1" ht="23.25" customHeight="1" x14ac:dyDescent="0.25">
      <c r="A9" s="33" t="s">
        <v>9</v>
      </c>
      <c r="B9" s="154" t="s">
        <v>85</v>
      </c>
      <c r="C9" s="154"/>
      <c r="D9" s="154"/>
      <c r="E9" s="34"/>
      <c r="F9" s="30">
        <f>SUM(F10:F19)</f>
        <v>1542.86</v>
      </c>
      <c r="G9" s="35"/>
      <c r="H9" s="86"/>
    </row>
    <row r="10" spans="1:8" ht="33" x14ac:dyDescent="0.25">
      <c r="A10" s="36" t="s">
        <v>62</v>
      </c>
      <c r="B10" s="36">
        <v>796</v>
      </c>
      <c r="C10" s="36" t="s">
        <v>140</v>
      </c>
      <c r="D10" s="84" t="s">
        <v>91</v>
      </c>
      <c r="E10" s="37" t="s">
        <v>131</v>
      </c>
      <c r="F10" s="38">
        <v>141</v>
      </c>
      <c r="G10" s="39"/>
      <c r="H10" s="25"/>
    </row>
    <row r="11" spans="1:8" ht="62.1" customHeight="1" x14ac:dyDescent="0.25">
      <c r="A11" s="36" t="s">
        <v>64</v>
      </c>
      <c r="B11" s="36">
        <v>912</v>
      </c>
      <c r="C11" s="36" t="s">
        <v>139</v>
      </c>
      <c r="D11" s="84" t="s">
        <v>86</v>
      </c>
      <c r="E11" s="37" t="s">
        <v>129</v>
      </c>
      <c r="F11" s="38">
        <v>200</v>
      </c>
      <c r="G11" s="39"/>
      <c r="H11" s="25"/>
    </row>
    <row r="12" spans="1:8" ht="49.5" x14ac:dyDescent="0.25">
      <c r="A12" s="36" t="s">
        <v>87</v>
      </c>
      <c r="B12" s="36">
        <v>1117</v>
      </c>
      <c r="C12" s="51">
        <v>45462</v>
      </c>
      <c r="D12" s="84" t="s">
        <v>89</v>
      </c>
      <c r="E12" s="37" t="s">
        <v>130</v>
      </c>
      <c r="F12" s="38">
        <v>379.51</v>
      </c>
      <c r="G12" s="39"/>
      <c r="H12" s="25"/>
    </row>
    <row r="13" spans="1:8" ht="33" x14ac:dyDescent="0.25">
      <c r="A13" s="36" t="s">
        <v>88</v>
      </c>
      <c r="B13" s="36">
        <v>1290</v>
      </c>
      <c r="C13" s="36" t="s">
        <v>141</v>
      </c>
      <c r="D13" s="84" t="s">
        <v>89</v>
      </c>
      <c r="E13" s="37" t="s">
        <v>132</v>
      </c>
      <c r="F13" s="38">
        <v>100</v>
      </c>
      <c r="G13" s="39"/>
      <c r="H13" s="25"/>
    </row>
    <row r="14" spans="1:8" x14ac:dyDescent="0.25">
      <c r="A14" s="36" t="s">
        <v>90</v>
      </c>
      <c r="B14" s="36">
        <v>1358</v>
      </c>
      <c r="C14" s="36" t="s">
        <v>142</v>
      </c>
      <c r="D14" s="84" t="s">
        <v>91</v>
      </c>
      <c r="E14" s="37" t="s">
        <v>133</v>
      </c>
      <c r="F14" s="38">
        <v>200</v>
      </c>
      <c r="G14" s="39"/>
      <c r="H14" s="25"/>
    </row>
    <row r="15" spans="1:8" ht="66" x14ac:dyDescent="0.25">
      <c r="A15" s="36" t="s">
        <v>92</v>
      </c>
      <c r="B15" s="36">
        <v>1368</v>
      </c>
      <c r="C15" s="36" t="s">
        <v>143</v>
      </c>
      <c r="D15" s="84" t="s">
        <v>86</v>
      </c>
      <c r="E15" s="37" t="s">
        <v>134</v>
      </c>
      <c r="F15" s="38">
        <v>63.5</v>
      </c>
      <c r="G15" s="39"/>
      <c r="H15" s="25"/>
    </row>
    <row r="16" spans="1:8" ht="33" x14ac:dyDescent="0.25">
      <c r="A16" s="36" t="s">
        <v>93</v>
      </c>
      <c r="B16" s="36">
        <v>1475</v>
      </c>
      <c r="C16" s="36" t="s">
        <v>144</v>
      </c>
      <c r="D16" s="84" t="s">
        <v>127</v>
      </c>
      <c r="E16" s="37" t="s">
        <v>135</v>
      </c>
      <c r="F16" s="38">
        <v>123.85</v>
      </c>
      <c r="G16" s="39"/>
      <c r="H16" s="25"/>
    </row>
    <row r="17" spans="1:8" ht="33" x14ac:dyDescent="0.25">
      <c r="A17" s="36" t="s">
        <v>94</v>
      </c>
      <c r="B17" s="36">
        <v>1478</v>
      </c>
      <c r="C17" s="36" t="s">
        <v>146</v>
      </c>
      <c r="D17" s="84" t="s">
        <v>128</v>
      </c>
      <c r="E17" s="37" t="s">
        <v>137</v>
      </c>
      <c r="F17" s="38">
        <v>40</v>
      </c>
      <c r="G17" s="39"/>
      <c r="H17" s="25"/>
    </row>
    <row r="18" spans="1:8" ht="33" x14ac:dyDescent="0.25">
      <c r="A18" s="36" t="s">
        <v>95</v>
      </c>
      <c r="B18" s="36">
        <v>1517</v>
      </c>
      <c r="C18" s="36" t="s">
        <v>145</v>
      </c>
      <c r="D18" s="84" t="s">
        <v>86</v>
      </c>
      <c r="E18" s="37" t="s">
        <v>136</v>
      </c>
      <c r="F18" s="38">
        <v>95</v>
      </c>
      <c r="G18" s="39"/>
      <c r="H18" s="25"/>
    </row>
    <row r="19" spans="1:8" ht="49.5" x14ac:dyDescent="0.25">
      <c r="A19" s="36" t="s">
        <v>96</v>
      </c>
      <c r="B19" s="36">
        <v>1946</v>
      </c>
      <c r="C19" s="36" t="s">
        <v>147</v>
      </c>
      <c r="D19" s="84" t="s">
        <v>86</v>
      </c>
      <c r="E19" s="37" t="s">
        <v>138</v>
      </c>
      <c r="F19" s="38">
        <v>200</v>
      </c>
      <c r="G19" s="39"/>
      <c r="H19" s="25"/>
    </row>
    <row r="20" spans="1:8" s="32" customFormat="1" x14ac:dyDescent="0.25">
      <c r="A20" s="40" t="s">
        <v>67</v>
      </c>
      <c r="B20" s="155" t="s">
        <v>97</v>
      </c>
      <c r="C20" s="155"/>
      <c r="D20" s="155"/>
      <c r="E20" s="41"/>
      <c r="F20" s="42">
        <f>F8-F9</f>
        <v>3879.1640000000007</v>
      </c>
      <c r="G20" s="43"/>
      <c r="H20" s="44"/>
    </row>
    <row r="21" spans="1:8" x14ac:dyDescent="0.25">
      <c r="A21" s="25"/>
      <c r="B21" s="25"/>
      <c r="C21" s="25"/>
      <c r="D21" s="25"/>
      <c r="E21" s="45"/>
      <c r="F21" s="25"/>
      <c r="G21" s="25"/>
      <c r="H21" s="25"/>
    </row>
    <row r="22" spans="1:8" x14ac:dyDescent="0.25">
      <c r="A22" s="25"/>
      <c r="B22" s="25"/>
      <c r="C22" s="25"/>
      <c r="D22" s="25"/>
      <c r="E22" s="45"/>
      <c r="F22" s="25"/>
      <c r="G22" s="25"/>
      <c r="H22" s="25"/>
    </row>
    <row r="23" spans="1:8" x14ac:dyDescent="0.25">
      <c r="A23" s="26"/>
      <c r="B23" s="26"/>
      <c r="C23" s="26"/>
      <c r="D23" s="26"/>
      <c r="E23" s="27"/>
      <c r="F23" s="46"/>
      <c r="G23" s="26"/>
      <c r="H23" s="26"/>
    </row>
    <row r="24" spans="1:8" x14ac:dyDescent="0.25">
      <c r="A24" s="25"/>
      <c r="B24" s="25"/>
      <c r="C24" s="25"/>
      <c r="D24" s="25"/>
      <c r="E24" s="47"/>
      <c r="F24" s="48"/>
      <c r="G24" s="25"/>
      <c r="H24" s="25"/>
    </row>
    <row r="25" spans="1:8" x14ac:dyDescent="0.25">
      <c r="A25" s="25"/>
      <c r="B25" s="25"/>
      <c r="C25" s="25"/>
      <c r="D25" s="49"/>
      <c r="E25" s="47"/>
      <c r="F25" s="25"/>
      <c r="G25" s="25"/>
      <c r="H25" s="25"/>
    </row>
    <row r="26" spans="1:8" x14ac:dyDescent="0.25">
      <c r="A26" s="25"/>
      <c r="B26" s="25"/>
      <c r="C26" s="25"/>
      <c r="D26" s="49"/>
      <c r="E26" s="50"/>
      <c r="F26" s="25"/>
      <c r="G26" s="25"/>
      <c r="H26" s="25"/>
    </row>
    <row r="27" spans="1:8" x14ac:dyDescent="0.25">
      <c r="A27" s="25"/>
      <c r="B27" s="25"/>
      <c r="C27" s="25"/>
      <c r="D27" s="49"/>
      <c r="E27" s="45"/>
      <c r="F27" s="25"/>
      <c r="G27" s="25"/>
      <c r="H27" s="25"/>
    </row>
    <row r="28" spans="1:8" x14ac:dyDescent="0.25">
      <c r="A28" s="25"/>
      <c r="B28" s="25"/>
      <c r="C28" s="25"/>
      <c r="D28" s="49"/>
      <c r="E28" s="45"/>
      <c r="F28" s="25"/>
      <c r="G28" s="25"/>
      <c r="H28" s="25"/>
    </row>
    <row r="29" spans="1:8" x14ac:dyDescent="0.25">
      <c r="A29" s="25"/>
      <c r="B29" s="25"/>
      <c r="C29" s="25"/>
      <c r="D29" s="49"/>
      <c r="E29" s="45"/>
      <c r="F29" s="25"/>
      <c r="G29" s="25"/>
      <c r="H29" s="25"/>
    </row>
    <row r="30" spans="1:8" x14ac:dyDescent="0.25">
      <c r="A30" s="25"/>
      <c r="B30" s="25"/>
      <c r="C30" s="25"/>
      <c r="D30" s="49"/>
      <c r="E30" s="45"/>
      <c r="F30" s="25"/>
      <c r="G30" s="25"/>
      <c r="H30" s="25"/>
    </row>
    <row r="31" spans="1:8" x14ac:dyDescent="0.25">
      <c r="A31" s="25"/>
      <c r="B31" s="25"/>
      <c r="C31" s="25"/>
      <c r="D31" s="49"/>
      <c r="E31" s="45"/>
      <c r="F31" s="25"/>
      <c r="G31" s="25"/>
      <c r="H31" s="25"/>
    </row>
    <row r="32" spans="1:8" x14ac:dyDescent="0.25">
      <c r="A32" s="25"/>
      <c r="B32" s="25"/>
      <c r="C32" s="25"/>
      <c r="D32" s="49"/>
      <c r="E32" s="45"/>
      <c r="F32" s="25"/>
      <c r="G32" s="25"/>
      <c r="H32" s="25"/>
    </row>
    <row r="33" spans="1:8" x14ac:dyDescent="0.25">
      <c r="A33" s="25"/>
      <c r="B33" s="25"/>
      <c r="C33" s="25"/>
      <c r="D33" s="49"/>
      <c r="E33" s="45"/>
      <c r="F33" s="25"/>
      <c r="G33" s="25"/>
      <c r="H33" s="25"/>
    </row>
    <row r="34" spans="1:8" x14ac:dyDescent="0.25">
      <c r="A34" s="25"/>
      <c r="B34" s="25"/>
      <c r="C34" s="25"/>
      <c r="D34" s="49"/>
      <c r="E34" s="45"/>
      <c r="F34" s="25"/>
      <c r="G34" s="25"/>
      <c r="H34" s="25"/>
    </row>
    <row r="35" spans="1:8" x14ac:dyDescent="0.25">
      <c r="A35" s="25"/>
      <c r="B35" s="25"/>
      <c r="C35" s="25"/>
      <c r="D35" s="49"/>
      <c r="E35" s="45"/>
      <c r="F35" s="25"/>
      <c r="G35" s="25"/>
      <c r="H35" s="25"/>
    </row>
    <row r="36" spans="1:8" x14ac:dyDescent="0.25">
      <c r="A36" s="25"/>
      <c r="B36" s="25"/>
      <c r="C36" s="25"/>
      <c r="D36" s="25"/>
      <c r="E36" s="45"/>
      <c r="F36" s="25"/>
      <c r="G36" s="25"/>
      <c r="H36" s="25"/>
    </row>
    <row r="37" spans="1:8" x14ac:dyDescent="0.25">
      <c r="A37" s="25"/>
      <c r="B37" s="25"/>
      <c r="C37" s="25"/>
      <c r="D37" s="25"/>
      <c r="E37" s="45"/>
      <c r="F37" s="25"/>
      <c r="G37" s="25"/>
      <c r="H37" s="25"/>
    </row>
    <row r="38" spans="1:8" x14ac:dyDescent="0.25">
      <c r="A38" s="25"/>
      <c r="B38" s="25"/>
      <c r="C38" s="25"/>
      <c r="D38" s="25"/>
      <c r="E38" s="45"/>
      <c r="F38" s="25"/>
      <c r="G38" s="25"/>
      <c r="H38" s="25"/>
    </row>
    <row r="39" spans="1:8" x14ac:dyDescent="0.25">
      <c r="A39" s="25"/>
      <c r="B39" s="25"/>
      <c r="C39" s="25"/>
      <c r="D39" s="25"/>
      <c r="E39" s="45"/>
      <c r="F39" s="26"/>
      <c r="G39" s="25"/>
      <c r="H39" s="25"/>
    </row>
    <row r="40" spans="1:8" x14ac:dyDescent="0.25">
      <c r="A40" s="25"/>
      <c r="B40" s="25"/>
      <c r="C40" s="25"/>
      <c r="D40" s="25"/>
      <c r="E40" s="45"/>
      <c r="F40" s="26"/>
      <c r="G40" s="25"/>
      <c r="H40" s="25"/>
    </row>
    <row r="41" spans="1:8" x14ac:dyDescent="0.25">
      <c r="A41" s="25"/>
      <c r="B41" s="25"/>
      <c r="C41" s="25"/>
      <c r="D41" s="25"/>
      <c r="E41" s="45"/>
      <c r="F41" s="26"/>
      <c r="G41" s="25"/>
      <c r="H41" s="25"/>
    </row>
  </sheetData>
  <mergeCells count="13">
    <mergeCell ref="B8:D8"/>
    <mergeCell ref="B9:D9"/>
    <mergeCell ref="B20:D20"/>
    <mergeCell ref="A1:G1"/>
    <mergeCell ref="A2:G2"/>
    <mergeCell ref="A3:G3"/>
    <mergeCell ref="F4:G4"/>
    <mergeCell ref="A5:A6"/>
    <mergeCell ref="B5:C5"/>
    <mergeCell ref="D5:D6"/>
    <mergeCell ref="E5:E6"/>
    <mergeCell ref="F5:F6"/>
    <mergeCell ref="G5:G6"/>
  </mergeCells>
  <pageMargins left="0.62992125984251968" right="0.19685039370078741" top="0.74803149606299213" bottom="0.23622047244094491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4:F43"/>
  <sheetViews>
    <sheetView topLeftCell="A24" workbookViewId="0">
      <selection activeCell="E39" sqref="E39"/>
    </sheetView>
  </sheetViews>
  <sheetFormatPr defaultRowHeight="15.75" x14ac:dyDescent="0.25"/>
  <cols>
    <col min="4" max="4" width="18.5" bestFit="1" customWidth="1"/>
    <col min="5" max="5" width="14.875" bestFit="1" customWidth="1"/>
    <col min="6" max="6" width="18.5" bestFit="1" customWidth="1"/>
    <col min="7" max="7" width="9.875" bestFit="1" customWidth="1"/>
  </cols>
  <sheetData>
    <row r="14" spans="4:4" x14ac:dyDescent="0.25">
      <c r="D14" s="54"/>
    </row>
    <row r="15" spans="4:4" x14ac:dyDescent="0.25">
      <c r="D15" s="55">
        <v>192373.231008</v>
      </c>
    </row>
    <row r="16" spans="4:4" x14ac:dyDescent="0.25">
      <c r="D16" s="55">
        <v>164987.38500000001</v>
      </c>
    </row>
    <row r="17" spans="4:6" x14ac:dyDescent="0.25">
      <c r="D17" s="55">
        <v>534237.44900000002</v>
      </c>
    </row>
    <row r="18" spans="4:6" x14ac:dyDescent="0.25">
      <c r="D18" s="55">
        <v>2166.2739999999999</v>
      </c>
      <c r="E18" s="56" t="e">
        <f>+#REF!-#REF!</f>
        <v>#REF!</v>
      </c>
    </row>
    <row r="19" spans="4:6" x14ac:dyDescent="0.25">
      <c r="D19" s="55">
        <v>337202.99887100002</v>
      </c>
    </row>
    <row r="20" spans="4:6" x14ac:dyDescent="0.25">
      <c r="D20" s="55">
        <v>1095.711736</v>
      </c>
    </row>
    <row r="21" spans="4:6" x14ac:dyDescent="0.25">
      <c r="D21" s="55">
        <f>SUM(D15:D20)</f>
        <v>1232063.0496149999</v>
      </c>
    </row>
    <row r="24" spans="4:6" ht="66" x14ac:dyDescent="0.25">
      <c r="D24" s="73" t="s">
        <v>29</v>
      </c>
      <c r="E24" s="73" t="s">
        <v>30</v>
      </c>
    </row>
    <row r="25" spans="4:6" x14ac:dyDescent="0.25">
      <c r="D25" s="55">
        <v>16438947681</v>
      </c>
      <c r="E25" s="55">
        <v>48922342934</v>
      </c>
    </row>
    <row r="26" spans="4:6" x14ac:dyDescent="0.25">
      <c r="D26" s="55">
        <v>16438947729</v>
      </c>
      <c r="E26" s="55">
        <v>280427727</v>
      </c>
    </row>
    <row r="27" spans="4:6" x14ac:dyDescent="0.25">
      <c r="D27" s="55">
        <v>34747387658</v>
      </c>
      <c r="E27" s="55">
        <v>7904321769</v>
      </c>
    </row>
    <row r="28" spans="4:6" x14ac:dyDescent="0.25">
      <c r="D28" s="55">
        <v>1693026849</v>
      </c>
      <c r="E28" s="55">
        <v>529821536</v>
      </c>
    </row>
    <row r="29" spans="4:6" x14ac:dyDescent="0.25">
      <c r="D29" s="55">
        <v>156279729</v>
      </c>
      <c r="E29" s="55">
        <v>151081470</v>
      </c>
    </row>
    <row r="30" spans="4:6" x14ac:dyDescent="0.25">
      <c r="D30" s="55">
        <v>71553780</v>
      </c>
      <c r="E30" s="55">
        <v>108170764</v>
      </c>
      <c r="F30" s="56">
        <f>D30+D31+E31+E32</f>
        <v>220717916</v>
      </c>
    </row>
    <row r="31" spans="4:6" x14ac:dyDescent="0.25">
      <c r="D31" s="55">
        <v>88966136</v>
      </c>
      <c r="E31" s="55">
        <v>58945000</v>
      </c>
    </row>
    <row r="32" spans="4:6" x14ac:dyDescent="0.25">
      <c r="D32" s="55">
        <v>10143000</v>
      </c>
      <c r="E32" s="55">
        <v>1253000</v>
      </c>
    </row>
    <row r="33" spans="4:6" x14ac:dyDescent="0.25">
      <c r="D33" s="55">
        <v>13922104</v>
      </c>
      <c r="E33" s="55">
        <v>189162242</v>
      </c>
    </row>
    <row r="34" spans="4:6" x14ac:dyDescent="0.25">
      <c r="D34" s="55"/>
      <c r="E34" s="55">
        <v>16977960</v>
      </c>
    </row>
    <row r="35" spans="4:6" x14ac:dyDescent="0.25">
      <c r="D35" s="55"/>
      <c r="E35" s="55"/>
    </row>
    <row r="36" spans="4:6" x14ac:dyDescent="0.25">
      <c r="D36" s="55"/>
      <c r="E36" s="55"/>
    </row>
    <row r="37" spans="4:6" x14ac:dyDescent="0.25">
      <c r="D37" s="55"/>
      <c r="E37" s="55"/>
    </row>
    <row r="38" spans="4:6" x14ac:dyDescent="0.25">
      <c r="D38" s="55"/>
      <c r="E38" s="55"/>
    </row>
    <row r="39" spans="4:6" x14ac:dyDescent="0.25">
      <c r="D39" s="80">
        <f>SUM(D25:D38)</f>
        <v>69659174666</v>
      </c>
      <c r="E39" s="80">
        <f>SUM(E25:E38)</f>
        <v>58162504402</v>
      </c>
      <c r="F39" s="56">
        <f>SUM(D39:E39)</f>
        <v>127821679068</v>
      </c>
    </row>
    <row r="41" spans="4:6" x14ac:dyDescent="0.25">
      <c r="F41" s="55">
        <v>93545988203</v>
      </c>
    </row>
    <row r="42" spans="4:6" x14ac:dyDescent="0.25">
      <c r="F42" s="55">
        <v>34275690865</v>
      </c>
    </row>
    <row r="43" spans="4:6" x14ac:dyDescent="0.25">
      <c r="F43" s="55">
        <f>SUM(F41:F42)</f>
        <v>127821679068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Thu PL1,1</vt:lpstr>
      <vt:lpstr>Chi 1,2</vt:lpstr>
      <vt:lpstr>Dự phong PL1,3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2024-12-19T01:39:47Z</cp:lastPrinted>
  <dcterms:created xsi:type="dcterms:W3CDTF">2023-12-08T08:11:41Z</dcterms:created>
  <dcterms:modified xsi:type="dcterms:W3CDTF">2024-12-22T05:14:46Z</dcterms:modified>
</cp:coreProperties>
</file>