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7C3DFBE0-752E-47FD-9AC2-3B0317E4643F}" xr6:coauthVersionLast="36" xr6:coauthVersionMax="36" xr10:uidLastSave="{00000000-0000-0000-0000-000000000000}"/>
  <bookViews>
    <workbookView xWindow="0" yWindow="0" windowWidth="23040" windowHeight="9075" firstSheet="1" activeTab="1" xr2:uid="{00000000-000D-0000-FFFF-FFFF00000000}"/>
  </bookViews>
  <sheets>
    <sheet name="Kangatang" sheetId="10" state="veryHidden" r:id="rId1"/>
    <sheet name="pl2.1" sheetId="11" r:id="rId2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2" hidden="1">{#N/A,#N/A,TRUE,"LuongBS (2)"}</definedName>
    <definedName name="Code" hidden="1">#REF!</definedName>
    <definedName name="data1" hidden="1">#REF!</definedName>
    <definedName name="data2" hidden="1">#REF!</definedName>
    <definedName name="data3" hidden="1">#REF!</definedName>
    <definedName name="dfg" hidden="1">{"'Sheet1'!$L$16"}</definedName>
    <definedName name="Discount" hidden="1">#REF!</definedName>
    <definedName name="display_area_2" hidden="1">#REF!</definedName>
    <definedName name="FCode" hidden="1">#REF!</definedName>
    <definedName name="HiddenRows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lan" hidden="1">{#N/A,#N/A,TRUE,"BT M200 da 10x20"}</definedName>
    <definedName name="OrderTable" hidden="1">#REF!</definedName>
    <definedName name="_xlnm.Print_Area" localSheetId="1">'pl2.1'!$A$1:$S$35</definedName>
    <definedName name="_xlnm.Print_Titles" localSheetId="1">'pl2.1'!$A:$S,'pl2.1'!$6:$9</definedName>
    <definedName name="ProdForm" hidden="1">#REF!</definedName>
    <definedName name="Product" hidden="1">#REF!</definedName>
    <definedName name="RCArea" hidden="1">#REF!</definedName>
    <definedName name="re" hidden="1">{"'Sheet1'!$L$16"}</definedName>
    <definedName name="SpecialPrice" hidden="1">#REF!</definedName>
    <definedName name="tbl_ProdInfo" hidden="1">#REF!</definedName>
    <definedName name="THMinh" hidden="1">{"'Sheet1'!$L$16"}</definedName>
    <definedName name="wrn.c2." hidden="1">{#N/A,#N/A,FALSE,"Sheet2"}</definedName>
    <definedName name="wrn.chi._.tiÆt." hidden="1">{#N/A,#N/A,FALSE,"Chi tiÆt"}</definedName>
    <definedName name="wrn.CongBS." hidden="1">{#N/A,#N/A,TRUE,"LuongBS (2)"}</definedName>
    <definedName name="wrn.vd." hidden="1">{#N/A,#N/A,TRUE,"BT M200 da 10x20"}</definedName>
  </definedNames>
  <calcPr calcId="179021"/>
</workbook>
</file>

<file path=xl/calcChain.xml><?xml version="1.0" encoding="utf-8"?>
<calcChain xmlns="http://schemas.openxmlformats.org/spreadsheetml/2006/main">
  <c r="W24" i="11" l="1"/>
  <c r="W25" i="11" s="1"/>
  <c r="W22" i="11"/>
  <c r="R26" i="11"/>
  <c r="P34" i="11" l="1"/>
  <c r="N23" i="11" l="1"/>
  <c r="R23" i="11" l="1"/>
  <c r="R19" i="11"/>
  <c r="Q19" i="11"/>
  <c r="Q33" i="11"/>
  <c r="R33" i="11"/>
  <c r="T29" i="11"/>
  <c r="G29" i="11" l="1"/>
  <c r="P29" i="11" l="1"/>
  <c r="P28" i="11" s="1"/>
  <c r="P27" i="11" s="1"/>
  <c r="M29" i="11"/>
  <c r="M28" i="11" s="1"/>
  <c r="M27" i="11" s="1"/>
  <c r="J29" i="11"/>
  <c r="J28" i="11" s="1"/>
  <c r="J27" i="11" s="1"/>
  <c r="G28" i="11"/>
  <c r="G27" i="11" s="1"/>
  <c r="R28" i="11"/>
  <c r="R27" i="11" s="1"/>
  <c r="Q28" i="11"/>
  <c r="Q27" i="11" s="1"/>
  <c r="O28" i="11"/>
  <c r="O27" i="11" s="1"/>
  <c r="N28" i="11"/>
  <c r="N27" i="11" s="1"/>
  <c r="L28" i="11"/>
  <c r="L27" i="11" s="1"/>
  <c r="K28" i="11"/>
  <c r="K27" i="11" s="1"/>
  <c r="I28" i="11"/>
  <c r="I27" i="11" s="1"/>
  <c r="H28" i="11"/>
  <c r="H27" i="11" s="1"/>
  <c r="Q23" i="11"/>
  <c r="J23" i="11" l="1"/>
  <c r="M23" i="11"/>
  <c r="P23" i="11"/>
  <c r="Q26" i="11"/>
  <c r="R25" i="11"/>
  <c r="Q25" i="11"/>
  <c r="M25" i="11" l="1"/>
  <c r="P33" i="11" l="1"/>
  <c r="P31" i="11" s="1"/>
  <c r="P32" i="11" s="1"/>
  <c r="P26" i="11"/>
  <c r="P25" i="11"/>
  <c r="P22" i="11"/>
  <c r="T22" i="11" s="1"/>
  <c r="P19" i="11"/>
  <c r="P18" i="11" s="1"/>
  <c r="Q31" i="11"/>
  <c r="R31" i="11"/>
  <c r="Q24" i="11"/>
  <c r="R24" i="11"/>
  <c r="Q22" i="11"/>
  <c r="U22" i="11" s="1"/>
  <c r="R22" i="11"/>
  <c r="V22" i="11" s="1"/>
  <c r="Q18" i="11"/>
  <c r="R18" i="11"/>
  <c r="Q16" i="11"/>
  <c r="R16" i="11"/>
  <c r="R15" i="11" s="1"/>
  <c r="U24" i="11" l="1"/>
  <c r="U25" i="11" s="1"/>
  <c r="Q15" i="11"/>
  <c r="P24" i="11"/>
  <c r="P21" i="11" s="1"/>
  <c r="M33" i="11"/>
  <c r="M31" i="11" s="1"/>
  <c r="M32" i="11" s="1"/>
  <c r="N31" i="11"/>
  <c r="N32" i="11" s="1"/>
  <c r="O31" i="11"/>
  <c r="O32" i="11" s="1"/>
  <c r="M26" i="11"/>
  <c r="M24" i="11" s="1"/>
  <c r="N24" i="11"/>
  <c r="O24" i="11"/>
  <c r="M22" i="11"/>
  <c r="N22" i="11"/>
  <c r="O22" i="11"/>
  <c r="M19" i="11"/>
  <c r="M18" i="11" s="1"/>
  <c r="N18" i="11"/>
  <c r="O18" i="11"/>
  <c r="M16" i="11"/>
  <c r="N16" i="11"/>
  <c r="O16" i="11"/>
  <c r="H31" i="11"/>
  <c r="H32" i="11" s="1"/>
  <c r="I31" i="11"/>
  <c r="I32" i="11" s="1"/>
  <c r="K31" i="11"/>
  <c r="K32" i="11" s="1"/>
  <c r="P16" i="11"/>
  <c r="P15" i="11" s="1"/>
  <c r="Q32" i="11"/>
  <c r="R21" i="11"/>
  <c r="R20" i="11" s="1"/>
  <c r="R14" i="11" s="1"/>
  <c r="R13" i="11" s="1"/>
  <c r="L31" i="11"/>
  <c r="L32" i="11" s="1"/>
  <c r="G33" i="11"/>
  <c r="G31" i="11" s="1"/>
  <c r="G32" i="11" s="1"/>
  <c r="J26" i="11"/>
  <c r="G26" i="11"/>
  <c r="J25" i="11"/>
  <c r="G25" i="11"/>
  <c r="L24" i="11"/>
  <c r="I24" i="11"/>
  <c r="H24" i="11"/>
  <c r="J22" i="11"/>
  <c r="I22" i="11"/>
  <c r="L22" i="11"/>
  <c r="K22" i="11"/>
  <c r="H22" i="11"/>
  <c r="L18" i="11"/>
  <c r="I19" i="11"/>
  <c r="I18" i="11" s="1"/>
  <c r="H19" i="11"/>
  <c r="K18" i="11"/>
  <c r="G16" i="11"/>
  <c r="L16" i="11"/>
  <c r="K16" i="11"/>
  <c r="J16" i="11"/>
  <c r="I16" i="11"/>
  <c r="H16" i="11"/>
  <c r="T24" i="11" l="1"/>
  <c r="T25" i="11" s="1"/>
  <c r="I21" i="11"/>
  <c r="I20" i="11" s="1"/>
  <c r="K15" i="11"/>
  <c r="J33" i="11"/>
  <c r="J31" i="11" s="1"/>
  <c r="J32" i="11" s="1"/>
  <c r="G22" i="11"/>
  <c r="K21" i="11"/>
  <c r="K20" i="11" s="1"/>
  <c r="G19" i="11"/>
  <c r="G18" i="11" s="1"/>
  <c r="G15" i="11" s="1"/>
  <c r="J19" i="11"/>
  <c r="J18" i="11" s="1"/>
  <c r="J15" i="11" s="1"/>
  <c r="H21" i="11"/>
  <c r="H20" i="11" s="1"/>
  <c r="O15" i="11"/>
  <c r="H18" i="11"/>
  <c r="H15" i="11" s="1"/>
  <c r="H14" i="11" s="1"/>
  <c r="H13" i="11" s="1"/>
  <c r="I15" i="11"/>
  <c r="L21" i="11"/>
  <c r="L20" i="11" s="1"/>
  <c r="N15" i="11"/>
  <c r="N14" i="11" s="1"/>
  <c r="N13" i="11" s="1"/>
  <c r="L15" i="11"/>
  <c r="J24" i="11"/>
  <c r="J21" i="11" s="1"/>
  <c r="J20" i="11" s="1"/>
  <c r="G24" i="11"/>
  <c r="M21" i="11"/>
  <c r="M20" i="11" s="1"/>
  <c r="O21" i="11"/>
  <c r="O20" i="11" s="1"/>
  <c r="N21" i="11"/>
  <c r="N20" i="11" s="1"/>
  <c r="M15" i="11"/>
  <c r="M14" i="11" s="1"/>
  <c r="M13" i="11" s="1"/>
  <c r="P20" i="11"/>
  <c r="P14" i="11" s="1"/>
  <c r="P13" i="11" s="1"/>
  <c r="Q21" i="11"/>
  <c r="Q20" i="11" s="1"/>
  <c r="R32" i="11"/>
  <c r="V24" i="11" s="1"/>
  <c r="V25" i="11" s="1"/>
  <c r="I14" i="11" l="1"/>
  <c r="I13" i="11" s="1"/>
  <c r="I12" i="11" s="1"/>
  <c r="I11" i="11" s="1"/>
  <c r="I10" i="11" s="1"/>
  <c r="K14" i="11"/>
  <c r="K13" i="11" s="1"/>
  <c r="O14" i="11"/>
  <c r="O13" i="11" s="1"/>
  <c r="O12" i="11" s="1"/>
  <c r="O11" i="11" s="1"/>
  <c r="O10" i="11" s="1"/>
  <c r="J14" i="11"/>
  <c r="J13" i="11" s="1"/>
  <c r="J12" i="11" s="1"/>
  <c r="J11" i="11" s="1"/>
  <c r="J10" i="11" s="1"/>
  <c r="Q12" i="11"/>
  <c r="Q11" i="11" s="1"/>
  <c r="T11" i="11" s="1"/>
  <c r="L14" i="11"/>
  <c r="L13" i="11" s="1"/>
  <c r="L12" i="11" s="1"/>
  <c r="L11" i="11" s="1"/>
  <c r="L10" i="11" s="1"/>
  <c r="G14" i="11"/>
  <c r="G13" i="11" s="1"/>
  <c r="Q14" i="11"/>
  <c r="Q13" i="11" s="1"/>
  <c r="G21" i="11"/>
  <c r="G20" i="11" s="1"/>
  <c r="N12" i="11"/>
  <c r="N11" i="11" s="1"/>
  <c r="N10" i="11" s="1"/>
  <c r="H12" i="11"/>
  <c r="H11" i="11" s="1"/>
  <c r="H10" i="11" s="1"/>
  <c r="K12" i="11"/>
  <c r="K11" i="11" s="1"/>
  <c r="K10" i="11" s="1"/>
  <c r="P12" i="11"/>
  <c r="P11" i="11" s="1"/>
  <c r="P10" i="11" s="1"/>
  <c r="T26" i="11" s="1"/>
  <c r="M12" i="11"/>
  <c r="M11" i="11" s="1"/>
  <c r="M10" i="11" s="1"/>
  <c r="R12" i="11"/>
  <c r="R11" i="11" s="1"/>
  <c r="R10" i="11" s="1"/>
  <c r="V26" i="11" s="1"/>
  <c r="G12" i="11" l="1"/>
  <c r="G11" i="11" s="1"/>
  <c r="G10" i="11" s="1"/>
  <c r="Q10" i="11"/>
  <c r="U26" i="11" s="1"/>
  <c r="U11" i="11"/>
  <c r="V11" i="11" l="1"/>
</calcChain>
</file>

<file path=xl/sharedStrings.xml><?xml version="1.0" encoding="utf-8"?>
<sst xmlns="http://schemas.openxmlformats.org/spreadsheetml/2006/main" count="88" uniqueCount="61">
  <si>
    <t>Ghi chú</t>
  </si>
  <si>
    <t>NSTW</t>
  </si>
  <si>
    <t>I</t>
  </si>
  <si>
    <t>II</t>
  </si>
  <si>
    <t>TỔNG SỐ</t>
  </si>
  <si>
    <t>STT</t>
  </si>
  <si>
    <t>Tổng vốn</t>
  </si>
  <si>
    <t>Trong đó</t>
  </si>
  <si>
    <t>III</t>
  </si>
  <si>
    <t>IV</t>
  </si>
  <si>
    <t>ĐVT: Triệu đồng</t>
  </si>
  <si>
    <t>Dự án 1: Hỗ trợ đầu tư phát triển hạ tầng kinh tế - xã hội các huyện nghèo, các xã đặc biệt khó khăn vùng bãi ngang, ven biển và hải đảo</t>
  </si>
  <si>
    <t>Tiểu dự án 1-Dự án 1: Hỗ trợ đầu tư phát triển hạ tầng kinh tế - xã hội các huyện nghèo, các xã đặc biệt khó khăn vùng bãi ngang, ven biển và hải đảo</t>
  </si>
  <si>
    <t>*</t>
  </si>
  <si>
    <t>Hoạt động 1: Hỗ trợ đầu tư phát triển hạ tầng kinh tế - xã hội các huyện nghèo</t>
  </si>
  <si>
    <t>Nguồn vốn: Ngân sách Trung ương và ngân sách tỉnh</t>
  </si>
  <si>
    <t>Địa điểm xây dựng</t>
  </si>
  <si>
    <t>Thời gian KC-HT</t>
  </si>
  <si>
    <t>Quyết định đầu tư</t>
  </si>
  <si>
    <t>Tổng mức đầu tư</t>
  </si>
  <si>
    <t>Tên dự án</t>
  </si>
  <si>
    <t>Đầu mối giao kế hoạch/chủ đầu tư</t>
  </si>
  <si>
    <t xml:space="preserve">NS tỉnh </t>
  </si>
  <si>
    <t>Đề xuất phương án Kế hoạch vốn năm 2025</t>
  </si>
  <si>
    <t>Luỹ kế bố trí đến hết năm 2024</t>
  </si>
  <si>
    <t>Lĩnh vực thủy lợi, nước sinh hoạt, thích ứng biến đổi khí hậu</t>
  </si>
  <si>
    <t>Dự án chuyển tiêp</t>
  </si>
  <si>
    <t>Dự án khởi công mới năm 2024</t>
  </si>
  <si>
    <t>2</t>
  </si>
  <si>
    <t>Hệ thống cấp nước sinh hoạt thôn Mang Tà Bể</t>
  </si>
  <si>
    <t>Lĩnh vực hạ tầng giao thông, điện</t>
  </si>
  <si>
    <t>Hạ tầng giao thông</t>
  </si>
  <si>
    <t>02</t>
  </si>
  <si>
    <t>Đường Sơn Tân - Sơn Mùa (ĐH.86)</t>
  </si>
  <si>
    <t>Đường Ra Manh - Long Vót</t>
  </si>
  <si>
    <t>Nâng cấp, sửa chữa tuyến đường ĐH 83 (Sơn Tân-Sơn Lập), Hạng mục: Nền, mặt đường, thoát nước ngang và thoát nước dọc, Lý trình: Km35+092 - Km44+920</t>
  </si>
  <si>
    <t>Lĩnh vực hạ tầng giáo dục</t>
  </si>
  <si>
    <t>Trường Mầm non Sơn Tinh</t>
  </si>
  <si>
    <t>Lĩnh vực hạ tầng văn hóa, thể thao, vui chơi giải trí</t>
  </si>
  <si>
    <t>Khu trung tâm TDTT xã Sơn Tân</t>
  </si>
  <si>
    <t>BQL DA ĐTXD&amp;PTQĐ huyện</t>
  </si>
  <si>
    <t>2022-2024</t>
  </si>
  <si>
    <t>2024-2025</t>
  </si>
  <si>
    <t>2023-2025</t>
  </si>
  <si>
    <t>xã Sơn Bua</t>
  </si>
  <si>
    <t>Xã Sơn Tân và xã Sơn Mùa</t>
  </si>
  <si>
    <t>xã Sơn Long</t>
  </si>
  <si>
    <t>xã Sơn Lâp</t>
  </si>
  <si>
    <t>xã Sơn Tinh</t>
  </si>
  <si>
    <t>xã Sơn Tân</t>
  </si>
  <si>
    <t>01</t>
  </si>
  <si>
    <t>Dự án chuyển tiếp</t>
  </si>
  <si>
    <t>Kế hoạch trung hạn
 giai đoạn 2021-2025 đã giao</t>
  </si>
  <si>
    <t>PHƯƠNG ÁN PHÂN BỔ KẾ HOẠCH VỐN ĐẦU TƯ CÔNG NĂM 2025 
THỰC HIỆN CHƯƠNG TRÌNH MTQG QUỐC GIA GIẢM NGHÈO BỀN VỮNG</t>
  </si>
  <si>
    <t>Phụ lục</t>
  </si>
  <si>
    <t>Kế hoạch vốn còn lại chưa phân khai</t>
  </si>
  <si>
    <t>Phân khai sau</t>
  </si>
  <si>
    <t>(Kèm theo Tờ trình số 73/TTr-UBND ngày 29/11/2024 của UBND huyện Sơn Tây)</t>
  </si>
  <si>
    <t>A</t>
  </si>
  <si>
    <t xml:space="preserve">Phân khai chi tiết 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</si>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</sst>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(* #,##0.000_);_(* \(#,##0.000\);_(* &quot;-&quot;??_);_(@_)"/>
    <numFmt numFmtId="168" formatCode="_ * #,##0.00_ ;_ * \-#,##0.00_ ;_ * &quot;-&quot;??_ ;_ @_ "/>
    <numFmt numFmtId="169" formatCode="_ * #,##0.000_ ;_ * \-#,##0.000_ ;_ * &quot;-&quot;??_ ;_ @_ "/>
    <numFmt numFmtId="170" formatCode="_-* #,##0.000_-;\-* #,##0.000_-;_-* &quot;-&quot;??_-;_-@_-"/>
    <numFmt numFmtId="171" formatCode="_-* #,##0.000\ _₫_-;\-* #,##0.000\ _₫_-;_-* &quot;-&quot;???\ _₫_-;_-@_-"/>
    <numFmt numFmtId="172" formatCode="_(* #,##0.000_);_(* \(#,##0.000\);_(* &quot;-&quot;???_);_(@_)"/>
  </numFmts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  <charset val="163"/>
    </font>
    <font>
      <sz val="10"/>
      <name val="Helv"/>
      <family val="2"/>
    </font>
    <font>
      <b/>
      <sz val="10"/>
      <name val="Helv"/>
      <family val="2"/>
    </font>
    <font>
      <b/>
      <i/>
      <sz val="10"/>
      <name val="Times New Roman"/>
      <family val="1"/>
      <charset val="163"/>
    </font>
    <font>
      <i/>
      <sz val="10"/>
      <name val="Helv"/>
      <family val="2"/>
    </font>
    <font>
      <sz val="10"/>
      <name val="Times New Roman"/>
      <family val="1"/>
    </font>
    <font>
      <sz val="10"/>
      <name val="Times New Roman"/>
      <family val="1"/>
      <charset val="163"/>
    </font>
    <font>
      <b/>
      <i/>
      <sz val="10"/>
      <name val="Helv"/>
      <family val="2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 applyAlignment="0"/>
    <xf numFmtId="0" fontId="7" fillId="0" borderId="0" applyAlignment="0"/>
    <xf numFmtId="0" fontId="1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165" fontId="1" fillId="0" borderId="0" xfId="11" applyNumberFormat="1" applyFont="1"/>
    <xf numFmtId="165" fontId="8" fillId="0" borderId="0" xfId="11" applyNumberFormat="1" applyFont="1"/>
    <xf numFmtId="0" fontId="9" fillId="0" borderId="0" xfId="0" applyFont="1"/>
    <xf numFmtId="164" fontId="9" fillId="0" borderId="1" xfId="12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167" fontId="9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vertical="top" wrapText="1"/>
    </xf>
    <xf numFmtId="0" fontId="15" fillId="0" borderId="0" xfId="0" applyFont="1"/>
    <xf numFmtId="0" fontId="16" fillId="0" borderId="1" xfId="0" applyFont="1" applyBorder="1" applyAlignment="1">
      <alignment horizontal="justify" vertical="top" wrapText="1"/>
    </xf>
    <xf numFmtId="169" fontId="9" fillId="0" borderId="1" xfId="12" applyNumberFormat="1" applyFont="1" applyFill="1" applyBorder="1" applyAlignment="1">
      <alignment horizontal="left" vertical="center" wrapText="1"/>
    </xf>
    <xf numFmtId="0" fontId="16" fillId="0" borderId="0" xfId="0" applyFont="1"/>
    <xf numFmtId="0" fontId="9" fillId="0" borderId="1" xfId="0" applyFont="1" applyFill="1" applyBorder="1" applyAlignment="1">
      <alignment horizontal="left" vertical="center" wrapText="1"/>
    </xf>
    <xf numFmtId="167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justify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6" fillId="0" borderId="1" xfId="0" quotePrefix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167" fontId="16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right" vertical="center" wrapText="1"/>
    </xf>
    <xf numFmtId="167" fontId="16" fillId="0" borderId="1" xfId="0" applyNumberFormat="1" applyFont="1" applyFill="1" applyBorder="1" applyAlignment="1">
      <alignment horizontal="right" vertical="center" wrapText="1"/>
    </xf>
    <xf numFmtId="43" fontId="9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164" fontId="9" fillId="0" borderId="1" xfId="12" applyFont="1" applyFill="1" applyBorder="1" applyAlignment="1">
      <alignment horizontal="right" vertical="center" wrapText="1"/>
    </xf>
    <xf numFmtId="0" fontId="17" fillId="0" borderId="2" xfId="0" applyFont="1" applyBorder="1"/>
    <xf numFmtId="0" fontId="16" fillId="2" borderId="1" xfId="0" quotePrefix="1" applyFont="1" applyFill="1" applyBorder="1" applyAlignment="1">
      <alignment horizontal="center" vertical="center" wrapText="1"/>
    </xf>
    <xf numFmtId="0" fontId="16" fillId="0" borderId="1" xfId="0" applyFont="1" applyBorder="1"/>
    <xf numFmtId="164" fontId="16" fillId="0" borderId="1" xfId="12" applyFont="1" applyFill="1" applyBorder="1" applyAlignment="1">
      <alignment horizontal="right" vertical="center" wrapText="1"/>
    </xf>
    <xf numFmtId="167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69" fontId="9" fillId="0" borderId="1" xfId="12" applyNumberFormat="1" applyFont="1" applyFill="1" applyBorder="1" applyAlignment="1">
      <alignment horizontal="right" vertical="center" wrapText="1"/>
    </xf>
    <xf numFmtId="170" fontId="16" fillId="0" borderId="1" xfId="0" applyNumberFormat="1" applyFont="1" applyFill="1" applyBorder="1" applyAlignment="1">
      <alignment horizontal="right" vertical="center" wrapText="1"/>
    </xf>
    <xf numFmtId="168" fontId="9" fillId="0" borderId="1" xfId="12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right" vertical="center"/>
    </xf>
    <xf numFmtId="168" fontId="9" fillId="0" borderId="1" xfId="12" applyNumberFormat="1" applyFont="1" applyFill="1" applyBorder="1" applyAlignment="1">
      <alignment horizontal="right" vertical="center" wrapText="1"/>
    </xf>
    <xf numFmtId="168" fontId="16" fillId="0" borderId="1" xfId="12" applyNumberFormat="1" applyFont="1" applyFill="1" applyBorder="1" applyAlignment="1">
      <alignment horizontal="right" vertical="center" wrapText="1"/>
    </xf>
    <xf numFmtId="167" fontId="9" fillId="0" borderId="0" xfId="12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167" fontId="13" fillId="0" borderId="0" xfId="12" applyNumberFormat="1" applyFont="1" applyAlignment="1">
      <alignment vertical="center"/>
    </xf>
    <xf numFmtId="167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6" fontId="9" fillId="0" borderId="1" xfId="0" applyNumberFormat="1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165" fontId="9" fillId="0" borderId="7" xfId="11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2" fillId="0" borderId="7" xfId="0" applyFont="1" applyBorder="1"/>
    <xf numFmtId="165" fontId="16" fillId="0" borderId="7" xfId="11" applyNumberFormat="1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/>
    </xf>
    <xf numFmtId="165" fontId="17" fillId="0" borderId="7" xfId="11" applyNumberFormat="1" applyFont="1" applyFill="1" applyBorder="1" applyAlignment="1">
      <alignment horizontal="center" vertical="top"/>
    </xf>
    <xf numFmtId="0" fontId="18" fillId="0" borderId="7" xfId="0" applyFont="1" applyBorder="1"/>
    <xf numFmtId="0" fontId="16" fillId="0" borderId="6" xfId="0" quotePrefix="1" applyFont="1" applyFill="1" applyBorder="1" applyAlignment="1">
      <alignment horizontal="center" vertical="center" wrapText="1"/>
    </xf>
    <xf numFmtId="0" fontId="9" fillId="0" borderId="6" xfId="0" quotePrefix="1" applyFont="1" applyFill="1" applyBorder="1" applyAlignment="1">
      <alignment horizontal="center" vertical="center" wrapText="1"/>
    </xf>
    <xf numFmtId="165" fontId="16" fillId="0" borderId="7" xfId="11" applyNumberFormat="1" applyFont="1" applyBorder="1"/>
    <xf numFmtId="0" fontId="9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center" wrapText="1"/>
    </xf>
    <xf numFmtId="0" fontId="16" fillId="0" borderId="6" xfId="0" quotePrefix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/>
    <xf numFmtId="167" fontId="16" fillId="0" borderId="9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165" fontId="16" fillId="0" borderId="10" xfId="11" applyNumberFormat="1" applyFont="1" applyBorder="1"/>
    <xf numFmtId="167" fontId="9" fillId="0" borderId="1" xfId="12" applyNumberFormat="1" applyFont="1" applyFill="1" applyBorder="1" applyAlignment="1">
      <alignment horizontal="right" vertical="center" wrapText="1"/>
    </xf>
    <xf numFmtId="167" fontId="16" fillId="0" borderId="1" xfId="12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67" fontId="9" fillId="0" borderId="1" xfId="0" applyNumberFormat="1" applyFont="1" applyBorder="1" applyAlignment="1">
      <alignment horizontal="left" vertical="center" wrapText="1"/>
    </xf>
    <xf numFmtId="169" fontId="9" fillId="0" borderId="1" xfId="12" applyNumberFormat="1" applyFont="1" applyBorder="1" applyAlignment="1">
      <alignment horizontal="right" vertical="center"/>
    </xf>
    <xf numFmtId="169" fontId="16" fillId="0" borderId="1" xfId="12" applyNumberFormat="1" applyFont="1" applyFill="1" applyBorder="1" applyAlignment="1">
      <alignment horizontal="right" vertical="center" wrapText="1"/>
    </xf>
    <xf numFmtId="171" fontId="16" fillId="0" borderId="0" xfId="0" applyNumberFormat="1" applyFont="1"/>
    <xf numFmtId="164" fontId="9" fillId="0" borderId="1" xfId="12" applyFont="1" applyBorder="1" applyAlignment="1">
      <alignment horizontal="right" vertical="center" wrapText="1"/>
    </xf>
    <xf numFmtId="167" fontId="9" fillId="0" borderId="1" xfId="0" applyNumberFormat="1" applyFont="1" applyBorder="1" applyAlignment="1">
      <alignment horizontal="right" vertical="center"/>
    </xf>
    <xf numFmtId="172" fontId="16" fillId="0" borderId="0" xfId="0" applyNumberFormat="1" applyFont="1"/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2" fontId="16" fillId="0" borderId="0" xfId="0" applyNumberFormat="1" applyFont="1" applyAlignment="1">
      <alignment vertical="center"/>
    </xf>
    <xf numFmtId="164" fontId="16" fillId="0" borderId="1" xfId="0" applyNumberFormat="1" applyFont="1" applyFill="1" applyBorder="1" applyAlignment="1">
      <alignment horizontal="right" vertical="center" wrapText="1"/>
    </xf>
    <xf numFmtId="165" fontId="9" fillId="0" borderId="7" xfId="11" applyNumberFormat="1" applyFont="1" applyBorder="1" applyAlignment="1">
      <alignment horizontal="center" vertical="center" wrapText="1"/>
    </xf>
    <xf numFmtId="167" fontId="9" fillId="0" borderId="1" xfId="12" applyNumberFormat="1" applyFont="1" applyBorder="1" applyAlignment="1">
      <alignment horizontal="right" vertical="center" wrapText="1"/>
    </xf>
    <xf numFmtId="165" fontId="9" fillId="0" borderId="1" xfId="12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5" fontId="8" fillId="0" borderId="0" xfId="11" applyNumberFormat="1" applyFont="1" applyBorder="1" applyAlignment="1">
      <alignment horizontal="right"/>
    </xf>
    <xf numFmtId="165" fontId="9" fillId="0" borderId="1" xfId="11" applyNumberFormat="1" applyFont="1" applyFill="1" applyBorder="1" applyAlignment="1">
      <alignment horizontal="center" vertical="center" wrapText="1"/>
    </xf>
    <xf numFmtId="165" fontId="9" fillId="0" borderId="1" xfId="11" applyNumberFormat="1" applyFont="1" applyFill="1" applyBorder="1" applyAlignment="1">
      <alignment horizontal="center" vertical="center"/>
    </xf>
    <xf numFmtId="9" fontId="9" fillId="0" borderId="4" xfId="0" applyNumberFormat="1" applyFont="1" applyBorder="1" applyAlignment="1">
      <alignment horizontal="center" vertical="center" wrapText="1"/>
    </xf>
    <xf numFmtId="165" fontId="9" fillId="0" borderId="5" xfId="11" applyNumberFormat="1" applyFont="1" applyFill="1" applyBorder="1" applyAlignment="1">
      <alignment horizontal="center" vertical="center" wrapText="1"/>
    </xf>
    <xf numFmtId="165" fontId="9" fillId="0" borderId="7" xfId="1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9" fillId="0" borderId="4" xfId="11" applyNumberFormat="1" applyFont="1" applyFill="1" applyBorder="1" applyAlignment="1">
      <alignment horizontal="center" vertical="center" wrapText="1"/>
    </xf>
  </cellXfs>
  <cellStyles count="13">
    <cellStyle name="Comma" xfId="12" builtinId="3"/>
    <cellStyle name="Comma 10 10" xfId="4" xr:uid="{00000000-0005-0000-0000-000001000000}"/>
    <cellStyle name="Comma 10 10 2" xfId="5" xr:uid="{00000000-0005-0000-0000-000002000000}"/>
    <cellStyle name="Comma 2" xfId="2" xr:uid="{00000000-0005-0000-0000-000003000000}"/>
    <cellStyle name="Comma 2 2" xfId="11" xr:uid="{00000000-0005-0000-0000-000004000000}"/>
    <cellStyle name="Comma 3" xfId="6" xr:uid="{00000000-0005-0000-0000-000005000000}"/>
    <cellStyle name="Comma 4 2" xfId="7" xr:uid="{00000000-0005-0000-0000-000006000000}"/>
    <cellStyle name="Comma 7 2" xfId="1" xr:uid="{00000000-0005-0000-0000-000007000000}"/>
    <cellStyle name="Normal" xfId="0" builtinId="0"/>
    <cellStyle name="Normal 2" xfId="3" xr:uid="{00000000-0005-0000-0000-000009000000}"/>
    <cellStyle name="Normal 2 2" xfId="8" xr:uid="{00000000-0005-0000-0000-00000A000000}"/>
    <cellStyle name="Normal 3" xfId="9" xr:uid="{00000000-0005-0000-0000-00000B000000}"/>
    <cellStyle name="Normal 3 2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10/relationships/person" Target="persons/person0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tabSelected="1" zoomScale="75" zoomScaleNormal="75" workbookViewId="0">
      <pane ySplit="9" topLeftCell="A28" activePane="bottomLeft" state="frozen"/>
      <selection pane="bottomLeft" activeCell="Q34" sqref="Q34"/>
    </sheetView>
  </sheetViews>
  <sheetFormatPr defaultColWidth="8.85546875" defaultRowHeight="15.75" x14ac:dyDescent="0.25"/>
  <cols>
    <col min="1" max="1" width="5" style="1" customWidth="1"/>
    <col min="2" max="2" width="21.28515625" style="1" customWidth="1"/>
    <col min="3" max="3" width="9.42578125" style="1" customWidth="1"/>
    <col min="4" max="4" width="7.140625" style="1" customWidth="1"/>
    <col min="5" max="5" width="6.7109375" style="1" customWidth="1"/>
    <col min="6" max="6" width="7.28515625" style="1" customWidth="1"/>
    <col min="7" max="7" width="9" style="1" customWidth="1"/>
    <col min="8" max="8" width="9.7109375" style="1" customWidth="1"/>
    <col min="9" max="9" width="7.7109375" style="1" customWidth="1"/>
    <col min="10" max="10" width="14.85546875" style="1" customWidth="1"/>
    <col min="11" max="11" width="14.5703125" style="1" customWidth="1"/>
    <col min="12" max="12" width="13.28515625" style="1" customWidth="1"/>
    <col min="13" max="13" width="13.42578125" style="1" customWidth="1"/>
    <col min="14" max="14" width="13.5703125" style="1" customWidth="1"/>
    <col min="15" max="15" width="11.42578125" style="1" customWidth="1"/>
    <col min="16" max="16" width="12.140625" style="2" bestFit="1" customWidth="1"/>
    <col min="17" max="17" width="11.140625" style="2" bestFit="1" customWidth="1"/>
    <col min="18" max="18" width="10" style="2" bestFit="1" customWidth="1"/>
    <col min="19" max="19" width="9" style="2" customWidth="1"/>
    <col min="20" max="20" width="14.28515625" style="1" customWidth="1"/>
    <col min="21" max="21" width="12" style="1" customWidth="1"/>
    <col min="22" max="22" width="12.28515625" style="1" bestFit="1" customWidth="1"/>
    <col min="23" max="23" width="13" style="1" customWidth="1"/>
    <col min="24" max="16384" width="8.85546875" style="1"/>
  </cols>
  <sheetData>
    <row r="1" spans="1:22" x14ac:dyDescent="0.25">
      <c r="A1" s="100" t="s">
        <v>54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2" ht="38.25" customHeight="1" x14ac:dyDescent="0.25">
      <c r="A2" s="101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22" ht="16.5" customHeight="1" x14ac:dyDescent="0.25">
      <c r="A3" s="101" t="s">
        <v>15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2" ht="27.75" customHeight="1" x14ac:dyDescent="0.25">
      <c r="A4" s="102" t="s">
        <v>57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5" spans="1:22" ht="21.75" customHeight="1" thickBot="1" x14ac:dyDescent="0.3">
      <c r="P5" s="3"/>
      <c r="Q5" s="94" t="s">
        <v>10</v>
      </c>
      <c r="R5" s="94"/>
      <c r="S5" s="94"/>
    </row>
    <row r="6" spans="1:22" s="4" customFormat="1" ht="44.25" customHeight="1" x14ac:dyDescent="0.2">
      <c r="A6" s="103" t="s">
        <v>5</v>
      </c>
      <c r="B6" s="105" t="s">
        <v>20</v>
      </c>
      <c r="C6" s="105" t="s">
        <v>21</v>
      </c>
      <c r="D6" s="107" t="s">
        <v>16</v>
      </c>
      <c r="E6" s="107" t="s">
        <v>17</v>
      </c>
      <c r="F6" s="107" t="s">
        <v>18</v>
      </c>
      <c r="G6" s="109" t="s">
        <v>19</v>
      </c>
      <c r="H6" s="109"/>
      <c r="I6" s="109"/>
      <c r="J6" s="109" t="s">
        <v>52</v>
      </c>
      <c r="K6" s="109"/>
      <c r="L6" s="109"/>
      <c r="M6" s="109" t="s">
        <v>24</v>
      </c>
      <c r="N6" s="109"/>
      <c r="O6" s="109"/>
      <c r="P6" s="97" t="s">
        <v>23</v>
      </c>
      <c r="Q6" s="97"/>
      <c r="R6" s="97"/>
      <c r="S6" s="98" t="s">
        <v>0</v>
      </c>
    </row>
    <row r="7" spans="1:22" s="4" customFormat="1" ht="20.45" customHeight="1" x14ac:dyDescent="0.2">
      <c r="A7" s="104"/>
      <c r="B7" s="106"/>
      <c r="C7" s="106"/>
      <c r="D7" s="108"/>
      <c r="E7" s="108"/>
      <c r="F7" s="108"/>
      <c r="G7" s="95" t="s">
        <v>6</v>
      </c>
      <c r="H7" s="96" t="s">
        <v>7</v>
      </c>
      <c r="I7" s="96"/>
      <c r="J7" s="95" t="s">
        <v>6</v>
      </c>
      <c r="K7" s="96" t="s">
        <v>7</v>
      </c>
      <c r="L7" s="96"/>
      <c r="M7" s="95" t="s">
        <v>6</v>
      </c>
      <c r="N7" s="96" t="s">
        <v>7</v>
      </c>
      <c r="O7" s="96"/>
      <c r="P7" s="95" t="s">
        <v>6</v>
      </c>
      <c r="Q7" s="96" t="s">
        <v>7</v>
      </c>
      <c r="R7" s="96"/>
      <c r="S7" s="99"/>
    </row>
    <row r="8" spans="1:22" s="4" customFormat="1" ht="20.45" customHeight="1" x14ac:dyDescent="0.2">
      <c r="A8" s="104"/>
      <c r="B8" s="106"/>
      <c r="C8" s="106"/>
      <c r="D8" s="108"/>
      <c r="E8" s="108"/>
      <c r="F8" s="108"/>
      <c r="G8" s="95"/>
      <c r="H8" s="95" t="s">
        <v>1</v>
      </c>
      <c r="I8" s="95" t="s">
        <v>22</v>
      </c>
      <c r="J8" s="95"/>
      <c r="K8" s="95" t="s">
        <v>1</v>
      </c>
      <c r="L8" s="95" t="s">
        <v>22</v>
      </c>
      <c r="M8" s="95"/>
      <c r="N8" s="95" t="s">
        <v>1</v>
      </c>
      <c r="O8" s="95" t="s">
        <v>22</v>
      </c>
      <c r="P8" s="95"/>
      <c r="Q8" s="95" t="s">
        <v>1</v>
      </c>
      <c r="R8" s="95" t="s">
        <v>22</v>
      </c>
      <c r="S8" s="99"/>
    </row>
    <row r="9" spans="1:22" s="4" customFormat="1" ht="17.25" customHeight="1" x14ac:dyDescent="0.2">
      <c r="A9" s="104"/>
      <c r="B9" s="106"/>
      <c r="C9" s="106"/>
      <c r="D9" s="108"/>
      <c r="E9" s="108"/>
      <c r="F9" s="108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9"/>
    </row>
    <row r="10" spans="1:22" s="47" customFormat="1" ht="21" customHeight="1" x14ac:dyDescent="0.25">
      <c r="A10" s="53"/>
      <c r="B10" s="54" t="s">
        <v>4</v>
      </c>
      <c r="C10" s="8"/>
      <c r="D10" s="54"/>
      <c r="E10" s="54"/>
      <c r="F10" s="54"/>
      <c r="G10" s="55">
        <f>G11</f>
        <v>103842.61799999994</v>
      </c>
      <c r="H10" s="55">
        <f t="shared" ref="H10:O10" si="0">H11</f>
        <v>90259.500608695613</v>
      </c>
      <c r="I10" s="55">
        <f t="shared" si="0"/>
        <v>11148.33478260869</v>
      </c>
      <c r="J10" s="79">
        <f t="shared" si="0"/>
        <v>96842.286869565156</v>
      </c>
      <c r="K10" s="79">
        <f t="shared" si="0"/>
        <v>85488.585608695605</v>
      </c>
      <c r="L10" s="79">
        <f t="shared" si="0"/>
        <v>8758.8962608695638</v>
      </c>
      <c r="M10" s="5">
        <f t="shared" si="0"/>
        <v>72941.2</v>
      </c>
      <c r="N10" s="5">
        <f t="shared" si="0"/>
        <v>66185.051999999996</v>
      </c>
      <c r="O10" s="5">
        <f t="shared" si="0"/>
        <v>6756.1480000000001</v>
      </c>
      <c r="P10" s="5">
        <f>P11</f>
        <v>28502.999300000003</v>
      </c>
      <c r="Q10" s="5">
        <f t="shared" ref="Q10:R10" si="1">Q11</f>
        <v>25911.999300000003</v>
      </c>
      <c r="R10" s="5">
        <f t="shared" si="1"/>
        <v>2591</v>
      </c>
      <c r="S10" s="56"/>
      <c r="T10" s="46">
        <v>25912</v>
      </c>
      <c r="U10" s="46">
        <v>2591</v>
      </c>
    </row>
    <row r="11" spans="1:22" s="51" customFormat="1" ht="76.5" x14ac:dyDescent="0.25">
      <c r="A11" s="53"/>
      <c r="B11" s="7" t="s">
        <v>11</v>
      </c>
      <c r="C11" s="8"/>
      <c r="D11" s="48"/>
      <c r="E11" s="6"/>
      <c r="F11" s="48"/>
      <c r="G11" s="9">
        <f>G12</f>
        <v>103842.61799999994</v>
      </c>
      <c r="H11" s="9">
        <f t="shared" ref="H11:O12" si="2">H12</f>
        <v>90259.500608695613</v>
      </c>
      <c r="I11" s="9">
        <f t="shared" si="2"/>
        <v>11148.33478260869</v>
      </c>
      <c r="J11" s="10">
        <f t="shared" si="2"/>
        <v>96842.286869565156</v>
      </c>
      <c r="K11" s="10">
        <f t="shared" si="2"/>
        <v>85488.585608695605</v>
      </c>
      <c r="L11" s="10">
        <f t="shared" si="2"/>
        <v>8758.8962608695638</v>
      </c>
      <c r="M11" s="83">
        <f t="shared" si="2"/>
        <v>72941.2</v>
      </c>
      <c r="N11" s="83">
        <f t="shared" si="2"/>
        <v>66185.051999999996</v>
      </c>
      <c r="O11" s="83">
        <f t="shared" si="2"/>
        <v>6756.1480000000001</v>
      </c>
      <c r="P11" s="5">
        <f>P12</f>
        <v>28502.999300000003</v>
      </c>
      <c r="Q11" s="5">
        <f t="shared" ref="Q11:R12" si="3">Q12</f>
        <v>25911.999300000003</v>
      </c>
      <c r="R11" s="5">
        <f t="shared" si="3"/>
        <v>2591</v>
      </c>
      <c r="S11" s="57"/>
      <c r="T11" s="49">
        <f>+T10-Q11</f>
        <v>6.9999999686842784E-4</v>
      </c>
      <c r="U11" s="49">
        <f>+U10-R11</f>
        <v>0</v>
      </c>
      <c r="V11" s="50">
        <f>SUM(T11:U11)</f>
        <v>6.9999999686842784E-4</v>
      </c>
    </row>
    <row r="12" spans="1:22" s="12" customFormat="1" ht="96.75" customHeight="1" x14ac:dyDescent="0.2">
      <c r="A12" s="53"/>
      <c r="B12" s="7" t="s">
        <v>12</v>
      </c>
      <c r="C12" s="10"/>
      <c r="D12" s="11"/>
      <c r="E12" s="6"/>
      <c r="F12" s="11"/>
      <c r="G12" s="9">
        <f>G13</f>
        <v>103842.61799999994</v>
      </c>
      <c r="H12" s="9">
        <f t="shared" si="2"/>
        <v>90259.500608695613</v>
      </c>
      <c r="I12" s="9">
        <f t="shared" si="2"/>
        <v>11148.33478260869</v>
      </c>
      <c r="J12" s="10">
        <f t="shared" si="2"/>
        <v>96842.286869565156</v>
      </c>
      <c r="K12" s="10">
        <f t="shared" si="2"/>
        <v>85488.585608695605</v>
      </c>
      <c r="L12" s="10">
        <f t="shared" si="2"/>
        <v>8758.8962608695638</v>
      </c>
      <c r="M12" s="83">
        <f t="shared" si="2"/>
        <v>72941.2</v>
      </c>
      <c r="N12" s="83">
        <f t="shared" si="2"/>
        <v>66185.051999999996</v>
      </c>
      <c r="O12" s="83">
        <f t="shared" si="2"/>
        <v>6756.1480000000001</v>
      </c>
      <c r="P12" s="5">
        <f>P13</f>
        <v>28502.999300000003</v>
      </c>
      <c r="Q12" s="5">
        <f t="shared" si="3"/>
        <v>25911.999300000003</v>
      </c>
      <c r="R12" s="5">
        <f t="shared" si="3"/>
        <v>2591</v>
      </c>
      <c r="S12" s="58"/>
    </row>
    <row r="13" spans="1:22" s="15" customFormat="1" ht="56.25" customHeight="1" x14ac:dyDescent="0.2">
      <c r="A13" s="53" t="s">
        <v>13</v>
      </c>
      <c r="B13" s="7" t="s">
        <v>14</v>
      </c>
      <c r="C13" s="10"/>
      <c r="D13" s="13"/>
      <c r="E13" s="6"/>
      <c r="F13" s="13"/>
      <c r="G13" s="9">
        <f>G14+G34</f>
        <v>103842.61799999994</v>
      </c>
      <c r="H13" s="9">
        <f t="shared" ref="H13:R13" si="4">H14+H34</f>
        <v>90259.500608695613</v>
      </c>
      <c r="I13" s="9">
        <f t="shared" si="4"/>
        <v>11148.33478260869</v>
      </c>
      <c r="J13" s="10">
        <f t="shared" si="4"/>
        <v>96842.286869565156</v>
      </c>
      <c r="K13" s="10">
        <f t="shared" si="4"/>
        <v>85488.585608695605</v>
      </c>
      <c r="L13" s="10">
        <f t="shared" si="4"/>
        <v>8758.8962608695638</v>
      </c>
      <c r="M13" s="10">
        <f t="shared" si="4"/>
        <v>72941.2</v>
      </c>
      <c r="N13" s="10">
        <f t="shared" si="4"/>
        <v>66185.051999999996</v>
      </c>
      <c r="O13" s="10">
        <f t="shared" si="4"/>
        <v>6756.1480000000001</v>
      </c>
      <c r="P13" s="93">
        <f t="shared" si="4"/>
        <v>28502.999300000003</v>
      </c>
      <c r="Q13" s="93">
        <f t="shared" si="4"/>
        <v>25911.999300000003</v>
      </c>
      <c r="R13" s="93">
        <f t="shared" si="4"/>
        <v>2591</v>
      </c>
      <c r="S13" s="59"/>
    </row>
    <row r="14" spans="1:22" s="15" customFormat="1" ht="19.899999999999999" customHeight="1" x14ac:dyDescent="0.2">
      <c r="A14" s="86" t="s">
        <v>58</v>
      </c>
      <c r="B14" s="7" t="s">
        <v>59</v>
      </c>
      <c r="C14" s="10"/>
      <c r="D14" s="13"/>
      <c r="E14" s="87"/>
      <c r="F14" s="13"/>
      <c r="G14" s="92">
        <f>G15+G20+G27+G31</f>
        <v>103842.61799999994</v>
      </c>
      <c r="H14" s="92">
        <f t="shared" ref="H14:R14" si="5">H15+H20+H27+H31</f>
        <v>90259.500608695613</v>
      </c>
      <c r="I14" s="92">
        <f t="shared" si="5"/>
        <v>11148.33478260869</v>
      </c>
      <c r="J14" s="91">
        <f t="shared" si="5"/>
        <v>96842.286869565156</v>
      </c>
      <c r="K14" s="91">
        <f t="shared" si="5"/>
        <v>85488.585608695605</v>
      </c>
      <c r="L14" s="91">
        <f t="shared" si="5"/>
        <v>8758.8962608695638</v>
      </c>
      <c r="M14" s="91">
        <f t="shared" si="5"/>
        <v>72941.2</v>
      </c>
      <c r="N14" s="91">
        <f t="shared" si="5"/>
        <v>66185.051999999996</v>
      </c>
      <c r="O14" s="91">
        <f t="shared" si="5"/>
        <v>6756.1480000000001</v>
      </c>
      <c r="P14" s="91">
        <f t="shared" si="5"/>
        <v>23959.70986956518</v>
      </c>
      <c r="Q14" s="91">
        <f t="shared" si="5"/>
        <v>21898.338608695612</v>
      </c>
      <c r="R14" s="91">
        <f t="shared" si="5"/>
        <v>2061.371260869565</v>
      </c>
      <c r="S14" s="59"/>
    </row>
    <row r="15" spans="1:22" s="20" customFormat="1" ht="38.25" x14ac:dyDescent="0.2">
      <c r="A15" s="60" t="s">
        <v>2</v>
      </c>
      <c r="B15" s="16" t="s">
        <v>25</v>
      </c>
      <c r="C15" s="17"/>
      <c r="D15" s="18"/>
      <c r="E15" s="19"/>
      <c r="F15" s="18"/>
      <c r="G15" s="9">
        <f>G16+G18</f>
        <v>5000</v>
      </c>
      <c r="H15" s="9">
        <f t="shared" ref="H15:O15" si="6">H16+H18</f>
        <v>4250</v>
      </c>
      <c r="I15" s="9">
        <f t="shared" si="6"/>
        <v>750</v>
      </c>
      <c r="J15" s="10">
        <f t="shared" si="6"/>
        <v>4476.7560000000003</v>
      </c>
      <c r="K15" s="10">
        <f t="shared" si="6"/>
        <v>4005.518</v>
      </c>
      <c r="L15" s="10">
        <f t="shared" si="6"/>
        <v>471.238</v>
      </c>
      <c r="M15" s="5">
        <f t="shared" si="6"/>
        <v>1500</v>
      </c>
      <c r="N15" s="5">
        <f t="shared" si="6"/>
        <v>1500</v>
      </c>
      <c r="O15" s="5">
        <f t="shared" si="6"/>
        <v>0</v>
      </c>
      <c r="P15" s="14">
        <f>P16+P18</f>
        <v>2976.7559999999999</v>
      </c>
      <c r="Q15" s="14">
        <f t="shared" ref="Q15:R15" si="7">Q16+Q18</f>
        <v>2505.518</v>
      </c>
      <c r="R15" s="14">
        <f t="shared" si="7"/>
        <v>471.238</v>
      </c>
      <c r="S15" s="61"/>
    </row>
    <row r="16" spans="1:22" s="21" customFormat="1" ht="20.25" customHeight="1" x14ac:dyDescent="0.2">
      <c r="A16" s="60"/>
      <c r="B16" s="16" t="s">
        <v>26</v>
      </c>
      <c r="C16" s="17"/>
      <c r="D16" s="11"/>
      <c r="E16" s="19"/>
      <c r="F16" s="11"/>
      <c r="G16" s="9">
        <f>G17</f>
        <v>0</v>
      </c>
      <c r="H16" s="9">
        <f t="shared" ref="H16:O16" si="8">H17</f>
        <v>0</v>
      </c>
      <c r="I16" s="9">
        <f t="shared" si="8"/>
        <v>0</v>
      </c>
      <c r="J16" s="9">
        <f t="shared" si="8"/>
        <v>0</v>
      </c>
      <c r="K16" s="9">
        <f t="shared" si="8"/>
        <v>0</v>
      </c>
      <c r="L16" s="9">
        <f t="shared" si="8"/>
        <v>0</v>
      </c>
      <c r="M16" s="5">
        <f t="shared" si="8"/>
        <v>0</v>
      </c>
      <c r="N16" s="5">
        <f t="shared" si="8"/>
        <v>0</v>
      </c>
      <c r="O16" s="5">
        <f t="shared" si="8"/>
        <v>0</v>
      </c>
      <c r="P16" s="14">
        <f t="shared" ref="P16:R16" si="9">P17</f>
        <v>0</v>
      </c>
      <c r="Q16" s="14">
        <f t="shared" si="9"/>
        <v>0</v>
      </c>
      <c r="R16" s="14">
        <f t="shared" si="9"/>
        <v>0</v>
      </c>
      <c r="S16" s="62"/>
    </row>
    <row r="17" spans="1:23" s="20" customFormat="1" ht="12.75" x14ac:dyDescent="0.2">
      <c r="A17" s="63"/>
      <c r="B17" s="23"/>
      <c r="C17" s="24"/>
      <c r="D17" s="24"/>
      <c r="E17" s="25"/>
      <c r="F17" s="18"/>
      <c r="G17" s="26"/>
      <c r="H17" s="26"/>
      <c r="I17" s="26"/>
      <c r="J17" s="26"/>
      <c r="K17" s="26"/>
      <c r="L17" s="26"/>
      <c r="M17" s="27"/>
      <c r="N17" s="27"/>
      <c r="O17" s="27"/>
      <c r="P17" s="27"/>
      <c r="Q17" s="27"/>
      <c r="R17" s="27"/>
      <c r="S17" s="61"/>
    </row>
    <row r="18" spans="1:23" s="31" customFormat="1" ht="25.15" customHeight="1" x14ac:dyDescent="0.2">
      <c r="A18" s="64"/>
      <c r="B18" s="16" t="s">
        <v>27</v>
      </c>
      <c r="C18" s="28"/>
      <c r="D18" s="18"/>
      <c r="E18" s="19"/>
      <c r="F18" s="18"/>
      <c r="G18" s="29">
        <f>G19</f>
        <v>5000</v>
      </c>
      <c r="H18" s="29">
        <f t="shared" ref="H18:O18" si="10">H19</f>
        <v>4250</v>
      </c>
      <c r="I18" s="29">
        <f t="shared" si="10"/>
        <v>750</v>
      </c>
      <c r="J18" s="35">
        <f t="shared" si="10"/>
        <v>4476.7560000000003</v>
      </c>
      <c r="K18" s="35">
        <f t="shared" si="10"/>
        <v>4005.518</v>
      </c>
      <c r="L18" s="35">
        <f t="shared" si="10"/>
        <v>471.238</v>
      </c>
      <c r="M18" s="30">
        <f t="shared" si="10"/>
        <v>1500</v>
      </c>
      <c r="N18" s="30">
        <f t="shared" si="10"/>
        <v>1500</v>
      </c>
      <c r="O18" s="30">
        <f t="shared" si="10"/>
        <v>0</v>
      </c>
      <c r="P18" s="30">
        <f>P19</f>
        <v>2976.7559999999999</v>
      </c>
      <c r="Q18" s="30">
        <f t="shared" ref="Q18:R18" si="11">Q19</f>
        <v>2505.518</v>
      </c>
      <c r="R18" s="30">
        <f t="shared" si="11"/>
        <v>471.238</v>
      </c>
      <c r="S18" s="61"/>
    </row>
    <row r="19" spans="1:23" s="15" customFormat="1" ht="51" x14ac:dyDescent="0.2">
      <c r="A19" s="63" t="s">
        <v>28</v>
      </c>
      <c r="B19" s="23" t="s">
        <v>29</v>
      </c>
      <c r="C19" s="24" t="s">
        <v>40</v>
      </c>
      <c r="D19" s="24" t="s">
        <v>44</v>
      </c>
      <c r="E19" s="32" t="s">
        <v>42</v>
      </c>
      <c r="F19" s="33"/>
      <c r="G19" s="26">
        <f>SUM(H19:I19)</f>
        <v>5000</v>
      </c>
      <c r="H19" s="26">
        <f>85%*5000</f>
        <v>4250</v>
      </c>
      <c r="I19" s="26">
        <f>15%*5000</f>
        <v>750</v>
      </c>
      <c r="J19" s="27">
        <f>SUM(K19:L19)</f>
        <v>4476.7560000000003</v>
      </c>
      <c r="K19" s="27">
        <v>4005.518</v>
      </c>
      <c r="L19" s="27">
        <v>471.238</v>
      </c>
      <c r="M19" s="27">
        <f>N19+O19</f>
        <v>1500</v>
      </c>
      <c r="N19" s="34">
        <v>1500</v>
      </c>
      <c r="O19" s="34"/>
      <c r="P19" s="27">
        <f>SUM(Q19:R19)</f>
        <v>2976.7559999999999</v>
      </c>
      <c r="Q19" s="34">
        <f>+K19-N19</f>
        <v>2505.518</v>
      </c>
      <c r="R19" s="27">
        <f>+L19-O19</f>
        <v>471.238</v>
      </c>
      <c r="S19" s="65"/>
    </row>
    <row r="20" spans="1:23" s="15" customFormat="1" ht="30" customHeight="1" x14ac:dyDescent="0.2">
      <c r="A20" s="66" t="s">
        <v>3</v>
      </c>
      <c r="B20" s="16" t="s">
        <v>30</v>
      </c>
      <c r="C20" s="35"/>
      <c r="D20" s="24"/>
      <c r="E20" s="19"/>
      <c r="F20" s="33"/>
      <c r="G20" s="29">
        <f>G21</f>
        <v>85335.867999999944</v>
      </c>
      <c r="H20" s="29">
        <f t="shared" ref="H20:O20" si="12">H21</f>
        <v>74264.500608695613</v>
      </c>
      <c r="I20" s="29">
        <f t="shared" si="12"/>
        <v>8636.5847826086901</v>
      </c>
      <c r="J20" s="78">
        <f t="shared" si="12"/>
        <v>79492.952869565168</v>
      </c>
      <c r="K20" s="78">
        <f t="shared" si="12"/>
        <v>69780.050608695616</v>
      </c>
      <c r="L20" s="78">
        <f t="shared" si="12"/>
        <v>7118.0972608695647</v>
      </c>
      <c r="M20" s="35">
        <f t="shared" si="12"/>
        <v>62312.997000000003</v>
      </c>
      <c r="N20" s="35">
        <f t="shared" si="12"/>
        <v>56564.278999999995</v>
      </c>
      <c r="O20" s="35">
        <f t="shared" si="12"/>
        <v>5748.7179999999998</v>
      </c>
      <c r="P20" s="35">
        <f t="shared" ref="P20:R20" si="13">P21</f>
        <v>17151.148869565179</v>
      </c>
      <c r="Q20" s="35">
        <f t="shared" si="13"/>
        <v>15810.576608695614</v>
      </c>
      <c r="R20" s="35">
        <f t="shared" si="13"/>
        <v>1340.5722608695651</v>
      </c>
      <c r="S20" s="65"/>
    </row>
    <row r="21" spans="1:23" s="15" customFormat="1" ht="13.5" x14ac:dyDescent="0.2">
      <c r="A21" s="67" t="s">
        <v>13</v>
      </c>
      <c r="B21" s="36" t="s">
        <v>31</v>
      </c>
      <c r="C21" s="35"/>
      <c r="D21" s="24"/>
      <c r="E21" s="19"/>
      <c r="F21" s="33"/>
      <c r="G21" s="29">
        <f>G22+G24</f>
        <v>85335.867999999944</v>
      </c>
      <c r="H21" s="29">
        <f t="shared" ref="H21:O21" si="14">H22+H24</f>
        <v>74264.500608695613</v>
      </c>
      <c r="I21" s="29">
        <f t="shared" si="14"/>
        <v>8636.5847826086901</v>
      </c>
      <c r="J21" s="78">
        <f t="shared" si="14"/>
        <v>79492.952869565168</v>
      </c>
      <c r="K21" s="78">
        <f t="shared" si="14"/>
        <v>69780.050608695616</v>
      </c>
      <c r="L21" s="78">
        <f t="shared" si="14"/>
        <v>7118.0972608695647</v>
      </c>
      <c r="M21" s="35">
        <f t="shared" si="14"/>
        <v>62312.997000000003</v>
      </c>
      <c r="N21" s="35">
        <f t="shared" si="14"/>
        <v>56564.278999999995</v>
      </c>
      <c r="O21" s="35">
        <f t="shared" si="14"/>
        <v>5748.7179999999998</v>
      </c>
      <c r="P21" s="35">
        <f>P22+P24</f>
        <v>17151.148869565179</v>
      </c>
      <c r="Q21" s="35">
        <f>Q22+Q24</f>
        <v>15810.576608695614</v>
      </c>
      <c r="R21" s="35">
        <f>R22+R24</f>
        <v>1340.5722608695651</v>
      </c>
      <c r="S21" s="65"/>
    </row>
    <row r="22" spans="1:23" s="15" customFormat="1" ht="13.5" x14ac:dyDescent="0.2">
      <c r="A22" s="68"/>
      <c r="B22" s="16" t="s">
        <v>26</v>
      </c>
      <c r="C22" s="35"/>
      <c r="D22" s="24"/>
      <c r="E22" s="19"/>
      <c r="F22" s="33"/>
      <c r="G22" s="29">
        <f>SUM(G23:G23)</f>
        <v>55999.999999999942</v>
      </c>
      <c r="H22" s="29">
        <f t="shared" ref="H22:L22" si="15">SUM(H23:H23)</f>
        <v>48695.652173912997</v>
      </c>
      <c r="I22" s="29">
        <f t="shared" si="15"/>
        <v>4869.5652173913004</v>
      </c>
      <c r="J22" s="78">
        <f t="shared" si="15"/>
        <v>53565.217391304301</v>
      </c>
      <c r="K22" s="78">
        <f t="shared" si="15"/>
        <v>48695.652173912997</v>
      </c>
      <c r="L22" s="78">
        <f t="shared" si="15"/>
        <v>4869.5652173913049</v>
      </c>
      <c r="M22" s="35">
        <f t="shared" ref="M22:O22" si="16">SUM(M23:M23)</f>
        <v>48185.506000000001</v>
      </c>
      <c r="N22" s="35">
        <f t="shared" si="16"/>
        <v>43315.940999999999</v>
      </c>
      <c r="O22" s="35">
        <f t="shared" si="16"/>
        <v>4869.5649999999996</v>
      </c>
      <c r="P22" s="35">
        <f>SUM(P23:P23)</f>
        <v>5379.7113913043031</v>
      </c>
      <c r="Q22" s="35">
        <f t="shared" ref="Q22:R22" si="17">SUM(Q23:Q23)</f>
        <v>5379.7111739129978</v>
      </c>
      <c r="R22" s="35">
        <f t="shared" si="17"/>
        <v>2.1739130534115247E-4</v>
      </c>
      <c r="S22" s="65"/>
      <c r="T22" s="82">
        <f>+P22+P28</f>
        <v>5950.938391304303</v>
      </c>
      <c r="U22" s="82">
        <f t="shared" ref="U22:W22" si="18">+Q22+Q28</f>
        <v>5950.9381739129976</v>
      </c>
      <c r="V22" s="82">
        <f t="shared" si="18"/>
        <v>2.1739130534115247E-4</v>
      </c>
      <c r="W22" s="82">
        <f t="shared" si="18"/>
        <v>0</v>
      </c>
    </row>
    <row r="23" spans="1:23" s="15" customFormat="1" ht="51" x14ac:dyDescent="0.2">
      <c r="A23" s="63" t="s">
        <v>50</v>
      </c>
      <c r="B23" s="37" t="s">
        <v>33</v>
      </c>
      <c r="C23" s="24" t="s">
        <v>40</v>
      </c>
      <c r="D23" s="24" t="s">
        <v>45</v>
      </c>
      <c r="E23" s="38" t="s">
        <v>41</v>
      </c>
      <c r="F23" s="33"/>
      <c r="G23" s="26">
        <v>55999.999999999942</v>
      </c>
      <c r="H23" s="26">
        <v>48695.652173912997</v>
      </c>
      <c r="I23" s="26">
        <v>4869.5652173913004</v>
      </c>
      <c r="J23" s="27">
        <f>SUM(K23:L23)</f>
        <v>53565.217391304301</v>
      </c>
      <c r="K23" s="27">
        <v>48695.652173912997</v>
      </c>
      <c r="L23" s="27">
        <v>4869.5652173913049</v>
      </c>
      <c r="M23" s="27">
        <f>N23+O23</f>
        <v>48185.506000000001</v>
      </c>
      <c r="N23" s="27">
        <f>43342.884-26.943</f>
        <v>43315.940999999999</v>
      </c>
      <c r="O23" s="27">
        <v>4869.5649999999996</v>
      </c>
      <c r="P23" s="27">
        <f>SUM(Q23:R23)</f>
        <v>5379.7113913043031</v>
      </c>
      <c r="Q23" s="27">
        <f>+K23-N23</f>
        <v>5379.7111739129978</v>
      </c>
      <c r="R23" s="27">
        <f>+L23-O23</f>
        <v>2.1739130534115247E-4</v>
      </c>
      <c r="S23" s="65"/>
      <c r="T23" s="85"/>
    </row>
    <row r="24" spans="1:23" s="15" customFormat="1" ht="26.25" customHeight="1" x14ac:dyDescent="0.2">
      <c r="A24" s="64"/>
      <c r="B24" s="16" t="s">
        <v>27</v>
      </c>
      <c r="C24" s="28"/>
      <c r="D24" s="33"/>
      <c r="E24" s="19"/>
      <c r="F24" s="33"/>
      <c r="G24" s="29">
        <f>SUM(G25:G26)</f>
        <v>29335.868000000006</v>
      </c>
      <c r="H24" s="29">
        <f t="shared" ref="H24:O24" si="19">SUM(H25:H26)</f>
        <v>25568.848434782616</v>
      </c>
      <c r="I24" s="29">
        <f t="shared" si="19"/>
        <v>3767.0195652173898</v>
      </c>
      <c r="J24" s="35">
        <f t="shared" si="19"/>
        <v>25927.735478260875</v>
      </c>
      <c r="K24" s="35">
        <v>21084.398434782615</v>
      </c>
      <c r="L24" s="35">
        <f t="shared" si="19"/>
        <v>2248.5320434782598</v>
      </c>
      <c r="M24" s="39">
        <f t="shared" si="19"/>
        <v>14127.491</v>
      </c>
      <c r="N24" s="39">
        <f t="shared" si="19"/>
        <v>13248.338</v>
      </c>
      <c r="O24" s="39">
        <f t="shared" si="19"/>
        <v>879.15300000000002</v>
      </c>
      <c r="P24" s="39">
        <f>SUM(P25:P26)</f>
        <v>11771.437478260876</v>
      </c>
      <c r="Q24" s="39">
        <f t="shared" ref="Q24:R24" si="20">SUM(Q25:Q26)</f>
        <v>10430.865434782616</v>
      </c>
      <c r="R24" s="39">
        <f t="shared" si="20"/>
        <v>1340.5720434782597</v>
      </c>
      <c r="S24" s="65"/>
      <c r="T24" s="82">
        <f>+P18+P24+P32</f>
        <v>18008.771478260875</v>
      </c>
      <c r="U24" s="82">
        <f t="shared" ref="U24:W24" si="21">+Q18+Q24+Q32</f>
        <v>15947.400434782616</v>
      </c>
      <c r="V24" s="82">
        <f t="shared" si="21"/>
        <v>2061.3710434782597</v>
      </c>
      <c r="W24" s="82">
        <f t="shared" si="21"/>
        <v>0</v>
      </c>
    </row>
    <row r="25" spans="1:23" s="15" customFormat="1" ht="51" x14ac:dyDescent="0.2">
      <c r="A25" s="63" t="s">
        <v>50</v>
      </c>
      <c r="B25" s="37" t="s">
        <v>34</v>
      </c>
      <c r="C25" s="24" t="s">
        <v>40</v>
      </c>
      <c r="D25" s="24" t="s">
        <v>46</v>
      </c>
      <c r="E25" s="38" t="s">
        <v>42</v>
      </c>
      <c r="F25" s="33"/>
      <c r="G25" s="26">
        <f t="shared" ref="G25:G26" si="22">SUM(H25:I25)</f>
        <v>12368.25</v>
      </c>
      <c r="H25" s="26">
        <v>10755</v>
      </c>
      <c r="I25" s="26">
        <v>1613.25</v>
      </c>
      <c r="J25" s="27">
        <f t="shared" ref="J25:J33" si="23">SUM(K25:L25)</f>
        <v>11220.541999999999</v>
      </c>
      <c r="K25" s="27">
        <v>10206.09</v>
      </c>
      <c r="L25" s="27">
        <v>1014.452</v>
      </c>
      <c r="M25" s="40">
        <f>SUM(N25:O25)</f>
        <v>4253.7150000000001</v>
      </c>
      <c r="N25" s="40">
        <v>3843.6779999999999</v>
      </c>
      <c r="O25" s="40">
        <v>410.03699999999998</v>
      </c>
      <c r="P25" s="27">
        <f>SUM(Q25:R25)</f>
        <v>6966.8270000000002</v>
      </c>
      <c r="Q25" s="77">
        <f>+K25-N25</f>
        <v>6362.4120000000003</v>
      </c>
      <c r="R25" s="27">
        <f>+L25-O25</f>
        <v>604.41499999999996</v>
      </c>
      <c r="S25" s="65"/>
      <c r="T25" s="82">
        <f>SUM(T22:T24)</f>
        <v>23959.709869565177</v>
      </c>
      <c r="U25" s="82">
        <f t="shared" ref="U25:W25" si="24">SUM(U22:U24)</f>
        <v>21898.338608695612</v>
      </c>
      <c r="V25" s="82">
        <f t="shared" si="24"/>
        <v>2061.371260869565</v>
      </c>
      <c r="W25" s="82">
        <f t="shared" si="24"/>
        <v>0</v>
      </c>
    </row>
    <row r="26" spans="1:23" s="15" customFormat="1" ht="120.75" customHeight="1" x14ac:dyDescent="0.2">
      <c r="A26" s="63" t="s">
        <v>32</v>
      </c>
      <c r="B26" s="37" t="s">
        <v>35</v>
      </c>
      <c r="C26" s="24" t="s">
        <v>40</v>
      </c>
      <c r="D26" s="24" t="s">
        <v>47</v>
      </c>
      <c r="E26" s="22" t="s">
        <v>42</v>
      </c>
      <c r="F26" s="33"/>
      <c r="G26" s="26">
        <f t="shared" si="22"/>
        <v>16967.618000000006</v>
      </c>
      <c r="H26" s="26">
        <v>14813.848434782616</v>
      </c>
      <c r="I26" s="26">
        <v>2153.7695652173898</v>
      </c>
      <c r="J26" s="27">
        <f t="shared" si="23"/>
        <v>14707.193478260875</v>
      </c>
      <c r="K26" s="27">
        <v>13473.113434782616</v>
      </c>
      <c r="L26" s="27">
        <v>1234.0800434782598</v>
      </c>
      <c r="M26" s="40">
        <f t="shared" ref="M26" si="25">SUM(N26:O26)</f>
        <v>9873.7759999999998</v>
      </c>
      <c r="N26" s="40">
        <v>9404.66</v>
      </c>
      <c r="O26" s="40">
        <v>469.11599999999999</v>
      </c>
      <c r="P26" s="27">
        <f>SUM(Q26:R26)</f>
        <v>4804.6104782608754</v>
      </c>
      <c r="Q26" s="77">
        <f>+K26-N26</f>
        <v>4068.4534347826157</v>
      </c>
      <c r="R26" s="27">
        <f>+L26-O26-28.807</f>
        <v>736.15704347825977</v>
      </c>
      <c r="S26" s="65"/>
      <c r="T26" s="82">
        <f>+P10-T25</f>
        <v>4543.2894304348265</v>
      </c>
      <c r="U26" s="82">
        <f>+Q10-U25</f>
        <v>4013.6606913043906</v>
      </c>
      <c r="V26" s="82">
        <f>+R10-V25</f>
        <v>529.62873913043495</v>
      </c>
    </row>
    <row r="27" spans="1:23" s="15" customFormat="1" ht="30.75" customHeight="1" x14ac:dyDescent="0.2">
      <c r="A27" s="66" t="s">
        <v>8</v>
      </c>
      <c r="B27" s="16" t="s">
        <v>36</v>
      </c>
      <c r="C27" s="35"/>
      <c r="D27" s="24"/>
      <c r="E27" s="19"/>
      <c r="F27" s="33"/>
      <c r="G27" s="52">
        <f>G28</f>
        <v>9004.5</v>
      </c>
      <c r="H27" s="52">
        <f t="shared" ref="H27:R27" si="26">H28</f>
        <v>7830</v>
      </c>
      <c r="I27" s="52">
        <f t="shared" si="26"/>
        <v>1174.5</v>
      </c>
      <c r="J27" s="52">
        <f t="shared" si="26"/>
        <v>8613</v>
      </c>
      <c r="K27" s="52">
        <f t="shared" si="26"/>
        <v>7830</v>
      </c>
      <c r="L27" s="52">
        <f t="shared" si="26"/>
        <v>783</v>
      </c>
      <c r="M27" s="52">
        <f t="shared" si="26"/>
        <v>8129.2030000000004</v>
      </c>
      <c r="N27" s="52">
        <f t="shared" si="26"/>
        <v>7258.7730000000001</v>
      </c>
      <c r="O27" s="52">
        <f t="shared" si="26"/>
        <v>870.43</v>
      </c>
      <c r="P27" s="35">
        <f t="shared" si="26"/>
        <v>571.22699999999998</v>
      </c>
      <c r="Q27" s="35">
        <f t="shared" si="26"/>
        <v>571.22699999999998</v>
      </c>
      <c r="R27" s="52">
        <f t="shared" si="26"/>
        <v>0</v>
      </c>
      <c r="S27" s="65"/>
    </row>
    <row r="28" spans="1:23" s="15" customFormat="1" ht="30.75" customHeight="1" x14ac:dyDescent="0.2">
      <c r="A28" s="66"/>
      <c r="B28" s="16" t="s">
        <v>51</v>
      </c>
      <c r="C28" s="35"/>
      <c r="D28" s="24"/>
      <c r="E28" s="19"/>
      <c r="F28" s="33"/>
      <c r="G28" s="29">
        <f>G29</f>
        <v>9004.5</v>
      </c>
      <c r="H28" s="29">
        <f t="shared" ref="H28:O28" si="27">H29</f>
        <v>7830</v>
      </c>
      <c r="I28" s="29">
        <f t="shared" si="27"/>
        <v>1174.5</v>
      </c>
      <c r="J28" s="78">
        <f t="shared" si="27"/>
        <v>8613</v>
      </c>
      <c r="K28" s="78">
        <f t="shared" si="27"/>
        <v>7830</v>
      </c>
      <c r="L28" s="78">
        <f t="shared" si="27"/>
        <v>783</v>
      </c>
      <c r="M28" s="29">
        <f t="shared" si="27"/>
        <v>8129.2030000000004</v>
      </c>
      <c r="N28" s="29">
        <f t="shared" si="27"/>
        <v>7258.7730000000001</v>
      </c>
      <c r="O28" s="29">
        <f t="shared" si="27"/>
        <v>870.43</v>
      </c>
      <c r="P28" s="35">
        <f>P29</f>
        <v>571.22699999999998</v>
      </c>
      <c r="Q28" s="35">
        <f>Q29</f>
        <v>571.22699999999998</v>
      </c>
      <c r="R28" s="35">
        <f>R29</f>
        <v>0</v>
      </c>
      <c r="S28" s="65"/>
    </row>
    <row r="29" spans="1:23" s="15" customFormat="1" ht="51" x14ac:dyDescent="0.2">
      <c r="A29" s="69" t="s">
        <v>50</v>
      </c>
      <c r="B29" s="37" t="s">
        <v>37</v>
      </c>
      <c r="C29" s="24" t="s">
        <v>40</v>
      </c>
      <c r="D29" s="24" t="s">
        <v>48</v>
      </c>
      <c r="E29" s="38" t="s">
        <v>41</v>
      </c>
      <c r="F29" s="33"/>
      <c r="G29" s="26">
        <f t="shared" ref="G29" si="28">SUM(H29:I29)</f>
        <v>9004.5</v>
      </c>
      <c r="H29" s="26">
        <v>7830</v>
      </c>
      <c r="I29" s="26">
        <v>1174.5</v>
      </c>
      <c r="J29" s="89">
        <f t="shared" ref="J29" si="29">SUM(K29:L29)</f>
        <v>8613</v>
      </c>
      <c r="K29" s="89">
        <v>7830</v>
      </c>
      <c r="L29" s="89">
        <v>783</v>
      </c>
      <c r="M29" s="40">
        <f t="shared" ref="M29" si="30">SUM(N29:O29)</f>
        <v>8129.2030000000004</v>
      </c>
      <c r="N29" s="40">
        <v>7258.7730000000001</v>
      </c>
      <c r="O29" s="40">
        <v>870.43</v>
      </c>
      <c r="P29" s="40">
        <f>SUM(Q29:R29)</f>
        <v>571.22699999999998</v>
      </c>
      <c r="Q29" s="40">
        <v>571.22699999999998</v>
      </c>
      <c r="R29" s="40"/>
      <c r="S29" s="65"/>
      <c r="T29" s="88">
        <f>L29-O29</f>
        <v>-87.42999999999995</v>
      </c>
    </row>
    <row r="30" spans="1:23" s="15" customFormat="1" ht="12.75" x14ac:dyDescent="0.2">
      <c r="A30" s="70"/>
      <c r="B30" s="37"/>
      <c r="C30" s="24"/>
      <c r="D30" s="24"/>
      <c r="E30" s="38"/>
      <c r="F30" s="33"/>
      <c r="G30" s="26"/>
      <c r="H30" s="26"/>
      <c r="I30" s="26"/>
      <c r="J30" s="26"/>
      <c r="K30" s="26"/>
      <c r="L30" s="26"/>
      <c r="M30" s="40"/>
      <c r="N30" s="40"/>
      <c r="O30" s="40"/>
      <c r="P30" s="40"/>
      <c r="Q30" s="40"/>
      <c r="R30" s="40"/>
      <c r="S30" s="65"/>
    </row>
    <row r="31" spans="1:23" s="15" customFormat="1" ht="39.75" customHeight="1" x14ac:dyDescent="0.2">
      <c r="A31" s="66" t="s">
        <v>9</v>
      </c>
      <c r="B31" s="16" t="s">
        <v>38</v>
      </c>
      <c r="C31" s="41"/>
      <c r="D31" s="24"/>
      <c r="E31" s="42"/>
      <c r="F31" s="33"/>
      <c r="G31" s="43">
        <f>G33</f>
        <v>4502.25</v>
      </c>
      <c r="H31" s="43">
        <f t="shared" ref="H31:O31" si="31">H33</f>
        <v>3915</v>
      </c>
      <c r="I31" s="43">
        <f t="shared" si="31"/>
        <v>587.25</v>
      </c>
      <c r="J31" s="84">
        <f t="shared" si="31"/>
        <v>4259.5779999999995</v>
      </c>
      <c r="K31" s="84">
        <f t="shared" si="31"/>
        <v>3873.0169999999998</v>
      </c>
      <c r="L31" s="84">
        <f t="shared" si="31"/>
        <v>386.56099999999998</v>
      </c>
      <c r="M31" s="44">
        <f t="shared" si="31"/>
        <v>999</v>
      </c>
      <c r="N31" s="44">
        <f t="shared" si="31"/>
        <v>862</v>
      </c>
      <c r="O31" s="44">
        <f t="shared" si="31"/>
        <v>137</v>
      </c>
      <c r="P31" s="80">
        <f>P33</f>
        <v>3260.578</v>
      </c>
      <c r="Q31" s="80">
        <f t="shared" ref="Q31:R31" si="32">Q33</f>
        <v>3011.0169999999998</v>
      </c>
      <c r="R31" s="80">
        <f t="shared" si="32"/>
        <v>249.56099999999998</v>
      </c>
      <c r="S31" s="65"/>
    </row>
    <row r="32" spans="1:23" s="15" customFormat="1" ht="33.6" customHeight="1" x14ac:dyDescent="0.2">
      <c r="A32" s="64"/>
      <c r="B32" s="16" t="s">
        <v>27</v>
      </c>
      <c r="C32" s="44"/>
      <c r="D32" s="24"/>
      <c r="E32" s="19"/>
      <c r="F32" s="33"/>
      <c r="G32" s="29">
        <f>G31</f>
        <v>4502.25</v>
      </c>
      <c r="H32" s="29">
        <f t="shared" ref="H32:O32" si="33">H31</f>
        <v>3915</v>
      </c>
      <c r="I32" s="29">
        <f t="shared" si="33"/>
        <v>587.25</v>
      </c>
      <c r="J32" s="35">
        <f t="shared" si="33"/>
        <v>4259.5779999999995</v>
      </c>
      <c r="K32" s="35">
        <f t="shared" si="33"/>
        <v>3873.0169999999998</v>
      </c>
      <c r="L32" s="35">
        <f t="shared" si="33"/>
        <v>386.56099999999998</v>
      </c>
      <c r="M32" s="44">
        <f t="shared" si="33"/>
        <v>999</v>
      </c>
      <c r="N32" s="44">
        <f t="shared" si="33"/>
        <v>862</v>
      </c>
      <c r="O32" s="44">
        <f t="shared" si="33"/>
        <v>137</v>
      </c>
      <c r="P32" s="39">
        <f>P31</f>
        <v>3260.578</v>
      </c>
      <c r="Q32" s="39">
        <f t="shared" ref="Q32:R32" si="34">Q31</f>
        <v>3011.0169999999998</v>
      </c>
      <c r="R32" s="39">
        <f t="shared" si="34"/>
        <v>249.56099999999998</v>
      </c>
      <c r="S32" s="65"/>
    </row>
    <row r="33" spans="1:19" s="15" customFormat="1" ht="51" x14ac:dyDescent="0.2">
      <c r="A33" s="63" t="s">
        <v>50</v>
      </c>
      <c r="B33" s="37" t="s">
        <v>39</v>
      </c>
      <c r="C33" s="24" t="s">
        <v>40</v>
      </c>
      <c r="D33" s="24" t="s">
        <v>49</v>
      </c>
      <c r="E33" s="38" t="s">
        <v>43</v>
      </c>
      <c r="F33" s="33"/>
      <c r="G33" s="26">
        <f>SUM(H33:I33)</f>
        <v>4502.25</v>
      </c>
      <c r="H33" s="26">
        <v>3915</v>
      </c>
      <c r="I33" s="26">
        <v>587.25</v>
      </c>
      <c r="J33" s="27">
        <f t="shared" si="23"/>
        <v>4259.5779999999995</v>
      </c>
      <c r="K33" s="27">
        <v>3873.0169999999998</v>
      </c>
      <c r="L33" s="27">
        <v>386.56099999999998</v>
      </c>
      <c r="M33" s="45">
        <f t="shared" ref="M33" si="35">SUM(N33:O33)</f>
        <v>999</v>
      </c>
      <c r="N33" s="45">
        <v>862</v>
      </c>
      <c r="O33" s="45">
        <v>137</v>
      </c>
      <c r="P33" s="81">
        <f>SUM(Q33:R33)</f>
        <v>3260.578</v>
      </c>
      <c r="Q33" s="40">
        <f>+K33-N33</f>
        <v>3011.0169999999998</v>
      </c>
      <c r="R33" s="40">
        <f>+L33-O33</f>
        <v>249.56099999999998</v>
      </c>
      <c r="S33" s="65"/>
    </row>
    <row r="34" spans="1:19" s="15" customFormat="1" ht="37.15" customHeight="1" x14ac:dyDescent="0.2">
      <c r="A34" s="66" t="s">
        <v>60</v>
      </c>
      <c r="B34" s="16" t="s">
        <v>55</v>
      </c>
      <c r="C34" s="35"/>
      <c r="D34" s="24"/>
      <c r="E34" s="19"/>
      <c r="F34" s="33"/>
      <c r="G34" s="52"/>
      <c r="H34" s="52"/>
      <c r="I34" s="52"/>
      <c r="J34" s="76"/>
      <c r="K34" s="76"/>
      <c r="L34" s="76"/>
      <c r="M34" s="52"/>
      <c r="N34" s="52"/>
      <c r="O34" s="52"/>
      <c r="P34" s="35">
        <f>SUM(Q34:R34)</f>
        <v>4543.2894304348247</v>
      </c>
      <c r="Q34" s="35">
        <v>4013.6606913043902</v>
      </c>
      <c r="R34" s="35">
        <v>529.62873913043495</v>
      </c>
      <c r="S34" s="90" t="s">
        <v>56</v>
      </c>
    </row>
    <row r="35" spans="1:19" s="15" customFormat="1" ht="13.5" thickBot="1" x14ac:dyDescent="0.25">
      <c r="A35" s="71"/>
      <c r="B35" s="72"/>
      <c r="C35" s="72"/>
      <c r="D35" s="73"/>
      <c r="E35" s="74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5"/>
    </row>
  </sheetData>
  <mergeCells count="32">
    <mergeCell ref="A1:S1"/>
    <mergeCell ref="A2:S2"/>
    <mergeCell ref="A3:S3"/>
    <mergeCell ref="A4:S4"/>
    <mergeCell ref="A6:A9"/>
    <mergeCell ref="B6:B9"/>
    <mergeCell ref="C6:C9"/>
    <mergeCell ref="D6:D9"/>
    <mergeCell ref="E6:E9"/>
    <mergeCell ref="F6:F9"/>
    <mergeCell ref="G6:I6"/>
    <mergeCell ref="J6:L6"/>
    <mergeCell ref="M6:O6"/>
    <mergeCell ref="G7:G9"/>
    <mergeCell ref="H7:I7"/>
    <mergeCell ref="R8:R9"/>
    <mergeCell ref="Q5:S5"/>
    <mergeCell ref="P7:P9"/>
    <mergeCell ref="Q7:R7"/>
    <mergeCell ref="H8:H9"/>
    <mergeCell ref="I8:I9"/>
    <mergeCell ref="K8:K9"/>
    <mergeCell ref="L8:L9"/>
    <mergeCell ref="N8:N9"/>
    <mergeCell ref="P6:R6"/>
    <mergeCell ref="S6:S9"/>
    <mergeCell ref="N7:O7"/>
    <mergeCell ref="J7:J9"/>
    <mergeCell ref="K7:L7"/>
    <mergeCell ref="M7:M9"/>
    <mergeCell ref="O8:O9"/>
    <mergeCell ref="Q8:Q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pl2.1</vt:lpstr>
      <vt:lpstr>pl2.1!Print_Area</vt:lpstr>
      <vt:lpstr>pl2.1!Print_Titles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Administrator</cp:lastModifiedBy>
  <cp:lastPrinted>2024-12-18T11:03:25Z</cp:lastPrinted>
  <dcterms:created xsi:type="dcterms:W3CDTF">2023-03-02T01:51:23Z</dcterms:created>
  <dcterms:modified xsi:type="dcterms:W3CDTF">2024-12-22T05:29:42Z</dcterms:modified>
</cp:coreProperties>
</file>