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8_{71ECDEB4-50AD-4B08-AFB5-D90F1CFC4E08}" xr6:coauthVersionLast="36" xr6:coauthVersionMax="36" xr10:uidLastSave="{00000000-0000-0000-0000-000000000000}"/>
  <bookViews>
    <workbookView xWindow="0" yWindow="0" windowWidth="23040" windowHeight="8790" firstSheet="6" activeTab="6" xr2:uid="{00000000-000D-0000-FFFF-FFFF00000000}"/>
  </bookViews>
  <sheets>
    <sheet name="Kangatang" sheetId="10" state="veryHidden" r:id="rId1"/>
    <sheet name="PL1" sheetId="11" state="hidden" r:id="rId2"/>
    <sheet name="PL2" sheetId="13" state="hidden" r:id="rId3"/>
    <sheet name="PL3" sheetId="15" state="hidden" r:id="rId4"/>
    <sheet name="PL4" sheetId="14" state="hidden" r:id="rId5"/>
    <sheet name="PL5 (2)" sheetId="17" state="hidden" r:id="rId6"/>
    <sheet name="PL ĐC trung hạn NS huyện" sheetId="21" r:id="rId7"/>
    <sheet name="Dự kiến NS huyện 2025" sheetId="20" state="hidden" r:id="rId8"/>
    <sheet name="PA1" sheetId="12" state="hidden" r:id="rId9"/>
  </sheets>
  <definedNames>
    <definedName name="_Fill" localSheetId="7" hidden="1">#REF!</definedName>
    <definedName name="_Fill" localSheetId="6" hidden="1">#REF!</definedName>
    <definedName name="_Fill" localSheetId="2" hidden="1">#REF!</definedName>
    <definedName name="_Fill" localSheetId="5" hidden="1">#REF!</definedName>
    <definedName name="_Fill" hidden="1">#REF!</definedName>
    <definedName name="_Key1" localSheetId="7" hidden="1">#REF!</definedName>
    <definedName name="_Key1" localSheetId="6" hidden="1">#REF!</definedName>
    <definedName name="_Key1" localSheetId="2" hidden="1">#REF!</definedName>
    <definedName name="_Key1" localSheetId="5" hidden="1">#REF!</definedName>
    <definedName name="_Key1" hidden="1">#REF!</definedName>
    <definedName name="_Key2" localSheetId="7" hidden="1">#REF!</definedName>
    <definedName name="_Key2" localSheetId="6" hidden="1">#REF!</definedName>
    <definedName name="_Key2" localSheetId="2" hidden="1">#REF!</definedName>
    <definedName name="_Key2" localSheetId="5" hidden="1">#REF!</definedName>
    <definedName name="_Key2" hidden="1">#REF!</definedName>
    <definedName name="_Order1" hidden="1">255</definedName>
    <definedName name="_Order2" hidden="1">255</definedName>
    <definedName name="_Sort" localSheetId="7" hidden="1">#REF!</definedName>
    <definedName name="_Sort" localSheetId="6" hidden="1">#REF!</definedName>
    <definedName name="_Sort" localSheetId="2" hidden="1">#REF!</definedName>
    <definedName name="_Sort" localSheetId="5" hidden="1">#REF!</definedName>
    <definedName name="_Sort" hidden="1">#REF!</definedName>
    <definedName name="_T2" localSheetId="2" hidden="1">{#N/A,#N/A,TRUE,"LuongBS (2)"}</definedName>
    <definedName name="_T2" hidden="1">{#N/A,#N/A,TRUE,"LuongBS (2)"}</definedName>
    <definedName name="Code" localSheetId="7" hidden="1">#REF!</definedName>
    <definedName name="Code" localSheetId="6" hidden="1">#REF!</definedName>
    <definedName name="Code" localSheetId="2" hidden="1">#REF!</definedName>
    <definedName name="Code" localSheetId="5" hidden="1">#REF!</definedName>
    <definedName name="Code" hidden="1">#REF!</definedName>
    <definedName name="data1" localSheetId="7" hidden="1">#REF!</definedName>
    <definedName name="data1" localSheetId="6" hidden="1">#REF!</definedName>
    <definedName name="data1" localSheetId="2" hidden="1">#REF!</definedName>
    <definedName name="data1" localSheetId="5" hidden="1">#REF!</definedName>
    <definedName name="data1" hidden="1">#REF!</definedName>
    <definedName name="data2" localSheetId="7" hidden="1">#REF!</definedName>
    <definedName name="data2" localSheetId="6" hidden="1">#REF!</definedName>
    <definedName name="data2" localSheetId="2" hidden="1">#REF!</definedName>
    <definedName name="data2" localSheetId="5" hidden="1">#REF!</definedName>
    <definedName name="data2" hidden="1">#REF!</definedName>
    <definedName name="data3" localSheetId="7" hidden="1">#REF!</definedName>
    <definedName name="data3" localSheetId="6" hidden="1">#REF!</definedName>
    <definedName name="data3" localSheetId="2" hidden="1">#REF!</definedName>
    <definedName name="data3" localSheetId="5" hidden="1">#REF!</definedName>
    <definedName name="data3" hidden="1">#REF!</definedName>
    <definedName name="dfg" localSheetId="2" hidden="1">{"'Sheet1'!$L$16"}</definedName>
    <definedName name="dfg" hidden="1">{"'Sheet1'!$L$16"}</definedName>
    <definedName name="Discount" localSheetId="7" hidden="1">#REF!</definedName>
    <definedName name="Discount" localSheetId="6" hidden="1">#REF!</definedName>
    <definedName name="Discount" localSheetId="2" hidden="1">#REF!</definedName>
    <definedName name="Discount" localSheetId="5" hidden="1">#REF!</definedName>
    <definedName name="Discount" hidden="1">#REF!</definedName>
    <definedName name="display_area_2" localSheetId="7" hidden="1">#REF!</definedName>
    <definedName name="display_area_2" localSheetId="6" hidden="1">#REF!</definedName>
    <definedName name="display_area_2" localSheetId="2" hidden="1">#REF!</definedName>
    <definedName name="display_area_2" localSheetId="5" hidden="1">#REF!</definedName>
    <definedName name="display_area_2" hidden="1">#REF!</definedName>
    <definedName name="FCode" localSheetId="7" hidden="1">#REF!</definedName>
    <definedName name="FCode" localSheetId="6" hidden="1">#REF!</definedName>
    <definedName name="FCode" localSheetId="2" hidden="1">#REF!</definedName>
    <definedName name="FCode" localSheetId="5" hidden="1">#REF!</definedName>
    <definedName name="FCode" hidden="1">#REF!</definedName>
    <definedName name="HiddenRows" localSheetId="7" hidden="1">#REF!</definedName>
    <definedName name="HiddenRows" localSheetId="6" hidden="1">#REF!</definedName>
    <definedName name="HiddenRows" localSheetId="2" hidden="1">#REF!</definedName>
    <definedName name="HiddenRows" localSheetId="5" hidden="1">#REF!</definedName>
    <definedName name="HiddenRows" hidden="1">#REF!</definedName>
    <definedName name="HTML_CodePage" hidden="1">950</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2" hidden="1">{"'Sheet1'!$L$16"}</definedName>
    <definedName name="huy" hidden="1">{"'Sheet1'!$L$16"}</definedName>
    <definedName name="lan" localSheetId="2" hidden="1">{#N/A,#N/A,TRUE,"BT M200 da 10x20"}</definedName>
    <definedName name="lan" hidden="1">{#N/A,#N/A,TRUE,"BT M200 da 10x20"}</definedName>
    <definedName name="OrderTable" localSheetId="7" hidden="1">#REF!</definedName>
    <definedName name="OrderTable" localSheetId="6" hidden="1">#REF!</definedName>
    <definedName name="OrderTable" localSheetId="2" hidden="1">#REF!</definedName>
    <definedName name="OrderTable" localSheetId="5" hidden="1">#REF!</definedName>
    <definedName name="OrderTable" hidden="1">#REF!</definedName>
    <definedName name="_xlnm.Print_Area" localSheetId="6">'PL ĐC trung hạn NS huyện'!$A$1:$I$45</definedName>
    <definedName name="_xlnm.Print_Area" localSheetId="1">'PL1'!$A$1:$S$35</definedName>
    <definedName name="_xlnm.Print_Area" localSheetId="4">'PL4'!$A$1:$P$27</definedName>
    <definedName name="_xlnm.Print_Titles" localSheetId="6">'PL ĐC trung hạn NS huyện'!$A:$I,'PL ĐC trung hạn NS huyện'!$6:$9</definedName>
    <definedName name="_xlnm.Print_Titles" localSheetId="1">'PL1'!$A:$S,'PL1'!$6:$9</definedName>
    <definedName name="_xlnm.Print_Titles" localSheetId="2">'PL2'!$6:$8</definedName>
    <definedName name="_xlnm.Print_Titles" localSheetId="3">'PL3'!$5:$8</definedName>
    <definedName name="_xlnm.Print_Titles" localSheetId="4">'PL4'!$A:$P,'PL4'!$6:$8</definedName>
    <definedName name="ProdForm" localSheetId="7" hidden="1">#REF!</definedName>
    <definedName name="ProdForm" localSheetId="6" hidden="1">#REF!</definedName>
    <definedName name="ProdForm" localSheetId="2" hidden="1">#REF!</definedName>
    <definedName name="ProdForm" localSheetId="5" hidden="1">#REF!</definedName>
    <definedName name="ProdForm" hidden="1">#REF!</definedName>
    <definedName name="Product" localSheetId="7" hidden="1">#REF!</definedName>
    <definedName name="Product" localSheetId="6" hidden="1">#REF!</definedName>
    <definedName name="Product" localSheetId="2" hidden="1">#REF!</definedName>
    <definedName name="Product" localSheetId="5" hidden="1">#REF!</definedName>
    <definedName name="Product" hidden="1">#REF!</definedName>
    <definedName name="RCArea" localSheetId="7" hidden="1">#REF!</definedName>
    <definedName name="RCArea" localSheetId="6" hidden="1">#REF!</definedName>
    <definedName name="RCArea" localSheetId="2" hidden="1">#REF!</definedName>
    <definedName name="RCArea" localSheetId="5" hidden="1">#REF!</definedName>
    <definedName name="RCArea" hidden="1">#REF!</definedName>
    <definedName name="re" localSheetId="2" hidden="1">{"'Sheet1'!$L$16"}</definedName>
    <definedName name="re" hidden="1">{"'Sheet1'!$L$16"}</definedName>
    <definedName name="SpecialPrice" localSheetId="7" hidden="1">#REF!</definedName>
    <definedName name="SpecialPrice" localSheetId="6" hidden="1">#REF!</definedName>
    <definedName name="SpecialPrice" localSheetId="2" hidden="1">#REF!</definedName>
    <definedName name="SpecialPrice" localSheetId="5" hidden="1">#REF!</definedName>
    <definedName name="SpecialPrice" hidden="1">#REF!</definedName>
    <definedName name="tbl_ProdInfo" localSheetId="7" hidden="1">#REF!</definedName>
    <definedName name="tbl_ProdInfo" localSheetId="6" hidden="1">#REF!</definedName>
    <definedName name="tbl_ProdInfo" localSheetId="2" hidden="1">#REF!</definedName>
    <definedName name="tbl_ProdInfo" localSheetId="5" hidden="1">#REF!</definedName>
    <definedName name="tbl_ProdInfo" hidden="1">#REF!</definedName>
    <definedName name="THMinh" localSheetId="2" hidden="1">{"'Sheet1'!$L$16"}</definedName>
    <definedName name="THMinh" hidden="1">{"'Sheet1'!$L$16"}</definedName>
    <definedName name="wrn.c2." localSheetId="2" hidden="1">{#N/A,#N/A,FALSE,"Sheet2"}</definedName>
    <definedName name="wrn.c2." hidden="1">{#N/A,#N/A,FALSE,"Sheet2"}</definedName>
    <definedName name="wrn.chi._.tiÆt." localSheetId="2" hidden="1">{#N/A,#N/A,FALSE,"Chi tiÆt"}</definedName>
    <definedName name="wrn.chi._.tiÆt." hidden="1">{#N/A,#N/A,FALSE,"Chi tiÆt"}</definedName>
    <definedName name="wrn.CongBS." localSheetId="2" hidden="1">{#N/A,#N/A,TRUE,"LuongBS (2)"}</definedName>
    <definedName name="wrn.CongBS." hidden="1">{#N/A,#N/A,TRUE,"LuongBS (2)"}</definedName>
    <definedName name="wrn.vd." localSheetId="2" hidden="1">{#N/A,#N/A,TRUE,"BT M200 da 10x20"}</definedName>
    <definedName name="wrn.vd." hidden="1">{#N/A,#N/A,TRUE,"BT M200 da 10x20"}</definedName>
  </definedNames>
  <calcPr calcId="179021"/>
</workbook>
</file>

<file path=xl/calcChain.xml><?xml version="1.0" encoding="utf-8"?>
<calcChain xmlns="http://schemas.openxmlformats.org/spreadsheetml/2006/main">
  <c r="R13" i="20" l="1"/>
  <c r="W16" i="20" s="1"/>
  <c r="S13" i="20"/>
  <c r="Q15" i="20"/>
  <c r="Q14" i="20"/>
  <c r="Q13" i="20" s="1"/>
  <c r="R16" i="20"/>
  <c r="S16" i="20"/>
  <c r="Q17" i="20"/>
  <c r="Q16" i="20" s="1"/>
  <c r="H41" i="21" l="1"/>
  <c r="K42" i="21" s="1"/>
  <c r="G39" i="21" l="1"/>
  <c r="H39" i="21" l="1"/>
  <c r="M39" i="21"/>
  <c r="L39" i="21" l="1"/>
  <c r="L40" i="21" s="1"/>
  <c r="P12" i="12"/>
  <c r="W14" i="12"/>
  <c r="H28" i="21"/>
  <c r="H29" i="21"/>
  <c r="H30" i="21"/>
  <c r="H31" i="21"/>
  <c r="H32" i="21"/>
  <c r="H33" i="21"/>
  <c r="H34" i="21"/>
  <c r="H35" i="21"/>
  <c r="H36" i="21"/>
  <c r="H37" i="21"/>
  <c r="H38" i="21"/>
  <c r="H27" i="21"/>
  <c r="H13" i="21"/>
  <c r="H14" i="21"/>
  <c r="H15" i="21"/>
  <c r="H16" i="21"/>
  <c r="H17" i="21"/>
  <c r="H18" i="21"/>
  <c r="H19" i="21"/>
  <c r="H20" i="21"/>
  <c r="H21" i="21"/>
  <c r="H22" i="21"/>
  <c r="H23" i="21"/>
  <c r="H24" i="21"/>
  <c r="H25" i="21"/>
  <c r="H12" i="21"/>
  <c r="H26" i="21" l="1"/>
  <c r="K39" i="21" l="1"/>
  <c r="F39" i="21"/>
  <c r="M40" i="21" s="1"/>
  <c r="F38" i="21"/>
  <c r="F37" i="21"/>
  <c r="F36" i="21"/>
  <c r="K35" i="21"/>
  <c r="F33" i="21"/>
  <c r="F29" i="21"/>
  <c r="G26" i="21"/>
  <c r="E26" i="21"/>
  <c r="F23" i="21"/>
  <c r="F22" i="21"/>
  <c r="F16" i="21"/>
  <c r="K16" i="21" s="1"/>
  <c r="F12" i="21"/>
  <c r="G11" i="21"/>
  <c r="E11" i="21"/>
  <c r="E10" i="21" l="1"/>
  <c r="Q10" i="21" s="1"/>
  <c r="G10" i="21"/>
  <c r="N39" i="21"/>
  <c r="P39" i="21"/>
  <c r="H11" i="21"/>
  <c r="H10" i="21" s="1"/>
  <c r="R10" i="21" s="1"/>
  <c r="F11" i="21"/>
  <c r="K22" i="21"/>
  <c r="F26" i="21"/>
  <c r="F10" i="21" l="1"/>
  <c r="P11" i="21" s="1"/>
  <c r="S47" i="20"/>
  <c r="R46" i="20"/>
  <c r="R47" i="20" s="1"/>
  <c r="R44" i="20"/>
  <c r="S45" i="20" s="1"/>
  <c r="Q38" i="20"/>
  <c r="Q37" i="20" s="1"/>
  <c r="P38" i="20"/>
  <c r="N38" i="20" s="1"/>
  <c r="X38" i="20" s="1"/>
  <c r="K38" i="20"/>
  <c r="L38" i="20" s="1"/>
  <c r="S37" i="20"/>
  <c r="R37" i="20"/>
  <c r="Q36" i="20"/>
  <c r="N36" i="20"/>
  <c r="J36" i="20"/>
  <c r="Q35" i="20"/>
  <c r="N35" i="20"/>
  <c r="J35" i="20"/>
  <c r="Q34" i="20"/>
  <c r="N34" i="20"/>
  <c r="J34" i="20"/>
  <c r="Q33" i="20"/>
  <c r="N33" i="20"/>
  <c r="J33" i="20"/>
  <c r="Q32" i="20"/>
  <c r="N32" i="20"/>
  <c r="J32" i="20"/>
  <c r="Q31" i="20"/>
  <c r="N31" i="20"/>
  <c r="J31" i="20"/>
  <c r="Q30" i="20"/>
  <c r="N30" i="20"/>
  <c r="J30" i="20"/>
  <c r="Q29" i="20"/>
  <c r="N29" i="20"/>
  <c r="J29" i="20"/>
  <c r="Q28" i="20"/>
  <c r="N28" i="20"/>
  <c r="J28" i="20"/>
  <c r="Q27" i="20"/>
  <c r="N27" i="20"/>
  <c r="J27" i="20"/>
  <c r="M27" i="20" s="1"/>
  <c r="Q26" i="20"/>
  <c r="N26" i="20"/>
  <c r="J26" i="20"/>
  <c r="M26" i="20" s="1"/>
  <c r="Q25" i="20"/>
  <c r="N25" i="20"/>
  <c r="J25" i="20"/>
  <c r="M25" i="20" s="1"/>
  <c r="Q24" i="20"/>
  <c r="N24" i="20"/>
  <c r="J24" i="20"/>
  <c r="M24" i="20" s="1"/>
  <c r="Q23" i="20"/>
  <c r="N23" i="20"/>
  <c r="J23" i="20"/>
  <c r="M23" i="20" s="1"/>
  <c r="Q22" i="20"/>
  <c r="N22" i="20"/>
  <c r="J22" i="20"/>
  <c r="M22" i="20" s="1"/>
  <c r="W21" i="20"/>
  <c r="Q21" i="20"/>
  <c r="N21" i="20"/>
  <c r="J21" i="20"/>
  <c r="M21" i="20" s="1"/>
  <c r="S20" i="20"/>
  <c r="S19" i="20" s="1"/>
  <c r="R20" i="20"/>
  <c r="R19" i="20" s="1"/>
  <c r="P20" i="20"/>
  <c r="P19" i="20" s="1"/>
  <c r="O20" i="20"/>
  <c r="O19" i="20" s="1"/>
  <c r="L20" i="20"/>
  <c r="L19" i="20" s="1"/>
  <c r="K20" i="20"/>
  <c r="K19" i="20" s="1"/>
  <c r="Q12" i="20"/>
  <c r="Q11" i="20" s="1"/>
  <c r="P12" i="20"/>
  <c r="N12" i="20"/>
  <c r="X12" i="20" s="1"/>
  <c r="K12" i="20"/>
  <c r="L12" i="20" s="1"/>
  <c r="S11" i="20"/>
  <c r="S10" i="20" s="1"/>
  <c r="R11" i="20"/>
  <c r="R10" i="20" s="1"/>
  <c r="O11" i="20"/>
  <c r="N11" i="20"/>
  <c r="M11" i="20"/>
  <c r="J11" i="20"/>
  <c r="A3" i="20"/>
  <c r="O10" i="20" l="1"/>
  <c r="P11" i="20"/>
  <c r="W13" i="20"/>
  <c r="L10" i="20"/>
  <c r="P10" i="20"/>
  <c r="P9" i="20" s="1"/>
  <c r="K11" i="20"/>
  <c r="K10" i="20" s="1"/>
  <c r="K9" i="20" s="1"/>
  <c r="Q10" i="20"/>
  <c r="K10" i="21"/>
  <c r="K11" i="21" s="1"/>
  <c r="R41" i="20"/>
  <c r="M20" i="20"/>
  <c r="M19" i="20" s="1"/>
  <c r="N20" i="20"/>
  <c r="N19" i="20" s="1"/>
  <c r="N10" i="20" s="1"/>
  <c r="N9" i="20" s="1"/>
  <c r="Q20" i="20"/>
  <c r="Q19" i="20" s="1"/>
  <c r="J20" i="20"/>
  <c r="J19" i="20" s="1"/>
  <c r="J10" i="20" s="1"/>
  <c r="J9" i="20" s="1"/>
  <c r="O9" i="20"/>
  <c r="L11" i="20"/>
  <c r="Y12" i="20"/>
  <c r="S9" i="20"/>
  <c r="L9" i="20" l="1"/>
  <c r="M10" i="20"/>
  <c r="M9" i="20" s="1"/>
  <c r="U28" i="11" l="1"/>
  <c r="S40" i="17"/>
  <c r="R39" i="17"/>
  <c r="R40" i="17" s="1"/>
  <c r="R37" i="17"/>
  <c r="S38" i="17" s="1"/>
  <c r="Q32" i="17"/>
  <c r="Q31" i="17" s="1"/>
  <c r="P32" i="17"/>
  <c r="N32" i="17"/>
  <c r="X32" i="17" s="1"/>
  <c r="K32" i="17"/>
  <c r="L32" i="17" s="1"/>
  <c r="S31" i="17"/>
  <c r="R31" i="17"/>
  <c r="Q30" i="17"/>
  <c r="N30" i="17"/>
  <c r="J30" i="17"/>
  <c r="Q29" i="17"/>
  <c r="N29" i="17"/>
  <c r="J29" i="17"/>
  <c r="Q28" i="17"/>
  <c r="N28" i="17"/>
  <c r="J28" i="17"/>
  <c r="Q27" i="17"/>
  <c r="N27" i="17"/>
  <c r="J27" i="17"/>
  <c r="Q26" i="17"/>
  <c r="N26" i="17"/>
  <c r="J26" i="17"/>
  <c r="Q25" i="17"/>
  <c r="N25" i="17"/>
  <c r="J25" i="17"/>
  <c r="Q24" i="17"/>
  <c r="N24" i="17"/>
  <c r="J24" i="17"/>
  <c r="Q23" i="17"/>
  <c r="N23" i="17"/>
  <c r="J23" i="17"/>
  <c r="Q22" i="17"/>
  <c r="N22" i="17"/>
  <c r="J22" i="17"/>
  <c r="Q21" i="17"/>
  <c r="N21" i="17"/>
  <c r="J21" i="17"/>
  <c r="M21" i="17" s="1"/>
  <c r="Q20" i="17"/>
  <c r="N20" i="17"/>
  <c r="J20" i="17"/>
  <c r="M20" i="17" s="1"/>
  <c r="Q19" i="17"/>
  <c r="N19" i="17"/>
  <c r="J19" i="17"/>
  <c r="M19" i="17" s="1"/>
  <c r="Q18" i="17"/>
  <c r="N18" i="17"/>
  <c r="J18" i="17"/>
  <c r="M18" i="17" s="1"/>
  <c r="Q17" i="17"/>
  <c r="N17" i="17"/>
  <c r="J17" i="17"/>
  <c r="M17" i="17" s="1"/>
  <c r="Q16" i="17"/>
  <c r="N16" i="17"/>
  <c r="J16" i="17"/>
  <c r="M16" i="17" s="1"/>
  <c r="W15" i="17"/>
  <c r="Q15" i="17"/>
  <c r="N15" i="17"/>
  <c r="J15" i="17"/>
  <c r="M15" i="17" s="1"/>
  <c r="S14" i="17"/>
  <c r="S13" i="17" s="1"/>
  <c r="R14" i="17"/>
  <c r="R13" i="17" s="1"/>
  <c r="P14" i="17"/>
  <c r="P13" i="17" s="1"/>
  <c r="O14" i="17"/>
  <c r="O13" i="17" s="1"/>
  <c r="O10" i="17" s="1"/>
  <c r="O9" i="17" s="1"/>
  <c r="L14" i="17"/>
  <c r="L13" i="17" s="1"/>
  <c r="K14" i="17"/>
  <c r="K13" i="17" s="1"/>
  <c r="Q12" i="17"/>
  <c r="Q11" i="17" s="1"/>
  <c r="P12" i="17"/>
  <c r="P11" i="17" s="1"/>
  <c r="N12" i="17"/>
  <c r="X12" i="17" s="1"/>
  <c r="K12" i="17"/>
  <c r="L12" i="17" s="1"/>
  <c r="S11" i="17"/>
  <c r="R11" i="17"/>
  <c r="O11" i="17"/>
  <c r="M11" i="17"/>
  <c r="J11" i="17"/>
  <c r="A3" i="17"/>
  <c r="K11" i="17" l="1"/>
  <c r="K10" i="17" s="1"/>
  <c r="K9" i="17" s="1"/>
  <c r="P10" i="17"/>
  <c r="P9" i="17" s="1"/>
  <c r="N14" i="17"/>
  <c r="N13" i="17" s="1"/>
  <c r="N11" i="17"/>
  <c r="S10" i="17"/>
  <c r="S9" i="17" s="1"/>
  <c r="R34" i="17"/>
  <c r="Q14" i="17"/>
  <c r="Q13" i="17" s="1"/>
  <c r="Q10" i="17" s="1"/>
  <c r="Q9" i="17" s="1"/>
  <c r="R10" i="17"/>
  <c r="R9" i="17" s="1"/>
  <c r="T38" i="17" s="1"/>
  <c r="Y12" i="17"/>
  <c r="L11" i="17"/>
  <c r="L10" i="17" s="1"/>
  <c r="L9" i="17" s="1"/>
  <c r="M14" i="17"/>
  <c r="M13" i="17" s="1"/>
  <c r="M10" i="17" s="1"/>
  <c r="M9" i="17" s="1"/>
  <c r="J14" i="17"/>
  <c r="J13" i="17" s="1"/>
  <c r="J10" i="17" s="1"/>
  <c r="J9" i="17" s="1"/>
  <c r="A4" i="14"/>
  <c r="A3" i="15"/>
  <c r="N44" i="15"/>
  <c r="M44" i="15"/>
  <c r="L44" i="15"/>
  <c r="I44" i="15"/>
  <c r="F44" i="15"/>
  <c r="N43" i="15"/>
  <c r="J43" i="15"/>
  <c r="I43" i="15" s="1"/>
  <c r="I42" i="15" s="1"/>
  <c r="F43" i="15"/>
  <c r="F42" i="15" s="1"/>
  <c r="H42" i="15"/>
  <c r="G42" i="15"/>
  <c r="N41" i="15"/>
  <c r="M41" i="15"/>
  <c r="L41" i="15" s="1"/>
  <c r="I41" i="15"/>
  <c r="F41" i="15"/>
  <c r="N40" i="15"/>
  <c r="M40" i="15"/>
  <c r="L40" i="15" s="1"/>
  <c r="I40" i="15"/>
  <c r="F40" i="15"/>
  <c r="M39" i="15"/>
  <c r="J39" i="15"/>
  <c r="H39" i="15"/>
  <c r="G39" i="15"/>
  <c r="N38" i="15"/>
  <c r="M38" i="15"/>
  <c r="L38" i="15"/>
  <c r="I38" i="15"/>
  <c r="N37" i="15"/>
  <c r="M37" i="15"/>
  <c r="L37" i="15" s="1"/>
  <c r="I37" i="15"/>
  <c r="N36" i="15"/>
  <c r="N35" i="15" s="1"/>
  <c r="M36" i="15"/>
  <c r="L36" i="15" s="1"/>
  <c r="I36" i="15"/>
  <c r="K35" i="15"/>
  <c r="J35" i="15"/>
  <c r="H35" i="15"/>
  <c r="G35" i="15"/>
  <c r="F35" i="15"/>
  <c r="N34" i="15"/>
  <c r="M34" i="15"/>
  <c r="L34" i="15"/>
  <c r="I34" i="15"/>
  <c r="N33" i="15"/>
  <c r="N32" i="15" s="1"/>
  <c r="J33" i="15"/>
  <c r="I33" i="15" s="1"/>
  <c r="I32" i="15" s="1"/>
  <c r="K32" i="15"/>
  <c r="H32" i="15"/>
  <c r="G32" i="15"/>
  <c r="F32" i="15"/>
  <c r="N31" i="15"/>
  <c r="N30" i="15" s="1"/>
  <c r="J31" i="15"/>
  <c r="M31" i="15" s="1"/>
  <c r="F31" i="15"/>
  <c r="K30" i="15"/>
  <c r="H30" i="15"/>
  <c r="G30" i="15"/>
  <c r="F30" i="15"/>
  <c r="N29" i="15"/>
  <c r="J29" i="15"/>
  <c r="M29" i="15" s="1"/>
  <c r="L29" i="15" s="1"/>
  <c r="N28" i="15"/>
  <c r="J28" i="15"/>
  <c r="M28" i="15" s="1"/>
  <c r="I28" i="15"/>
  <c r="K27" i="15"/>
  <c r="H27" i="15"/>
  <c r="G27" i="15"/>
  <c r="F27" i="15"/>
  <c r="N26" i="15"/>
  <c r="J26" i="15"/>
  <c r="M26" i="15" s="1"/>
  <c r="L26" i="15" s="1"/>
  <c r="N25" i="15"/>
  <c r="J25" i="15"/>
  <c r="J23" i="15" s="1"/>
  <c r="N24" i="15"/>
  <c r="J24" i="15"/>
  <c r="M24" i="15" s="1"/>
  <c r="K23" i="15"/>
  <c r="H23" i="15"/>
  <c r="G23" i="15"/>
  <c r="F23" i="15"/>
  <c r="N22" i="15"/>
  <c r="M22" i="15"/>
  <c r="L22" i="15"/>
  <c r="I22" i="15"/>
  <c r="F22" i="15"/>
  <c r="N21" i="15"/>
  <c r="M21" i="15"/>
  <c r="L21" i="15"/>
  <c r="I21" i="15"/>
  <c r="F21" i="15"/>
  <c r="N20" i="15"/>
  <c r="M20" i="15"/>
  <c r="L20" i="15"/>
  <c r="I20" i="15"/>
  <c r="F20" i="15"/>
  <c r="N19" i="15"/>
  <c r="J19" i="15"/>
  <c r="I19" i="15" s="1"/>
  <c r="F19" i="15"/>
  <c r="N18" i="15"/>
  <c r="J18" i="15"/>
  <c r="M18" i="15" s="1"/>
  <c r="L18" i="15" s="1"/>
  <c r="I18" i="15"/>
  <c r="F18" i="15"/>
  <c r="N17" i="15"/>
  <c r="J17" i="15"/>
  <c r="J16" i="15" s="1"/>
  <c r="F17" i="15"/>
  <c r="G16" i="15"/>
  <c r="N15" i="15"/>
  <c r="M15" i="15"/>
  <c r="L15" i="15" s="1"/>
  <c r="I15" i="15"/>
  <c r="F15" i="15"/>
  <c r="N14" i="15"/>
  <c r="M14" i="15"/>
  <c r="L14" i="15"/>
  <c r="I14" i="15"/>
  <c r="F14" i="15"/>
  <c r="N13" i="15"/>
  <c r="M13" i="15"/>
  <c r="L13" i="15" s="1"/>
  <c r="I13" i="15"/>
  <c r="N12" i="15"/>
  <c r="M12" i="15"/>
  <c r="L12" i="15" s="1"/>
  <c r="I12" i="15"/>
  <c r="N11" i="15"/>
  <c r="M11" i="15"/>
  <c r="L11" i="15" s="1"/>
  <c r="I11" i="15"/>
  <c r="N10" i="15"/>
  <c r="M10" i="15"/>
  <c r="L10" i="15" s="1"/>
  <c r="I10" i="15"/>
  <c r="F10" i="15"/>
  <c r="J9" i="15"/>
  <c r="H9" i="15"/>
  <c r="G9" i="15"/>
  <c r="I26" i="15" l="1"/>
  <c r="M33" i="15"/>
  <c r="H45" i="15"/>
  <c r="M43" i="15"/>
  <c r="L43" i="15" s="1"/>
  <c r="L42" i="15" s="1"/>
  <c r="G45" i="15"/>
  <c r="F9" i="15"/>
  <c r="I24" i="15"/>
  <c r="K45" i="15"/>
  <c r="F39" i="15"/>
  <c r="I9" i="15"/>
  <c r="N27" i="15"/>
  <c r="J32" i="15"/>
  <c r="I35" i="15"/>
  <c r="I39" i="15"/>
  <c r="F45" i="15"/>
  <c r="F16" i="15"/>
  <c r="N23" i="15"/>
  <c r="I29" i="15"/>
  <c r="I27" i="15" s="1"/>
  <c r="I31" i="15"/>
  <c r="I30" i="15" s="1"/>
  <c r="L39" i="15"/>
  <c r="M9" i="15"/>
  <c r="I17" i="15"/>
  <c r="I16" i="15" s="1"/>
  <c r="I25" i="15"/>
  <c r="M35" i="15"/>
  <c r="J42" i="15"/>
  <c r="Y13" i="17"/>
  <c r="W9" i="17"/>
  <c r="N10" i="17"/>
  <c r="N9" i="17" s="1"/>
  <c r="M30" i="15"/>
  <c r="L31" i="15"/>
  <c r="L30" i="15" s="1"/>
  <c r="N45" i="15"/>
  <c r="L28" i="15"/>
  <c r="L27" i="15" s="1"/>
  <c r="M27" i="15"/>
  <c r="L24" i="15"/>
  <c r="L9" i="15"/>
  <c r="L35" i="15"/>
  <c r="M25" i="15"/>
  <c r="L25" i="15" s="1"/>
  <c r="M19" i="15"/>
  <c r="L19" i="15" s="1"/>
  <c r="J30" i="15"/>
  <c r="M17" i="15"/>
  <c r="J27" i="15"/>
  <c r="M42" i="15" l="1"/>
  <c r="J45" i="15"/>
  <c r="I23" i="15"/>
  <c r="I45" i="15" s="1"/>
  <c r="M32" i="15"/>
  <c r="L33" i="15"/>
  <c r="L32" i="15" s="1"/>
  <c r="L45" i="15"/>
  <c r="M45" i="15"/>
  <c r="M23" i="15"/>
  <c r="L17" i="15"/>
  <c r="L16" i="15" s="1"/>
  <c r="M16" i="15"/>
  <c r="L23" i="15"/>
  <c r="M26" i="14" l="1"/>
  <c r="L26" i="14" s="1"/>
  <c r="I26" i="14"/>
  <c r="F26" i="14"/>
  <c r="F19" i="14" s="1"/>
  <c r="M25" i="14"/>
  <c r="L25" i="14"/>
  <c r="I25" i="14"/>
  <c r="H25" i="14"/>
  <c r="I24" i="14"/>
  <c r="H24" i="14"/>
  <c r="G24" i="14"/>
  <c r="M24" i="14" s="1"/>
  <c r="L24" i="14" s="1"/>
  <c r="I23" i="14"/>
  <c r="H23" i="14"/>
  <c r="H19" i="14" s="1"/>
  <c r="G23" i="14"/>
  <c r="M23" i="14" s="1"/>
  <c r="L23" i="14" s="1"/>
  <c r="I22" i="14"/>
  <c r="H22" i="14"/>
  <c r="G22" i="14"/>
  <c r="M22" i="14" s="1"/>
  <c r="L22" i="14" s="1"/>
  <c r="I21" i="14"/>
  <c r="H21" i="14"/>
  <c r="G21" i="14"/>
  <c r="M21" i="14" s="1"/>
  <c r="L21" i="14" s="1"/>
  <c r="M20" i="14"/>
  <c r="L20" i="14" s="1"/>
  <c r="I20" i="14"/>
  <c r="I19" i="14" s="1"/>
  <c r="H20" i="14"/>
  <c r="G20" i="14"/>
  <c r="N19" i="14"/>
  <c r="J19" i="14"/>
  <c r="M18" i="14"/>
  <c r="L18" i="14" s="1"/>
  <c r="I18" i="14"/>
  <c r="F18" i="14"/>
  <c r="M17" i="14"/>
  <c r="L17" i="14"/>
  <c r="I17" i="14"/>
  <c r="M16" i="14"/>
  <c r="L16" i="14"/>
  <c r="I16" i="14"/>
  <c r="M15" i="14"/>
  <c r="L15" i="14" s="1"/>
  <c r="I15" i="14"/>
  <c r="M14" i="14"/>
  <c r="L14" i="14" s="1"/>
  <c r="I14" i="14"/>
  <c r="F14" i="14"/>
  <c r="M13" i="14"/>
  <c r="L13" i="14" s="1"/>
  <c r="I13" i="14"/>
  <c r="H13" i="14"/>
  <c r="J12" i="14"/>
  <c r="I12" i="14" s="1"/>
  <c r="H12" i="14"/>
  <c r="G12" i="14"/>
  <c r="M12" i="14" s="1"/>
  <c r="F12" i="14"/>
  <c r="M11" i="14"/>
  <c r="L11" i="14"/>
  <c r="I11" i="14"/>
  <c r="F11" i="14"/>
  <c r="M10" i="14"/>
  <c r="L10" i="14"/>
  <c r="I10" i="14"/>
  <c r="F10" i="14"/>
  <c r="F9" i="14" s="1"/>
  <c r="F27" i="14" s="1"/>
  <c r="N9" i="14"/>
  <c r="N27" i="14" s="1"/>
  <c r="K9" i="14"/>
  <c r="K27" i="14" s="1"/>
  <c r="L12" i="14" l="1"/>
  <c r="M9" i="14"/>
  <c r="L19" i="14"/>
  <c r="J27" i="14"/>
  <c r="I9" i="14"/>
  <c r="I27" i="14" s="1"/>
  <c r="L9" i="14"/>
  <c r="L27" i="14" s="1"/>
  <c r="G9" i="14"/>
  <c r="M19" i="14"/>
  <c r="J9" i="14"/>
  <c r="H9" i="14"/>
  <c r="H27" i="14" s="1"/>
  <c r="G19" i="14"/>
  <c r="G27" i="14" l="1"/>
  <c r="M27" i="14"/>
  <c r="A4" i="13"/>
  <c r="S57" i="13"/>
  <c r="R57" i="13"/>
  <c r="N57" i="13"/>
  <c r="J57" i="13"/>
  <c r="S56" i="13"/>
  <c r="R56" i="13" s="1"/>
  <c r="N56" i="13"/>
  <c r="J56" i="13"/>
  <c r="S55" i="13"/>
  <c r="R55" i="13"/>
  <c r="N55" i="13"/>
  <c r="J55" i="13"/>
  <c r="J53" i="13" s="1"/>
  <c r="J52" i="13" s="1"/>
  <c r="S54" i="13"/>
  <c r="S53" i="13" s="1"/>
  <c r="S52" i="13" s="1"/>
  <c r="N54" i="13"/>
  <c r="J54" i="13"/>
  <c r="T53" i="13"/>
  <c r="Q53" i="13"/>
  <c r="Q52" i="13" s="1"/>
  <c r="P53" i="13"/>
  <c r="P52" i="13" s="1"/>
  <c r="O53" i="13"/>
  <c r="O52" i="13" s="1"/>
  <c r="N53" i="13"/>
  <c r="N52" i="13" s="1"/>
  <c r="M53" i="13"/>
  <c r="L53" i="13"/>
  <c r="L52" i="13" s="1"/>
  <c r="K53" i="13"/>
  <c r="K52" i="13" s="1"/>
  <c r="I53" i="13"/>
  <c r="I52" i="13" s="1"/>
  <c r="H53" i="13"/>
  <c r="H52" i="13" s="1"/>
  <c r="G53" i="13"/>
  <c r="G52" i="13" s="1"/>
  <c r="T52" i="13"/>
  <c r="M52" i="13"/>
  <c r="R50" i="13"/>
  <c r="N50" i="13"/>
  <c r="J50" i="13"/>
  <c r="I50" i="13"/>
  <c r="G50" i="13"/>
  <c r="G46" i="13" s="1"/>
  <c r="G45" i="13" s="1"/>
  <c r="T49" i="13"/>
  <c r="O49" i="13"/>
  <c r="S49" i="13" s="1"/>
  <c r="M49" i="13"/>
  <c r="J49" i="13" s="1"/>
  <c r="S48" i="13"/>
  <c r="R48" i="13" s="1"/>
  <c r="N48" i="13"/>
  <c r="M48" i="13"/>
  <c r="J48" i="13"/>
  <c r="T47" i="13"/>
  <c r="T46" i="13" s="1"/>
  <c r="R47" i="13"/>
  <c r="N47" i="13"/>
  <c r="M47" i="13"/>
  <c r="J47" i="13" s="1"/>
  <c r="Q46" i="13"/>
  <c r="P46" i="13"/>
  <c r="P45" i="13" s="1"/>
  <c r="L46" i="13"/>
  <c r="L45" i="13" s="1"/>
  <c r="K46" i="13"/>
  <c r="K45" i="13" s="1"/>
  <c r="I46" i="13"/>
  <c r="I45" i="13" s="1"/>
  <c r="H46" i="13"/>
  <c r="H45" i="13" s="1"/>
  <c r="J44" i="13"/>
  <c r="G44" i="13"/>
  <c r="R43" i="13"/>
  <c r="N43" i="13"/>
  <c r="J43" i="13"/>
  <c r="I43" i="13"/>
  <c r="G43" i="13" s="1"/>
  <c r="R42" i="13"/>
  <c r="N42" i="13"/>
  <c r="J42" i="13"/>
  <c r="I42" i="13"/>
  <c r="G42" i="13" s="1"/>
  <c r="R41" i="13"/>
  <c r="N41" i="13"/>
  <c r="J41" i="13"/>
  <c r="I41" i="13"/>
  <c r="G41" i="13" s="1"/>
  <c r="T40" i="13"/>
  <c r="S40" i="13"/>
  <c r="R40" i="13"/>
  <c r="N40" i="13"/>
  <c r="J40" i="13"/>
  <c r="I40" i="13"/>
  <c r="G40" i="13" s="1"/>
  <c r="R39" i="13"/>
  <c r="N39" i="13"/>
  <c r="J39" i="13"/>
  <c r="I39" i="13"/>
  <c r="G39" i="13" s="1"/>
  <c r="R38" i="13"/>
  <c r="N38" i="13"/>
  <c r="J38" i="13"/>
  <c r="I38" i="13"/>
  <c r="G38" i="13"/>
  <c r="R37" i="13"/>
  <c r="N37" i="13"/>
  <c r="J37" i="13"/>
  <c r="I37" i="13"/>
  <c r="G37" i="13"/>
  <c r="R36" i="13"/>
  <c r="N36" i="13"/>
  <c r="J36" i="13"/>
  <c r="I36" i="13"/>
  <c r="G36" i="13"/>
  <c r="R35" i="13"/>
  <c r="N35" i="13"/>
  <c r="J35" i="13"/>
  <c r="I35" i="13"/>
  <c r="G35" i="13" s="1"/>
  <c r="R34" i="13"/>
  <c r="N34" i="13"/>
  <c r="J34" i="13"/>
  <c r="G34" i="13"/>
  <c r="R33" i="13"/>
  <c r="N33" i="13"/>
  <c r="J33" i="13"/>
  <c r="G33" i="13"/>
  <c r="R32" i="13"/>
  <c r="N32" i="13"/>
  <c r="J32" i="13"/>
  <c r="G32" i="13"/>
  <c r="R31" i="13"/>
  <c r="N31" i="13"/>
  <c r="J31" i="13"/>
  <c r="I31" i="13"/>
  <c r="G31" i="13"/>
  <c r="T30" i="13"/>
  <c r="S30" i="13"/>
  <c r="Q30" i="13"/>
  <c r="P30" i="13"/>
  <c r="O30" i="13"/>
  <c r="M30" i="13"/>
  <c r="L30" i="13"/>
  <c r="K30" i="13"/>
  <c r="H30" i="13"/>
  <c r="T28" i="13"/>
  <c r="S28" i="13"/>
  <c r="R28" i="13" s="1"/>
  <c r="N28" i="13"/>
  <c r="M28" i="13"/>
  <c r="J28" i="13"/>
  <c r="I28" i="13"/>
  <c r="G28" i="13"/>
  <c r="T27" i="13"/>
  <c r="S27" i="13"/>
  <c r="R27" i="13" s="1"/>
  <c r="N27" i="13"/>
  <c r="M27" i="13"/>
  <c r="J27" i="13" s="1"/>
  <c r="G27" i="13"/>
  <c r="T26" i="13"/>
  <c r="R26" i="13" s="1"/>
  <c r="S26" i="13"/>
  <c r="N26" i="13"/>
  <c r="M26" i="13"/>
  <c r="J26" i="13"/>
  <c r="G26" i="13"/>
  <c r="T25" i="13"/>
  <c r="S25" i="13"/>
  <c r="R25" i="13" s="1"/>
  <c r="N25" i="13"/>
  <c r="M25" i="13"/>
  <c r="J25" i="13"/>
  <c r="G25" i="13"/>
  <c r="T24" i="13"/>
  <c r="S24" i="13"/>
  <c r="R24" i="13" s="1"/>
  <c r="N24" i="13"/>
  <c r="M24" i="13"/>
  <c r="J24" i="13" s="1"/>
  <c r="G24" i="13"/>
  <c r="T23" i="13"/>
  <c r="S23" i="13"/>
  <c r="R23" i="13"/>
  <c r="N23" i="13"/>
  <c r="M23" i="13"/>
  <c r="J23" i="13"/>
  <c r="I23" i="13"/>
  <c r="G23" i="13"/>
  <c r="T22" i="13"/>
  <c r="S22" i="13"/>
  <c r="R22" i="13"/>
  <c r="N22" i="13"/>
  <c r="M22" i="13"/>
  <c r="J22" i="13"/>
  <c r="G22" i="13"/>
  <c r="T21" i="13"/>
  <c r="T20" i="13" s="1"/>
  <c r="T19" i="13" s="1"/>
  <c r="T18" i="13" s="1"/>
  <c r="AA19" i="13" s="1"/>
  <c r="S21" i="13"/>
  <c r="N21" i="13"/>
  <c r="M21" i="13"/>
  <c r="J21" i="13" s="1"/>
  <c r="G21" i="13"/>
  <c r="G20" i="13" s="1"/>
  <c r="Q20" i="13"/>
  <c r="Q19" i="13" s="1"/>
  <c r="P20" i="13"/>
  <c r="O20" i="13"/>
  <c r="O19" i="13" s="1"/>
  <c r="O18" i="13" s="1"/>
  <c r="L20" i="13"/>
  <c r="K20" i="13"/>
  <c r="H20" i="13"/>
  <c r="H19" i="13" s="1"/>
  <c r="H18" i="13" s="1"/>
  <c r="H9" i="13" s="1"/>
  <c r="P19" i="13"/>
  <c r="P18" i="13" s="1"/>
  <c r="L19" i="13"/>
  <c r="L18" i="13" s="1"/>
  <c r="K19" i="13"/>
  <c r="K18" i="13" s="1"/>
  <c r="S17" i="13"/>
  <c r="R17" i="13"/>
  <c r="N17" i="13"/>
  <c r="M17" i="13"/>
  <c r="L17" i="13"/>
  <c r="J17" i="13" s="1"/>
  <c r="S16" i="13"/>
  <c r="R16" i="13" s="1"/>
  <c r="N16" i="13"/>
  <c r="M16" i="13"/>
  <c r="L16" i="13"/>
  <c r="J16" i="13" s="1"/>
  <c r="S15" i="13"/>
  <c r="R15" i="13"/>
  <c r="N15" i="13"/>
  <c r="M15" i="13"/>
  <c r="M14" i="13" s="1"/>
  <c r="L15" i="13"/>
  <c r="T14" i="13"/>
  <c r="P14" i="13"/>
  <c r="O14" i="13"/>
  <c r="N14" i="13"/>
  <c r="K14" i="13"/>
  <c r="I14" i="13"/>
  <c r="H14" i="13"/>
  <c r="G14" i="13"/>
  <c r="T12" i="13"/>
  <c r="S12" i="13"/>
  <c r="R12" i="13" s="1"/>
  <c r="N12" i="13"/>
  <c r="J12" i="13"/>
  <c r="G12" i="13"/>
  <c r="Z11" i="13"/>
  <c r="Y11" i="13"/>
  <c r="T11" i="13"/>
  <c r="S11" i="13"/>
  <c r="R11" i="13" s="1"/>
  <c r="R10" i="13" s="1"/>
  <c r="Q11" i="13"/>
  <c r="N11" i="13"/>
  <c r="N10" i="13" s="1"/>
  <c r="J11" i="13"/>
  <c r="J10" i="13" s="1"/>
  <c r="G11" i="13"/>
  <c r="G10" i="13" s="1"/>
  <c r="Q10" i="13"/>
  <c r="P10" i="13"/>
  <c r="O10" i="13"/>
  <c r="M10" i="13"/>
  <c r="L10" i="13"/>
  <c r="K10" i="13"/>
  <c r="I10" i="13"/>
  <c r="H10" i="13"/>
  <c r="S14" i="13" l="1"/>
  <c r="Y15" i="13" s="1"/>
  <c r="I20" i="13"/>
  <c r="Q9" i="13"/>
  <c r="J20" i="13"/>
  <c r="J19" i="13" s="1"/>
  <c r="J18" i="13" s="1"/>
  <c r="J9" i="13" s="1"/>
  <c r="G30" i="13"/>
  <c r="G19" i="13" s="1"/>
  <c r="G18" i="13" s="1"/>
  <c r="G9" i="13" s="1"/>
  <c r="R14" i="13"/>
  <c r="N20" i="13"/>
  <c r="J30" i="13"/>
  <c r="P9" i="13"/>
  <c r="R21" i="13"/>
  <c r="R20" i="13" s="1"/>
  <c r="R19" i="13" s="1"/>
  <c r="R18" i="13" s="1"/>
  <c r="Y19" i="13" s="1"/>
  <c r="N30" i="13"/>
  <c r="J46" i="13"/>
  <c r="J45" i="13" s="1"/>
  <c r="T10" i="13"/>
  <c r="J15" i="13"/>
  <c r="J14" i="13" s="1"/>
  <c r="S20" i="13"/>
  <c r="S19" i="13" s="1"/>
  <c r="S18" i="13" s="1"/>
  <c r="Z19" i="13" s="1"/>
  <c r="R30" i="13"/>
  <c r="N49" i="13"/>
  <c r="N46" i="13" s="1"/>
  <c r="N45" i="13" s="1"/>
  <c r="R54" i="13"/>
  <c r="R53" i="13" s="1"/>
  <c r="R52" i="13" s="1"/>
  <c r="R49" i="13"/>
  <c r="R46" i="13" s="1"/>
  <c r="R45" i="13" s="1"/>
  <c r="R9" i="13" s="1"/>
  <c r="S46" i="13"/>
  <c r="Z46" i="13"/>
  <c r="T45" i="13"/>
  <c r="K9" i="13"/>
  <c r="I30" i="13"/>
  <c r="I19" i="13" s="1"/>
  <c r="I18" i="13" s="1"/>
  <c r="I9" i="13" s="1"/>
  <c r="O46" i="13"/>
  <c r="O45" i="13" s="1"/>
  <c r="O9" i="13" s="1"/>
  <c r="S10" i="13"/>
  <c r="M20" i="13"/>
  <c r="M19" i="13" s="1"/>
  <c r="M18" i="13" s="1"/>
  <c r="M9" i="13" s="1"/>
  <c r="M46" i="13"/>
  <c r="M45" i="13" s="1"/>
  <c r="L14" i="13"/>
  <c r="L9" i="13" s="1"/>
  <c r="N19" i="13" l="1"/>
  <c r="N18" i="13" s="1"/>
  <c r="N9" i="13" s="1"/>
  <c r="T9" i="13"/>
  <c r="T65" i="13" s="1"/>
  <c r="T64" i="13"/>
  <c r="T66" i="13" s="1"/>
  <c r="R64" i="13"/>
  <c r="R66" i="13" s="1"/>
  <c r="R65" i="13"/>
  <c r="Y46" i="13"/>
  <c r="S45" i="13"/>
  <c r="S9" i="13" s="1"/>
  <c r="S64" i="13" l="1"/>
  <c r="S66" i="13" s="1"/>
  <c r="S65" i="13" l="1"/>
  <c r="A3" i="12" l="1"/>
  <c r="S41" i="12"/>
  <c r="R40" i="12"/>
  <c r="R41" i="12" s="1"/>
  <c r="R38" i="12"/>
  <c r="S39" i="12" s="1"/>
  <c r="Q32" i="12"/>
  <c r="Q31" i="12" s="1"/>
  <c r="P32" i="12"/>
  <c r="N32" i="12"/>
  <c r="X32" i="12" s="1"/>
  <c r="L32" i="12"/>
  <c r="K32" i="12"/>
  <c r="S31" i="12"/>
  <c r="R31" i="12"/>
  <c r="Q30" i="12"/>
  <c r="N30" i="12"/>
  <c r="J30" i="12"/>
  <c r="Q29" i="12"/>
  <c r="N29" i="12"/>
  <c r="J29" i="12"/>
  <c r="Q28" i="12"/>
  <c r="N28" i="12"/>
  <c r="J28" i="12"/>
  <c r="Q27" i="12"/>
  <c r="N27" i="12"/>
  <c r="J27" i="12"/>
  <c r="Q26" i="12"/>
  <c r="N26" i="12"/>
  <c r="J26" i="12"/>
  <c r="Q25" i="12"/>
  <c r="N25" i="12"/>
  <c r="J25" i="12"/>
  <c r="Q24" i="12"/>
  <c r="N24" i="12"/>
  <c r="J24" i="12"/>
  <c r="Q23" i="12"/>
  <c r="N23" i="12"/>
  <c r="J23" i="12"/>
  <c r="Q22" i="12"/>
  <c r="N22" i="12"/>
  <c r="J22" i="12"/>
  <c r="Q21" i="12"/>
  <c r="N21" i="12"/>
  <c r="J21" i="12"/>
  <c r="M21" i="12" s="1"/>
  <c r="Q20" i="12"/>
  <c r="N20" i="12"/>
  <c r="J20" i="12"/>
  <c r="M20" i="12" s="1"/>
  <c r="Q19" i="12"/>
  <c r="N19" i="12"/>
  <c r="J19" i="12"/>
  <c r="M19" i="12" s="1"/>
  <c r="Q18" i="12"/>
  <c r="Q14" i="12" s="1"/>
  <c r="Q13" i="12" s="1"/>
  <c r="N18" i="12"/>
  <c r="J18" i="12"/>
  <c r="M18" i="12" s="1"/>
  <c r="Q17" i="12"/>
  <c r="N17" i="12"/>
  <c r="J17" i="12"/>
  <c r="M17" i="12" s="1"/>
  <c r="Q16" i="12"/>
  <c r="N16" i="12"/>
  <c r="J16" i="12"/>
  <c r="M16" i="12" s="1"/>
  <c r="W15" i="12"/>
  <c r="Q15" i="12"/>
  <c r="N15" i="12"/>
  <c r="J15" i="12"/>
  <c r="M15" i="12" s="1"/>
  <c r="S14" i="12"/>
  <c r="S13" i="12" s="1"/>
  <c r="R14" i="12"/>
  <c r="R13" i="12" s="1"/>
  <c r="P14" i="12"/>
  <c r="P13" i="12" s="1"/>
  <c r="O14" i="12"/>
  <c r="L14" i="12"/>
  <c r="K14" i="12"/>
  <c r="K13" i="12" s="1"/>
  <c r="O13" i="12"/>
  <c r="L13" i="12"/>
  <c r="Q12" i="12"/>
  <c r="Q11" i="12" s="1"/>
  <c r="P11" i="12"/>
  <c r="N12" i="12"/>
  <c r="X12" i="12" s="1"/>
  <c r="K12" i="12"/>
  <c r="K11" i="12" s="1"/>
  <c r="S11" i="12"/>
  <c r="R11" i="12"/>
  <c r="O11" i="12"/>
  <c r="M11" i="12"/>
  <c r="J11" i="12"/>
  <c r="O10" i="12"/>
  <c r="O9" i="12" s="1"/>
  <c r="K10" i="12" l="1"/>
  <c r="K9" i="12" s="1"/>
  <c r="P10" i="12"/>
  <c r="P9" i="12" s="1"/>
  <c r="Q10" i="12"/>
  <c r="Q9" i="12" s="1"/>
  <c r="N14" i="12"/>
  <c r="N13" i="12" s="1"/>
  <c r="R10" i="12"/>
  <c r="R9" i="12" s="1"/>
  <c r="T39" i="12" s="1"/>
  <c r="M14" i="12"/>
  <c r="M13" i="12" s="1"/>
  <c r="M10" i="12" s="1"/>
  <c r="M9" i="12" s="1"/>
  <c r="S10" i="12"/>
  <c r="S9" i="12" s="1"/>
  <c r="R35" i="12"/>
  <c r="N11" i="12"/>
  <c r="L12" i="12"/>
  <c r="J14" i="12"/>
  <c r="J13" i="12" s="1"/>
  <c r="J10" i="12" s="1"/>
  <c r="J9" i="12" s="1"/>
  <c r="N22" i="11"/>
  <c r="L11" i="12" l="1"/>
  <c r="L10" i="12" s="1"/>
  <c r="L9" i="12" s="1"/>
  <c r="X13" i="12"/>
  <c r="Y12" i="12"/>
  <c r="N10" i="12"/>
  <c r="N9" i="12" s="1"/>
  <c r="Y13" i="12"/>
  <c r="W9" i="12"/>
  <c r="R22" i="11"/>
  <c r="R18" i="11"/>
  <c r="Q18" i="11"/>
  <c r="Q34" i="11"/>
  <c r="R34" i="11"/>
  <c r="J30" i="11"/>
  <c r="G28" i="11" l="1"/>
  <c r="P28" i="11" l="1"/>
  <c r="P27" i="11" s="1"/>
  <c r="M28" i="11"/>
  <c r="M27" i="11" s="1"/>
  <c r="J28" i="11"/>
  <c r="J27" i="11" s="1"/>
  <c r="G27" i="11"/>
  <c r="R27" i="11"/>
  <c r="Q27" i="11"/>
  <c r="O27" i="11"/>
  <c r="N27" i="11"/>
  <c r="L27" i="11"/>
  <c r="K27" i="11"/>
  <c r="I27" i="11"/>
  <c r="H27" i="11"/>
  <c r="Q22" i="11"/>
  <c r="J22" i="11" l="1"/>
  <c r="M22" i="11"/>
  <c r="P22" i="11"/>
  <c r="R25" i="11"/>
  <c r="Q25" i="11"/>
  <c r="R24" i="11"/>
  <c r="Q24" i="11"/>
  <c r="T22" i="11" l="1"/>
  <c r="H29" i="11"/>
  <c r="H26" i="11" s="1"/>
  <c r="K29" i="11"/>
  <c r="K26" i="11" s="1"/>
  <c r="L29" i="11"/>
  <c r="L26" i="11" s="1"/>
  <c r="M29" i="11"/>
  <c r="M26" i="11" s="1"/>
  <c r="N29" i="11"/>
  <c r="N26" i="11" s="1"/>
  <c r="O29" i="11"/>
  <c r="O26" i="11" s="1"/>
  <c r="J29" i="11"/>
  <c r="J26" i="11" s="1"/>
  <c r="G29" i="11"/>
  <c r="G26" i="11" s="1"/>
  <c r="Q29" i="11"/>
  <c r="Q26" i="11" s="1"/>
  <c r="R29" i="11"/>
  <c r="R26" i="11" s="1"/>
  <c r="P30" i="11"/>
  <c r="P29" i="11" s="1"/>
  <c r="P26" i="11" s="1"/>
  <c r="I29" i="11" l="1"/>
  <c r="I26" i="11" s="1"/>
  <c r="M24" i="11" l="1"/>
  <c r="P34" i="11" l="1"/>
  <c r="P32" i="11" s="1"/>
  <c r="P33" i="11" s="1"/>
  <c r="P25" i="11"/>
  <c r="P24" i="11"/>
  <c r="P21" i="11"/>
  <c r="P18" i="11"/>
  <c r="P17" i="11" s="1"/>
  <c r="Q32" i="11"/>
  <c r="R32" i="11"/>
  <c r="Q23" i="11"/>
  <c r="R23" i="11"/>
  <c r="Q21" i="11"/>
  <c r="R21" i="11"/>
  <c r="Q17" i="11"/>
  <c r="R17" i="11"/>
  <c r="Q15" i="11"/>
  <c r="R15" i="11"/>
  <c r="R14" i="11" s="1"/>
  <c r="Q14" i="11" l="1"/>
  <c r="P23" i="11"/>
  <c r="P20" i="11" s="1"/>
  <c r="M34" i="11"/>
  <c r="M32" i="11" s="1"/>
  <c r="M33" i="11" s="1"/>
  <c r="N32" i="11"/>
  <c r="N33" i="11" s="1"/>
  <c r="O32" i="11"/>
  <c r="O33" i="11" s="1"/>
  <c r="M25" i="11"/>
  <c r="M23" i="11" s="1"/>
  <c r="N23" i="11"/>
  <c r="O23" i="11"/>
  <c r="M21" i="11"/>
  <c r="N21" i="11"/>
  <c r="O21" i="11"/>
  <c r="M18" i="11"/>
  <c r="M17" i="11" s="1"/>
  <c r="N17" i="11"/>
  <c r="O17" i="11"/>
  <c r="M15" i="11"/>
  <c r="N15" i="11"/>
  <c r="O15" i="11"/>
  <c r="H32" i="11"/>
  <c r="H33" i="11" s="1"/>
  <c r="I32" i="11"/>
  <c r="I33" i="11" s="1"/>
  <c r="K32" i="11"/>
  <c r="K33" i="11" s="1"/>
  <c r="P15" i="11"/>
  <c r="P14" i="11" s="1"/>
  <c r="Q33" i="11"/>
  <c r="R20" i="11"/>
  <c r="R19" i="11" s="1"/>
  <c r="L32" i="11"/>
  <c r="L33" i="11" s="1"/>
  <c r="G34" i="11"/>
  <c r="G32" i="11" s="1"/>
  <c r="G33" i="11" s="1"/>
  <c r="J25" i="11"/>
  <c r="G25" i="11"/>
  <c r="J24" i="11"/>
  <c r="G24" i="11"/>
  <c r="L23" i="11"/>
  <c r="I23" i="11"/>
  <c r="H23" i="11"/>
  <c r="J21" i="11"/>
  <c r="I21" i="11"/>
  <c r="L21" i="11"/>
  <c r="K21" i="11"/>
  <c r="H21" i="11"/>
  <c r="L17" i="11"/>
  <c r="I18" i="11"/>
  <c r="I17" i="11" s="1"/>
  <c r="H18" i="11"/>
  <c r="K17" i="11"/>
  <c r="G15" i="11"/>
  <c r="L15" i="11"/>
  <c r="K15" i="11"/>
  <c r="J15" i="11"/>
  <c r="I15" i="11"/>
  <c r="H15" i="11"/>
  <c r="I20" i="11" l="1"/>
  <c r="I19" i="11" s="1"/>
  <c r="K14" i="11"/>
  <c r="J34" i="11"/>
  <c r="J32" i="11" s="1"/>
  <c r="J33" i="11" s="1"/>
  <c r="G21" i="11"/>
  <c r="K20" i="11"/>
  <c r="K19" i="11" s="1"/>
  <c r="G18" i="11"/>
  <c r="G17" i="11" s="1"/>
  <c r="G14" i="11" s="1"/>
  <c r="J18" i="11"/>
  <c r="J17" i="11" s="1"/>
  <c r="J14" i="11" s="1"/>
  <c r="H20" i="11"/>
  <c r="H19" i="11" s="1"/>
  <c r="O14" i="11"/>
  <c r="H17" i="11"/>
  <c r="H14" i="11" s="1"/>
  <c r="I14" i="11"/>
  <c r="I13" i="11" s="1"/>
  <c r="I12" i="11" s="1"/>
  <c r="I11" i="11" s="1"/>
  <c r="I10" i="11" s="1"/>
  <c r="L20" i="11"/>
  <c r="L19" i="11" s="1"/>
  <c r="N14" i="11"/>
  <c r="L14" i="11"/>
  <c r="J23" i="11"/>
  <c r="J20" i="11" s="1"/>
  <c r="J19" i="11" s="1"/>
  <c r="G23" i="11"/>
  <c r="M20" i="11"/>
  <c r="M19" i="11" s="1"/>
  <c r="O20" i="11"/>
  <c r="O19" i="11" s="1"/>
  <c r="N20" i="11"/>
  <c r="N19" i="11" s="1"/>
  <c r="M14" i="11"/>
  <c r="P19" i="11"/>
  <c r="Q20" i="11"/>
  <c r="Q19" i="11" s="1"/>
  <c r="Q13" i="11" s="1"/>
  <c r="Q12" i="11" s="1"/>
  <c r="Q11" i="11" s="1"/>
  <c r="T11" i="11" s="1"/>
  <c r="R33" i="11"/>
  <c r="G20" i="11" l="1"/>
  <c r="G19" i="11" s="1"/>
  <c r="N13" i="11"/>
  <c r="N12" i="11" s="1"/>
  <c r="N11" i="11" s="1"/>
  <c r="N10" i="11" s="1"/>
  <c r="L13" i="11"/>
  <c r="L12" i="11" s="1"/>
  <c r="L11" i="11" s="1"/>
  <c r="L10" i="11" s="1"/>
  <c r="H13" i="11"/>
  <c r="H12" i="11" s="1"/>
  <c r="H11" i="11" s="1"/>
  <c r="H10" i="11" s="1"/>
  <c r="K13" i="11"/>
  <c r="K12" i="11" s="1"/>
  <c r="K11" i="11" s="1"/>
  <c r="K10" i="11" s="1"/>
  <c r="G13" i="11"/>
  <c r="G12" i="11" s="1"/>
  <c r="G11" i="11" s="1"/>
  <c r="G10" i="11" s="1"/>
  <c r="O13" i="11"/>
  <c r="O12" i="11" s="1"/>
  <c r="O11" i="11" s="1"/>
  <c r="O10" i="11" s="1"/>
  <c r="J13" i="11"/>
  <c r="J12" i="11" s="1"/>
  <c r="J11" i="11" s="1"/>
  <c r="J10" i="11" s="1"/>
  <c r="Q10" i="11"/>
  <c r="Q37" i="11" s="1"/>
  <c r="P13" i="11"/>
  <c r="P12" i="11" s="1"/>
  <c r="P11" i="11" s="1"/>
  <c r="P10" i="11" s="1"/>
  <c r="P37" i="11" s="1"/>
  <c r="M13" i="11"/>
  <c r="M12" i="11" s="1"/>
  <c r="M11" i="11" s="1"/>
  <c r="M10" i="11" s="1"/>
  <c r="R13" i="11"/>
  <c r="R12" i="11" s="1"/>
  <c r="R11" i="11" s="1"/>
  <c r="U11" i="11" l="1"/>
  <c r="R10" i="11"/>
  <c r="R37" i="11" s="1"/>
  <c r="V11" i="11" l="1"/>
  <c r="Q9" i="20"/>
  <c r="R9" i="20"/>
  <c r="T45" i="20" l="1"/>
  <c r="Y19" i="20"/>
  <c r="W9" i="20"/>
</calcChain>
</file>

<file path=xl/sharedStrings.xml><?xml version="1.0" encoding="utf-8"?>
<sst xmlns="http://schemas.openxmlformats.org/spreadsheetml/2006/main" count="1292" uniqueCount="416">
  <si>
    <t>Ghi chú</t>
  </si>
  <si>
    <t>NSTW</t>
  </si>
  <si>
    <t>I</t>
  </si>
  <si>
    <t>II</t>
  </si>
  <si>
    <t>TỔNG SỐ</t>
  </si>
  <si>
    <t>I.1</t>
  </si>
  <si>
    <t>STT</t>
  </si>
  <si>
    <t>Tổng vốn</t>
  </si>
  <si>
    <t>Trong đó</t>
  </si>
  <si>
    <t>III</t>
  </si>
  <si>
    <t>IV</t>
  </si>
  <si>
    <t>ĐVT: Triệu đồng</t>
  </si>
  <si>
    <t>Dự án 1: Hỗ trợ đầu tư phát triển hạ tầng kinh tế - xã hội các huyện nghèo, các xã đặc biệt khó khăn vùng bãi ngang, ven biển và hải đảo</t>
  </si>
  <si>
    <t>Tiểu dự án 1-Dự án 1: Hỗ trợ đầu tư phát triển hạ tầng kinh tế - xã hội các huyện nghèo, các xã đặc biệt khó khăn vùng bãi ngang, ven biển và hải đảo</t>
  </si>
  <si>
    <t>*</t>
  </si>
  <si>
    <t>Hoạt động 1: Hỗ trợ đầu tư phát triển hạ tầng kinh tế - xã hội các huyện nghèo</t>
  </si>
  <si>
    <t>Nguồn vốn: Ngân sách Trung ương và ngân sách tỉnh</t>
  </si>
  <si>
    <t>Địa điểm xây dựng</t>
  </si>
  <si>
    <t>Thời gian KC-HT</t>
  </si>
  <si>
    <t>Quyết định đầu tư</t>
  </si>
  <si>
    <t>Tổng mức đầu tư</t>
  </si>
  <si>
    <t>Tên dự án</t>
  </si>
  <si>
    <t>Đầu mối giao kế hoạch/chủ đầu tư</t>
  </si>
  <si>
    <t xml:space="preserve">NS tỉnh </t>
  </si>
  <si>
    <t>Đề xuất phương án Kế hoạch vốn năm 2025</t>
  </si>
  <si>
    <t>Luỹ kế bố trí đến hết năm 2024</t>
  </si>
  <si>
    <t>Lĩnh vực thủy lợi, nước sinh hoạt, thích ứng biến đổi khí hậu</t>
  </si>
  <si>
    <t>Dự án chuyển tiêp</t>
  </si>
  <si>
    <t>Dự án khởi công mới năm 2024</t>
  </si>
  <si>
    <t>2</t>
  </si>
  <si>
    <t>Hệ thống cấp nước sinh hoạt thôn Mang Tà Bể</t>
  </si>
  <si>
    <t>Lĩnh vực hạ tầng giao thông, điện</t>
  </si>
  <si>
    <t>Hạ tầng giao thông</t>
  </si>
  <si>
    <t>02</t>
  </si>
  <si>
    <t>Đường Sơn Tân - Sơn Mùa (ĐH.86)</t>
  </si>
  <si>
    <t>Đường Ra Manh - Long Vót</t>
  </si>
  <si>
    <t>Nâng cấp, sửa chữa tuyến đường ĐH 83 (Sơn Tân-Sơn Lập), Hạng mục: Nền, mặt đường, thoát nước ngang và thoát nước dọc, Lý trình: Km35+092 - Km44+920</t>
  </si>
  <si>
    <t>Lĩnh vực hạ tầng giáo dục</t>
  </si>
  <si>
    <t>Trường Mầm non Sơn Tinh</t>
  </si>
  <si>
    <t>Lĩnh vực hạ tầng văn hóa, thể thao, vui chơi giải trí</t>
  </si>
  <si>
    <t>Khu trung tâm TDTT xã Sơn Tân</t>
  </si>
  <si>
    <t>BQL DA ĐTXD&amp;PTQĐ huyện</t>
  </si>
  <si>
    <t>2022-2024</t>
  </si>
  <si>
    <t>2024-2025</t>
  </si>
  <si>
    <t>2023-2025</t>
  </si>
  <si>
    <t>xã Sơn Bua</t>
  </si>
  <si>
    <t>Xã Sơn Tân và xã Sơn Mùa</t>
  </si>
  <si>
    <t>xã Sơn Long</t>
  </si>
  <si>
    <t>xã Sơn Lâp</t>
  </si>
  <si>
    <t>xã Sơn Tinh</t>
  </si>
  <si>
    <t>xã Sơn Tân</t>
  </si>
  <si>
    <t>01</t>
  </si>
  <si>
    <t>Dự án chuyển tiếp</t>
  </si>
  <si>
    <t>Dự án khởi công mới năm 2025</t>
  </si>
  <si>
    <t>xã Sơn Màu</t>
  </si>
  <si>
    <t>Trường PTDTBT TH và THCS Sơn Màu; Hạng mục: Xây dựng khối phòng hiệu bộ, phòng bộ môn, sân chơi thể thao</t>
  </si>
  <si>
    <t>Kế hoạch trung hạn
 giai đoạn 2021-2025 đã giao</t>
  </si>
  <si>
    <t>PHƯƠNG ÁN PHÂN BỔ KẾ HOẠCH VỐN ĐẦU TƯ CÔNG NĂM 2025 
THỰC HIỆN CHƯƠNG TRÌNH MTQG QUỐC GIA GIẢM NGHÈO BỀN VỮNG</t>
  </si>
  <si>
    <t>2025-2026</t>
  </si>
  <si>
    <t>Phụ lục 1</t>
  </si>
  <si>
    <t xml:space="preserve"> DỰ KIẾN KẾ HOẠCH VỐN ĐẦU TƯ PHÁT TRIỂN NGÂN SÁCH HUYỆN NĂM 2025</t>
  </si>
  <si>
    <t>TT</t>
  </si>
  <si>
    <t>Danh mục dự án</t>
  </si>
  <si>
    <t>Địa điểm 
xây dựng</t>
  </si>
  <si>
    <t>Địa điểm 
mở tài khoản của dự án</t>
  </si>
  <si>
    <t>Mã số dự án</t>
  </si>
  <si>
    <t>Mã ngành kinh tế</t>
  </si>
  <si>
    <t>Năng lực thiết kế</t>
  </si>
  <si>
    <t>KH vốn đầu tư công trung hạn 2021-2025</t>
  </si>
  <si>
    <t>Lũy kế vốn đã bố trí từ khởi công đến hết 2024</t>
  </si>
  <si>
    <t>Dự kiến KH vốn đầu tư năm 2025</t>
  </si>
  <si>
    <t>Đầu mối giao kế hoạch</t>
  </si>
  <si>
    <t>Số Quyết định</t>
  </si>
  <si>
    <t xml:space="preserve">Tổng mức đầu tư </t>
  </si>
  <si>
    <t>Tổng số</t>
  </si>
  <si>
    <t>Ngân sách tỉnh</t>
  </si>
  <si>
    <t>Ngân sách huyện</t>
  </si>
  <si>
    <t>Tổng cộng:</t>
  </si>
  <si>
    <t>Vốn ĐTPT phân cấp</t>
  </si>
  <si>
    <t>Nguồn thu tiền sử dụng đất</t>
  </si>
  <si>
    <t>NS tỉnh</t>
  </si>
  <si>
    <t>NS huyện</t>
  </si>
  <si>
    <t>TỔNG CỘNG:</t>
  </si>
  <si>
    <t>A</t>
  </si>
  <si>
    <t>Vốn XDCB tập trung của tỉnh phân cấp theo Nghị quyết số 19/2020/NQ-HĐND ngày 10/12/2020 của HĐND tỉnh</t>
  </si>
  <si>
    <t>Công trình chuyển tiếp</t>
  </si>
  <si>
    <t>dự phòng chi</t>
  </si>
  <si>
    <t>Cầu Sơn Mùa và đường vào 2 đầu cầu</t>
  </si>
  <si>
    <t>xã Sơn Mùa, xã Sơn Dung</t>
  </si>
  <si>
    <t xml:space="preserve">KBNN Sơn Tây </t>
  </si>
  <si>
    <t>3112/QĐ-UBND ngày 23/12/2021</t>
  </si>
  <si>
    <t>BQL DA ĐTXD và PTQĐ huyện</t>
  </si>
  <si>
    <t>Đối ứng cho CTMTQG xây dựng nông thôn mới</t>
  </si>
  <si>
    <t>Trường PT DTBTTH &amp;THCS Sơn Dung (điểm chính)</t>
  </si>
  <si>
    <t>Đắk Trên</t>
  </si>
  <si>
    <t>Mở rộng thêm diện tích trường THCS (đầu tư các hạng mục hạ tầng kỹ thuật); Xây dựng 8 phòng học; Nhà ăn bán trú cho học sinh; Nhà ở bán trú cho học sinh; Sân thể dục, thể thao Mi Ni và một số hạng mục phụ trợ khác…</t>
  </si>
  <si>
    <t>Công trình thủy lợi Đăk Xút (đầu tư mới)</t>
  </si>
  <si>
    <t>Gò Lã</t>
  </si>
  <si>
    <t>Đập+ tuyến ống dẫn nước</t>
  </si>
  <si>
    <t>03</t>
  </si>
  <si>
    <t>Cải tạo, nâng cấp sân vận động huyện (cũ)</t>
  </si>
  <si>
    <t>Thôn Đắk Trên</t>
  </si>
  <si>
    <t>4000m2</t>
  </si>
  <si>
    <t>04</t>
  </si>
  <si>
    <t>Xây mới sân vận động  xã Sơn Mùa</t>
  </si>
  <si>
    <t>xã Sơn Mùa</t>
  </si>
  <si>
    <t>Khoảng 14000m2</t>
  </si>
  <si>
    <t>05</t>
  </si>
  <si>
    <t>Xây mới khu sinh hoạt, hoạt động văn hóa thể dục thể thao thôn Nước Min</t>
  </si>
  <si>
    <t>Khoảng 7000m2</t>
  </si>
  <si>
    <t>06</t>
  </si>
  <si>
    <t>Khu hoạt động văn hóa thể dục thể thao thôn Tu La</t>
  </si>
  <si>
    <t>Khoảng 1000m2</t>
  </si>
  <si>
    <t>07</t>
  </si>
  <si>
    <t>Khu sinh hoạt, hoạt động văn hóa thể dục thể thôn Huy Ra Long</t>
  </si>
  <si>
    <t>Khoảng 1000m3</t>
  </si>
  <si>
    <t>08</t>
  </si>
  <si>
    <t>Sân bóng chuyền thôn Huy Măng</t>
  </si>
  <si>
    <t>Huy Măng</t>
  </si>
  <si>
    <t>800m2</t>
  </si>
  <si>
    <t>UBND xã Sơn Dung</t>
  </si>
  <si>
    <t>09</t>
  </si>
  <si>
    <t>Sân bóng chuyền thôn Gò Lã</t>
  </si>
  <si>
    <t>Thôn Gò Lã</t>
  </si>
  <si>
    <t>700m2</t>
  </si>
  <si>
    <t>10</t>
  </si>
  <si>
    <t>Đường điện 0,4kv kết hợp chiếu sáng vào xóm ông Nhú- KDC Tan Via</t>
  </si>
  <si>
    <t>Tan Via</t>
  </si>
  <si>
    <t>200m</t>
  </si>
  <si>
    <t>11</t>
  </si>
  <si>
    <t>Đường điện 0,4kv vào xóm ông Du- KDC Ta Gân</t>
  </si>
  <si>
    <t>Đăk Lang</t>
  </si>
  <si>
    <t xml:space="preserve">Xây dựng mới tuyến đường dây hạ thế 0,4kV </t>
  </si>
  <si>
    <t>12</t>
  </si>
  <si>
    <t>Đường điện 0,4kv kết hợp chiếu sáng nhà ông Minh- Nhà ông Nhiếu</t>
  </si>
  <si>
    <t>Đăk Trên</t>
  </si>
  <si>
    <t>300m</t>
  </si>
  <si>
    <t>13</t>
  </si>
  <si>
    <t>Nâng cấp hệ thống nước trung tâm huyện</t>
  </si>
  <si>
    <t>Cung cấp nước sinh hoạt cho 60 hộ dân</t>
  </si>
  <si>
    <t>14</t>
  </si>
  <si>
    <t xml:space="preserve">Nước sinh hoạt KDC Tu Ka Nhỗ </t>
  </si>
  <si>
    <t>25 (m³/ngày đêm)</t>
  </si>
  <si>
    <t>UBND xã Sơn Mùa</t>
  </si>
  <si>
    <t>15</t>
  </si>
  <si>
    <t xml:space="preserve">Nâng cấp đường điện qua KDC Ra Ne, thôn Huy Ra Long </t>
  </si>
  <si>
    <t>Chiều dài khoảng 500m</t>
  </si>
  <si>
    <t>16</t>
  </si>
  <si>
    <t>Nâng cấp Đập Thủy lợi Nước Lát 2</t>
  </si>
  <si>
    <t>Đảm bảo công suất tưới cho 12,1ha ruộng lúa nước</t>
  </si>
  <si>
    <t>B</t>
  </si>
  <si>
    <t>Chi từ nguồn thu tiền sử dụng đất</t>
  </si>
  <si>
    <t>Tỉnh đã giao trung hạn</t>
  </si>
  <si>
    <t>Đã giao GĐ 2021-2024</t>
  </si>
  <si>
    <t>Còn lại</t>
  </si>
  <si>
    <t>CV 2023/SKHĐT</t>
  </si>
  <si>
    <t>Vốn XDCB</t>
  </si>
  <si>
    <t>Đối ứng CTMT QG</t>
  </si>
  <si>
    <t>Phụ lục 5</t>
  </si>
  <si>
    <t>DỰ KIẾN KẾ HOẠCH VỐN ĐẦU TƯ CÔNG NĂM 2025 (Đợt 1) 
THỰC HIỆN CHƯƠNG TRÌNH MỤC TIÊU QUỐC GIA PHÁT TRIỂN KINH TẾ - XÃ HỘI VÙNG ĐỒNG BÀO DÂN TỘC THIỂU SỐ VÀ MIỀN NÚI</t>
  </si>
  <si>
    <t>Dự án/ đơn vị thực hiện</t>
  </si>
  <si>
    <t>Năng lực 
thiết kế (dự kiến)</t>
  </si>
  <si>
    <t>Kế hoạch trung hạn giai đoạn 2021 - 2025 đã giao</t>
  </si>
  <si>
    <t>Lũy kế hoạch vốn đã bố trí đến hết năm 2024</t>
  </si>
  <si>
    <t>Dự kiến kế hoạch vốn năm 2025 (Đợt 1)</t>
  </si>
  <si>
    <t>Đầu mối giao kế hoạch/Chủ đầu tư</t>
  </si>
  <si>
    <t>Tổng số (tất cả các nguồn vốn)</t>
  </si>
  <si>
    <t xml:space="preserve">Trong đó: </t>
  </si>
  <si>
    <t>Tổng Vốn</t>
  </si>
  <si>
    <t xml:space="preserve">NSTW </t>
  </si>
  <si>
    <t>NSĐP</t>
  </si>
  <si>
    <t>Ngân sách Trung ương</t>
  </si>
  <si>
    <t>TỔNG CỘNG</t>
  </si>
  <si>
    <t>Dự án 1: Giải quyết tình trạng thiếu đất ở, nhà ở, đất sản xuất, nước sinh hoạt</t>
  </si>
  <si>
    <t>Xã Sơn Dung</t>
  </si>
  <si>
    <t>Xã Sơn Màu</t>
  </si>
  <si>
    <t>Dự án 2: Quy hoạch, sắp xếp, bố trí, ổn định dân cư ở những nơi cần thiết</t>
  </si>
  <si>
    <t>Bố trí sắp xếp ổn định dân cư (Tái định canh định cư) Điểm KDC Ta Gân, thôn Đăk Lang, xã Sơn Dung</t>
  </si>
  <si>
    <t>Thôn Đăk Lang, xã Sơn Dung</t>
  </si>
  <si>
    <t>7993505</t>
  </si>
  <si>
    <t>BQLDA ĐTXD&amp;PTQĐ</t>
  </si>
  <si>
    <t>Điểm Định canh định cư tập trung thôn Tang Tong, xã Sơn Liên</t>
  </si>
  <si>
    <t>Thôn Tang Tong, xã Sơn Liên</t>
  </si>
  <si>
    <t>7994533</t>
  </si>
  <si>
    <t>Điểm Định canh, định cư tập trung Đội 8, thôn Bà He, xã Sơn Tinh</t>
  </si>
  <si>
    <t>Xã Sơn Tinh</t>
  </si>
  <si>
    <t>8040448</t>
  </si>
  <si>
    <t>Dự án 4: Đầu tư cơ sở hạ tầng thiết yếu, phục vụ sản xuất, đời sống trong vùng đồng bào dân tộc thiểu số và miền núi và các đơn vị sự nghiệp công của lĩnh vực dân tộc</t>
  </si>
  <si>
    <t>Tiểu Dự án 1: Đầu tư cơ sở hạ tầng thiết yếu, phục vụ sản xuất, đời sống trong vùng đồng bào DTTS và MN</t>
  </si>
  <si>
    <t>Đường vào Khu dân cư Mang Tăng</t>
  </si>
  <si>
    <t>Sơn Liên</t>
  </si>
  <si>
    <t>UBND xã Sơn Liên</t>
  </si>
  <si>
    <t>Đường KDC Ngọc Lên-Mang Rẫy</t>
  </si>
  <si>
    <t>Đường xóm ông Thăm đi KDC Nước Đót, thôn Mang Tà Bể</t>
  </si>
  <si>
    <t>Xã Sơn Bua</t>
  </si>
  <si>
    <t>Đường điện Huy Ra Lung-A Rang</t>
  </si>
  <si>
    <t>Xã Sơn Mùa</t>
  </si>
  <si>
    <t>Đường bê tông xi măng Ông lên - Ra nang (nối dài)</t>
  </si>
  <si>
    <t>Đường bê tông xi măng Huy Ra Lung - Nước A Rang (giai đoạn 2)</t>
  </si>
  <si>
    <t>Đường bê tông xi măng Ngọc Răng - Mang Ha Ênh ( giai đoạn 2)</t>
  </si>
  <si>
    <t xml:space="preserve">Công trình: Trường TH&amp;THCS  Sơn Tinh; Hạng mục: Xây mới 06 phòng học </t>
  </si>
  <si>
    <t>Công trình khởi công mới 2025</t>
  </si>
  <si>
    <t>Đường vào nghĩa trang nhân dân xã Sơn Lập</t>
  </si>
  <si>
    <t>Thôn Tà Ngàm, xã Sơn Lập</t>
  </si>
  <si>
    <t>khoản 1 km</t>
  </si>
  <si>
    <t>2025</t>
  </si>
  <si>
    <t>UBND xã Sơn Lập</t>
  </si>
  <si>
    <t>Nâng cấp Đập Suối Nước Trẩy, thôn Mang Trẩy</t>
  </si>
  <si>
    <t>Thôn Mang Trẫy, Sơn Lập</t>
  </si>
  <si>
    <t>Tưới  10 ha</t>
  </si>
  <si>
    <t>Đường BTXM KDC Tu Broai</t>
  </si>
  <si>
    <t>Thôn Tan Via, xã Sơn Dung</t>
  </si>
  <si>
    <t>400 m</t>
  </si>
  <si>
    <t>Đường BTXM vào xóm ông Nhú</t>
  </si>
  <si>
    <t>300 m</t>
  </si>
  <si>
    <t>Bê tông hóa nối tiếp đường vào xóm ông Một, thôn Hà Lên</t>
  </si>
  <si>
    <t>Thôn Hà Lên, xã Sơn Màu</t>
  </si>
  <si>
    <t>0,7 km</t>
  </si>
  <si>
    <t>UBND xã Sơn Màu</t>
  </si>
  <si>
    <t>Bê tông hóa đường thôn: tuyến đường từ ĐH83 đi khu Mang La</t>
  </si>
  <si>
    <t>Thôn Tà Vinh, Sơn Màu</t>
  </si>
  <si>
    <t>Đường BTXM từ xóm ông Đỏ đi cánh đồng Tà Vó</t>
  </si>
  <si>
    <t>Thôn Đăk Pao, xã Sơn Màu</t>
  </si>
  <si>
    <t>0,7km</t>
  </si>
  <si>
    <t>Đường BTXM từ ĐH83C đi đập Tà Vanh-khu sản xuất</t>
  </si>
  <si>
    <t>Xây dựng đập Ka Rơn II</t>
  </si>
  <si>
    <t>2,5ha</t>
  </si>
  <si>
    <t>UBND xã Sơn Tinh</t>
  </si>
  <si>
    <t>Xây dựng đường lên thác Lụa, thôn Bà He</t>
  </si>
  <si>
    <t>1500 m</t>
  </si>
  <si>
    <t>BTXM Tuyến đường Anh Nhoi 2 - xóm Bà Liên</t>
  </si>
  <si>
    <t>thôn Mang Hin. Sơn Long</t>
  </si>
  <si>
    <t>Dài 1000m; Nền, mặt
 đường và hệ thống thoát nước</t>
  </si>
  <si>
    <t>UBND xã Sơn Long</t>
  </si>
  <si>
    <t>Cầu Treo đường dẫn từ KDC Ra Pân - xóm Ông Điếu</t>
  </si>
  <si>
    <t>thôn Ra Manh, Sơn Long</t>
  </si>
  <si>
    <t>500m; Cầu và đường dẫn 2 đầu câu</t>
  </si>
  <si>
    <t>Đường vào Nghĩa trang nhân dân xã Sơn Tân</t>
  </si>
  <si>
    <t>Thôn Ra Nhua, xã Sơn Tân</t>
  </si>
  <si>
    <t>Hạng mục: Bê tông mặt đường + Thoát nước chiều dài khoản 750 m</t>
  </si>
  <si>
    <t>UBND xã Sơn Tân</t>
  </si>
  <si>
    <t>Dự án 5: Phát triển giáo dục đào tạo nâng cao chất lượng nguồn nhân lực</t>
  </si>
  <si>
    <t xml:space="preserve">Tiểu Dự án 1: Đổi mới hoạt động, củng cố phát triển các trường phổ thông dân tộc nội trú, trường phổ thông dân tộc bán trú, trường phổ thông có học sinh ở bán trú và xóa mù chữ </t>
  </si>
  <si>
    <t>Trường PTDTBT TH và THCS Sơn Bua; HM: Xây dựng  phòng ở cho HSBT; phòng công vụ giáo viên,  phòng quản lý HSBT</t>
  </si>
  <si>
    <t>7990088</t>
  </si>
  <si>
    <t xml:space="preserve"> Trường PTDTBT TH và THCS Sơn Liên</t>
  </si>
  <si>
    <t>Xã Sơn Liên</t>
  </si>
  <si>
    <t>8026274</t>
  </si>
  <si>
    <t xml:space="preserve"> Trường PTDTBT TH và THCS Sơn Lập</t>
  </si>
  <si>
    <t>Xã Sơn Lập</t>
  </si>
  <si>
    <t>8026273</t>
  </si>
  <si>
    <t xml:space="preserve"> Trường TH&amp;THCS  Sơn Tinh; HM:  Xây dựng  phòng ở cho HSBT; phòng công vụ giáo viên,  phòng quản lý HSBT</t>
  </si>
  <si>
    <t>V</t>
  </si>
  <si>
    <t xml:space="preserve">Dự án 6: Bảo tồn, phát huy giá trị văn hóa truyền thống tốt đẹp của các dân tộc thiểu số gắn với phát triển du lịch </t>
  </si>
  <si>
    <t>Nâng cấp nhà văn hóa thôn Ka Năng</t>
  </si>
  <si>
    <t>2024</t>
  </si>
  <si>
    <t>Nâng cấp nhà văn hóa thôn Đăk Panh</t>
  </si>
  <si>
    <t>Đầu tư  xây dựng điểm đến du lịch Sơn Tinh tại huyện Sơn Tây</t>
  </si>
  <si>
    <t>Nâng cấp nhà văn hóa thôn Tan Via</t>
  </si>
  <si>
    <t>Phụ lục 2</t>
  </si>
  <si>
    <r>
      <t xml:space="preserve">DỰ KIẾN KẾ HOẠCH ĐẦU TƯ CÔNG NĂM 2025 NGUỒN VỐN NGÂN SÁCH TỈNH 
</t>
    </r>
    <r>
      <rPr>
        <i/>
        <sz val="14"/>
        <rFont val="Times New Roman"/>
        <family val="1"/>
      </rPr>
      <t xml:space="preserve"> </t>
    </r>
  </si>
  <si>
    <t>THỰC HIỆN CHƯƠNG TRÌNH MỤC TIÊU QUỐC GIA XÂY DỰNG NÔNG THÔN MỚI</t>
  </si>
  <si>
    <t>Tên danh mục</t>
  </si>
  <si>
    <t>Quy mô đầu tư</t>
  </si>
  <si>
    <t>Thời gian thực hiện</t>
  </si>
  <si>
    <t>Địa điểm thực hiện</t>
  </si>
  <si>
    <t>Kế hoạch vốn trung hạn giai đoạn 2021-2025</t>
  </si>
  <si>
    <t>Kế hoạch vốn năm 2024 đã bố trí</t>
  </si>
  <si>
    <t>Dự kiến kế hoạch vốn năm 2025</t>
  </si>
  <si>
    <t>Trong đó:</t>
  </si>
  <si>
    <t>Ngân sách
 Tỉnh</t>
  </si>
  <si>
    <t>Dự kiến NS huyện, xã và vốn khác</t>
  </si>
  <si>
    <t>BQL Dự án ĐTXD&amp;PTQĐ huyện</t>
  </si>
  <si>
    <t>Sân bóng đá 11 người và các hạng mục khác</t>
  </si>
  <si>
    <t>1</t>
  </si>
  <si>
    <t>3</t>
  </si>
  <si>
    <t>4</t>
  </si>
  <si>
    <t>5</t>
  </si>
  <si>
    <t>6</t>
  </si>
  <si>
    <t>7</t>
  </si>
  <si>
    <t>Ghi chú: Đối với nguồn đối ứng ngân sách huyện, xã và vốn khác phân bổ sau khi có vốn.</t>
  </si>
  <si>
    <t>DỰ KIẾN KẾ HOẠCH ĐẦU TƯ CÔNG NĂM 2025 THỰC CHƯƠNG TRÌNH MỤC TIÊU QUỐC GIA XÂY DỰNG NÔNG THÔN MỚI NGUỒN VỐN NGÂN SÁCH TRUNG ƯƠNG</t>
  </si>
  <si>
    <t>ĐVT: triệu đồng</t>
  </si>
  <si>
    <t>Kế hoạch vốn trung hạn 2021 - 2025 đã giao</t>
  </si>
  <si>
    <t>Đã bố trí kế hoạch vốn năm 2024</t>
  </si>
  <si>
    <t xml:space="preserve">TMĐT </t>
  </si>
  <si>
    <t>Ngân sách tỉnh, huyện, xã và vốn khác</t>
  </si>
  <si>
    <t>Đầu tư sân thể thao thôn Đắk Trên</t>
  </si>
  <si>
    <t>Sân nền, tường rào và các hạng mục liên quan đến sân vận động</t>
  </si>
  <si>
    <t>Nâng cấp đường BTXM vào KDC Ta Gân</t>
  </si>
  <si>
    <t>Chiều dài tuyến L= 600m, bề rộng mặt đường m: 3m, Bê tông xi măng đá 1x2 M250 dày 16cm, bề rộng nền đường 4m, cống thống thoát ngang, thoát nước dọc</t>
  </si>
  <si>
    <t>Thôn Đăk Lang</t>
  </si>
  <si>
    <t>Công trình điện 0.4kv, kết hợp chiếu sáng đường từ nhà ông Mẻo đi nhà văn hóa Đăk Trên</t>
  </si>
  <si>
    <t xml:space="preserve">Xây dựng mới tuyến đường dây hạ thế 0,4kV đi trên không có chiều dài tuyến khoảng 400 m,   Xây dựng mới tuyến đường dây chiếu sáng đi kết hợp trên trụ BTLT với đường dây 0,4kV. Cần đèn gắn trên cột BTLT </t>
  </si>
  <si>
    <t>Công trình điện 0.4kv, kết hợp chiếu sáng đường vào KDC Tu Broai</t>
  </si>
  <si>
    <t xml:space="preserve">Xây dựng mới tuyến đường dây hạ thế 0,4kV đi trên không, có chiều dài tuyến khoảng 250 m, Xây dựng mới tuyến đường dây chiếu sáng đi kết hợp trên trụ BTLT với đường dây 0,4kV. Cần đèn gắn trên cột BTLT </t>
  </si>
  <si>
    <t>Hệ thống nước sinh hoạt Đăk Trên</t>
  </si>
  <si>
    <t>Quy mô cung cấp nước sinh hoạt phục vụ cho hơn 50 hộ dân và trụ sở cơ quan, trường học</t>
  </si>
  <si>
    <t>Nâng cấp Sân thể thao thôn Đăk Lang</t>
  </si>
  <si>
    <t>Xây dựng kè ta luy âm, đắp lại phạm vi đất bị sạt lỡ, xây mới hệ thống mương thoát nước quanh sân.</t>
  </si>
  <si>
    <t>Nâng cấp Đập Thủy lợi Ra Lang 1</t>
  </si>
  <si>
    <t>Công suất tưới 7,5 ha</t>
  </si>
  <si>
    <t xml:space="preserve">Nước sinh hoạt Thôn Nước Min </t>
  </si>
  <si>
    <t>Khoảng 30 (m³/ngày đêm)</t>
  </si>
  <si>
    <t>Nước sinh hoạt thôn Huy Em</t>
  </si>
  <si>
    <t>Nâng cấp đập nướt Lát</t>
  </si>
  <si>
    <t>Khoảng 12ha</t>
  </si>
  <si>
    <t>Nâng cấp Đập Thủy lợi Nước Min</t>
  </si>
  <si>
    <t>Khoảng 12,39ha</t>
  </si>
  <si>
    <t>Đường BTXM đường Tập đoàn 8- Mang Vang (giai đoạn 2)</t>
  </si>
  <si>
    <t>BTXM , chiều dài khoảng 300m</t>
  </si>
  <si>
    <t>Xây dựng Tường rào cổng ngõ và Khu vui chơi cho trẻ Trường Mầm non Sơn Tinh</t>
  </si>
  <si>
    <t>Tường rào khoảng 150m; Khu vui chơi khoảng 200m2</t>
  </si>
  <si>
    <t>Nâng cấp, sửa chữa đập thủy lợi Xà Ruông</t>
  </si>
  <si>
    <t>Đập lấy nước, tuyến kênh và công trình trên kênh</t>
  </si>
  <si>
    <t>Xây dựng Công viên cây xanh xã Sơn Tinh (giai đoạn 2)</t>
  </si>
  <si>
    <t>Đường giao thông nông thôn xóm ông Me - KDC nước Toa (giai đoạn 2)</t>
  </si>
  <si>
    <t>Nền, mặt đường, hệ thống thoát nước</t>
  </si>
  <si>
    <t>UBND xã Sơn Bua</t>
  </si>
  <si>
    <t>Nâng cấp Nghĩa trang nhân dân xã</t>
  </si>
  <si>
    <t>Bê tông nền, mặt đường, cống  và kè chắn</t>
  </si>
  <si>
    <t>Công trình: Nâng cấp, sửa chữa  Sân vận động xã Sơn Liên; Hạng mục: Kè chống sạt lở</t>
  </si>
  <si>
    <t>Nâng cấp, sửa chữa</t>
  </si>
  <si>
    <t>Xã Sơn liên</t>
  </si>
  <si>
    <t>VI</t>
  </si>
  <si>
    <t>Xã Sơn Long</t>
  </si>
  <si>
    <t>Đập thuỷ lợi Mang Nông</t>
  </si>
  <si>
    <t>công suất tưới 10 ha</t>
  </si>
  <si>
    <t>Xây dựng nhà vệ sinh, sân nền và mái hiên trường Mầm non Đăk Ra Pân (Điểm trường chính)</t>
  </si>
  <si>
    <t>VII</t>
  </si>
  <si>
    <t>Nâng cấp, mở rộng Nhà văn hoá xã Sơn Lập</t>
  </si>
  <si>
    <t>Nâng cấp các 
hạng mục: Tường, Mái tôn, trang thiết bị.</t>
  </si>
  <si>
    <t>Nâng cấp đập nước Bu</t>
  </si>
  <si>
    <t>Nâng cấp đầu đập, tuyến ống, kênh
 và van điều tiết</t>
  </si>
  <si>
    <t>Nâng cấp Nhà văn hóa thôn Mang Trẫy</t>
  </si>
  <si>
    <t>Nâng cấp các hạng mục: Mái tôn Nhà vệ sinh, hệ thống cấp nước, nhà vệ sinh, trang thiết bị.</t>
  </si>
  <si>
    <t>xã Sơn Lập</t>
  </si>
  <si>
    <t>VIII</t>
  </si>
  <si>
    <t>Nâng cấp, mở rộng nhà văn hóa thôn Tà Vinh</t>
  </si>
  <si>
    <t>Phá dỡ hạng mục cũ; mở rộng nhà sinh hoạt; làm mới mái hiên; tường rào cổng ngõ; sân nền.</t>
  </si>
  <si>
    <t>Thôn Tà Vinh xã Sơn Màu</t>
  </si>
  <si>
    <t>Khu vui chơi, giải trí</t>
  </si>
  <si>
    <t>0,1 ha</t>
  </si>
  <si>
    <t>IX</t>
  </si>
  <si>
    <t>Xã Sơn Tân</t>
  </si>
  <si>
    <t>Nâng cấp nhà văn hóa xã</t>
  </si>
  <si>
    <t>Hạng mục: Nhà sinh hoạt, nhà vệ
sinh, sân nền + Tường rào, cổng ngõ</t>
  </si>
  <si>
    <t>Trường PTDTBT Tiểu học&amp;THCS
Sơn Tân (Cơ sở 2 điểm trường cũ)</t>
  </si>
  <si>
    <t>Hạng mục: Tường rào + cổng ngõ
(Cổng ngõ xây dựng bê tông cốt
thép, tường rào xây gạch kéo lưới
B40, trụ bê tông cốt thép), chiều
dài cổng L=10 m, tường rào L=250 m</t>
  </si>
  <si>
    <t>PHỤ LỤC  3</t>
  </si>
  <si>
    <t>(Kèm theo Công văn số            /UBND ngày      /12/2024 của Chủ tịch UBND huyện Sơn Tây)</t>
  </si>
  <si>
    <t>Phụ lục 4</t>
  </si>
  <si>
    <t xml:space="preserve">Phụ lục </t>
  </si>
  <si>
    <t>2021-2022</t>
  </si>
  <si>
    <t>Kè chống sạt lỡ TT huyện</t>
  </si>
  <si>
    <t>Đã QT</t>
  </si>
  <si>
    <t>Danh mục dự án chuyển tiếp từ trung hạn trước chuyển sang</t>
  </si>
  <si>
    <t>Đường đô thị ĐT.02 (Quảng trường - ĐT 05)</t>
  </si>
  <si>
    <t>Đ.thôn: Tuyến ĐH83 - xóm ông Lâm</t>
  </si>
  <si>
    <t>Đ.thôn: Tuyến ĐH83 - xóm ông Ngọc</t>
  </si>
  <si>
    <t>Đ.thôn: Tuyến từ Tập đoàn 8 - Mang Vang (nối tiếp)</t>
  </si>
  <si>
    <t>Đ.thôn: Tuyến UBND xã đi xóm ông Lập (nối tiếp)</t>
  </si>
  <si>
    <t>2018-2020</t>
  </si>
  <si>
    <t>2020</t>
  </si>
  <si>
    <t>4/2020-7/2020</t>
  </si>
  <si>
    <t>Tường rào cổng ngõ Trường Mầm non Sơn Tân</t>
  </si>
  <si>
    <t>02/2019-02/2020</t>
  </si>
  <si>
    <t>Hệ thông cấp nước sinh hoạt trung tâm huyện Sơn Tây</t>
  </si>
  <si>
    <t>2018-2019</t>
  </si>
  <si>
    <t>Sửa chữa nhà văn hóa huyện Sơn Tây (giai đoạn 2)</t>
  </si>
  <si>
    <t>Nhà sinh hoạt cộng đồng thôn Ra Pân</t>
  </si>
  <si>
    <t>KCH kênh đồng mang Rĩa, thôn Tà Cây</t>
  </si>
  <si>
    <t>Điểm định canh, định cư tập trung Tà Dô</t>
  </si>
  <si>
    <t>San lấp mặt bằng Trung tâm hành chính huyện (giai đoạn II)</t>
  </si>
  <si>
    <t>Khu dân cư Đồng Bà Cầu và khu dân cư B19 thuộc xã Sơn Dung, huyện Sơn Tây</t>
  </si>
  <si>
    <t>2020-2021</t>
  </si>
  <si>
    <t>2017-2020</t>
  </si>
  <si>
    <t>2015-2020</t>
  </si>
  <si>
    <t>Danh mục dự án khởi công mới trong giai đoạn 2021-2025</t>
  </si>
  <si>
    <t>Trường Mầm non Bãi Màu; Hạng mục: Nâng cấp mở rộng và xây dựng mới khối phòng hành chính, phòng phục vụ học tập</t>
  </si>
  <si>
    <t>Trường PTDTBT TH và THCS Sơn Liên; Hạng mục: Xây dựng 02 phòng học</t>
  </si>
  <si>
    <t>Trường PTDTBT TH và THCS Đinh Thanh Kháng. Hạng mục: Xây dựng 09 phòng học, nhà bán trú và hạ tầng kỹ thuật khác</t>
  </si>
  <si>
    <t>Khắc phục đường Sơn Tân - Sơn Lập (ĐH.83) và KDC Anh Nhoi 2</t>
  </si>
  <si>
    <t>Lập quy hoạch sử dụng đất cấp huyện giai đoạn 2021-2030</t>
  </si>
  <si>
    <t>Lập bản đồ thổ nhưỡng - nông hóa và đề xuất phát triển các vùng sản xuất nông nghiệp hàng hóa tập trung huyện Sơn Tây, tỉnh Quảng Ngãi giai đoạn 2021-2030, định hướng đến năm 2045</t>
  </si>
  <si>
    <t>Vốn đối ứng cho Chương trình Phát triển vùng huyện Sơn Tây</t>
  </si>
  <si>
    <t>Sân vườn Trụ Sở UBND huyện</t>
  </si>
  <si>
    <t>Nhà thi đấu đa năng huyện Sơn Tây</t>
  </si>
  <si>
    <t>2021-2025</t>
  </si>
  <si>
    <t>2022-2023</t>
  </si>
  <si>
    <t xml:space="preserve">Đường điện 0,4kv tuyến ngã ba Huyện đội - nhà ông Đinh Văn Hai </t>
  </si>
  <si>
    <t>Đường điện 0,4 kv tuyến Đài truyền thanh - Nghĩa trang liệt sĩ</t>
  </si>
  <si>
    <t>2022-2025</t>
  </si>
  <si>
    <t>Chờ QT</t>
  </si>
  <si>
    <t>Phụ lục 5 - Phương án 1</t>
  </si>
  <si>
    <t>Bố trí đủ vốn cho CT chuyển tiếp</t>
  </si>
  <si>
    <t>Tăng (+), Giảm (-)</t>
  </si>
  <si>
    <t>DANH MỤC ĐIỀU CHỈNH, BỔ SUNG KẾ HOẠCH ĐẦU TƯ CÔNG GIAI ĐOẠN 2021-2025 VỐN PHÂN CẤP NGÂN SÁCH HUYỆN</t>
  </si>
  <si>
    <t>Nguồn vốn xây dựng cơ bản phân cấp theo Nghị quyết số 19/2020/NQ-HĐND ngày 10/12/2020 của HĐND tỉnh</t>
  </si>
  <si>
    <t>Lũy kế vốn đã bố trí KH trung hạn từ 2021-2024</t>
  </si>
  <si>
    <t xml:space="preserve">Phụ lục 5 </t>
  </si>
  <si>
    <t>Công trình đang triển khai thi công đã bố trí 2.500 tiền vượt thu HĐND huyện giao và giảm 3.800 chi phí dự phòng công trình</t>
  </si>
  <si>
    <t>Nâng cấp, cải tạo nhà văn hóa huyện Sơn Tây</t>
  </si>
  <si>
    <t>Nâng cấp, cải tạo, mở rộng Trụ sở làm việc Huyện ủy Sơn Tây</t>
  </si>
  <si>
    <t>TT hành chính</t>
  </si>
  <si>
    <t>Công viên Trung tâm huyện</t>
  </si>
  <si>
    <t>2025-2027</t>
  </si>
  <si>
    <t>Bổ sung danh mục kế hoạch trung hạn 2021-2025</t>
  </si>
  <si>
    <t>Kế hoạch trung hạn vốn phân cấp giai đoạn 2021-2025 điều chỉnh, bổ sung</t>
  </si>
  <si>
    <t>Dự kiến đối ứng cho CTMTQG xây dựng nông thôn mới</t>
  </si>
  <si>
    <t>Phân khai sau</t>
  </si>
  <si>
    <t>Công trình thực hiện đầu tư</t>
  </si>
  <si>
    <t>Công trình chuẩn bị đầu tư</t>
  </si>
  <si>
    <t>Công viên Trung tâm huyện (Giai đoạn 1)</t>
  </si>
  <si>
    <t>Kế hoạch trung hạn giai đoạn 2021-2025 đã giao tại NQ số 18/NQ-HĐND ngày 01/12/2023 của HĐND huyện</t>
  </si>
  <si>
    <t>(Kèm theo Tờ trình số 82/TTr-UBND ngày  18/12/2024 của Chủ tịch UBND huyện Sơn Tây)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</si>
</sst>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_-* #,##0.00\ _₫_-;\-* #,##0.00\ _₫_-;_-* &quot;-&quot;??\ _₫_-;_-@_-"/>
    <numFmt numFmtId="165" formatCode="_(* #,##0.00_);_(* \(#,##0.00\);_(* &quot;-&quot;??_);_(@_)"/>
    <numFmt numFmtId="166" formatCode="_(* #,##0_);_(* \(#,##0\);_(* &quot;-&quot;??_);_(@_)"/>
    <numFmt numFmtId="167" formatCode="_(* #,##0.0_);_(* \(#,##0.0\);_(* &quot;-&quot;??_);_(@_)"/>
    <numFmt numFmtId="168" formatCode="_(* #,##0.000_);_(* \(#,##0.000\);_(* &quot;-&quot;??_);_(@_)"/>
    <numFmt numFmtId="169" formatCode="_ * #,##0.00_ ;_ * \-#,##0.00_ ;_ * &quot;-&quot;??_ ;_ @_ "/>
    <numFmt numFmtId="170" formatCode="_ * #,##0.000_ ;_ * \-#,##0.000_ ;_ * &quot;-&quot;??_ ;_ @_ "/>
    <numFmt numFmtId="171" formatCode="_-* #,##0.000_-;\-* #,##0.000_-;_-* &quot;-&quot;??_-;_-@_-"/>
    <numFmt numFmtId="172" formatCode="_-* #,##0.000\ _₫_-;\-* #,##0.000\ _₫_-;_-* &quot;-&quot;???\ _₫_-;_-@_-"/>
    <numFmt numFmtId="173" formatCode="_(* #,##0.000_);_(* \(#,##0.000\);_(* &quot;-&quot;???_);_(@_)"/>
    <numFmt numFmtId="174" formatCode="_-* #,##0.0\ _₫_-;\-* #,##0.0\ _₫_-;_-* &quot;-&quot;???\ _₫_-;_-@_-"/>
    <numFmt numFmtId="175" formatCode="0.0"/>
    <numFmt numFmtId="176" formatCode="_-* #,##0.000\ _₫_-;\-* #,##0.000\ _₫_-;_-* &quot;-&quot;??\ _₫_-;_-@_-"/>
    <numFmt numFmtId="177" formatCode="#,##0.000"/>
    <numFmt numFmtId="178" formatCode="#,##0.0"/>
    <numFmt numFmtId="179" formatCode="0.000"/>
    <numFmt numFmtId="180" formatCode="_-* #,##0.0\ _₫_-;\-* #,##0.0\ _₫_-;_-* &quot;-&quot;?\ _₫_-;_-@_-"/>
    <numFmt numFmtId="181" formatCode="#,##0.0000"/>
    <numFmt numFmtId="182" formatCode="_-* #,##0\ _₫_-;\-* #,##0\ _₫_-;_-* &quot;-&quot;??\ _₫_-;_-@_-"/>
    <numFmt numFmtId="183" formatCode="#,##0;[Red]#,##0"/>
    <numFmt numFmtId="184" formatCode="_(* #,##0_);_(* \(#,##0\);_(* &quot;-&quot;?_);_(@_)"/>
    <numFmt numFmtId="185" formatCode="_(* #,##0.0_);_(* \(#,##0.0\);_(* &quot;-&quot;?_);_(@_)"/>
    <numFmt numFmtId="186" formatCode="_-* #,##0.0\ _₫_-;\-* #,##0.0\ _₫_-;_-* &quot;-&quot;??\ _₫_-;_-@_-"/>
    <numFmt numFmtId="187" formatCode="_-* #,##0.000\ _₫_-;\-* #,##0.000\ _₫_-;_-* &quot;-&quot;?\ _₫_-;_-@_-"/>
  </numFmts>
  <fonts count="49" x14ac:knownFonts="1">
    <font>
      <sz val="11"/>
      <color theme="1"/>
      <name val="Calibri"/>
      <family val="2"/>
      <scheme val="minor"/>
    </font>
    <font>
      <sz val="12"/>
      <name val="Times New Roman"/>
      <family val="1"/>
    </font>
    <font>
      <b/>
      <sz val="12"/>
      <name val="Times New Roman"/>
      <family val="1"/>
    </font>
    <font>
      <sz val="11"/>
      <color theme="1"/>
      <name val="Calibri"/>
      <family val="2"/>
      <charset val="163"/>
      <scheme val="minor"/>
    </font>
    <font>
      <sz val="11"/>
      <color theme="1"/>
      <name val="Calibri"/>
      <family val="2"/>
      <scheme val="minor"/>
    </font>
    <font>
      <sz val="11"/>
      <color indexed="8"/>
      <name val="Calibri"/>
      <family val="2"/>
    </font>
    <font>
      <sz val="10"/>
      <name val="Arial"/>
      <family val="2"/>
    </font>
    <font>
      <sz val="11"/>
      <color rgb="FF000000"/>
      <name val="Calibri"/>
      <family val="2"/>
      <scheme val="minor"/>
    </font>
    <font>
      <i/>
      <sz val="12"/>
      <name val="Times New Roman"/>
      <family val="1"/>
    </font>
    <font>
      <b/>
      <sz val="10"/>
      <name val="Times New Roman"/>
      <family val="1"/>
    </font>
    <font>
      <b/>
      <sz val="10"/>
      <color theme="1"/>
      <name val="Times New Roman"/>
      <family val="1"/>
    </font>
    <font>
      <b/>
      <sz val="10"/>
      <name val="Times New Roman"/>
      <family val="1"/>
      <charset val="163"/>
    </font>
    <font>
      <sz val="10"/>
      <name val="Helv"/>
      <family val="2"/>
    </font>
    <font>
      <b/>
      <sz val="10"/>
      <name val="Helv"/>
      <family val="2"/>
    </font>
    <font>
      <b/>
      <i/>
      <sz val="10"/>
      <name val="Times New Roman"/>
      <family val="1"/>
      <charset val="163"/>
    </font>
    <font>
      <i/>
      <sz val="10"/>
      <name val="Helv"/>
      <family val="2"/>
    </font>
    <font>
      <sz val="10"/>
      <name val="Times New Roman"/>
      <family val="1"/>
    </font>
    <font>
      <sz val="10"/>
      <name val="Times New Roman"/>
      <family val="1"/>
      <charset val="163"/>
    </font>
    <font>
      <b/>
      <i/>
      <sz val="10"/>
      <name val="Helv"/>
      <family val="2"/>
    </font>
    <font>
      <b/>
      <i/>
      <sz val="10"/>
      <name val="Times New Roman"/>
      <family val="1"/>
    </font>
    <font>
      <b/>
      <sz val="14"/>
      <name val="Times New Roman"/>
      <family val="1"/>
    </font>
    <font>
      <sz val="14"/>
      <name val="Arial"/>
      <family val="2"/>
    </font>
    <font>
      <i/>
      <sz val="14"/>
      <name val="Times New Roman"/>
      <family val="1"/>
    </font>
    <font>
      <sz val="14"/>
      <name val="Times New Roman"/>
      <family val="1"/>
    </font>
    <font>
      <sz val="11"/>
      <name val="Times New Roman"/>
      <family val="1"/>
    </font>
    <font>
      <b/>
      <sz val="11"/>
      <name val="Times New Roman"/>
      <family val="1"/>
    </font>
    <font>
      <b/>
      <i/>
      <sz val="11"/>
      <name val="Times New Roman"/>
      <family val="1"/>
    </font>
    <font>
      <sz val="12"/>
      <color theme="1"/>
      <name val="Times New Roman"/>
      <family val="2"/>
    </font>
    <font>
      <b/>
      <sz val="11"/>
      <color rgb="FFFF0000"/>
      <name val="Times New Roman"/>
      <family val="1"/>
    </font>
    <font>
      <sz val="11"/>
      <name val="Arial"/>
      <family val="2"/>
    </font>
    <font>
      <sz val="11"/>
      <color theme="1"/>
      <name val="Calibri"/>
      <family val="2"/>
      <scheme val="minor"/>
    </font>
    <font>
      <sz val="11"/>
      <name val="Calibri"/>
      <family val="2"/>
      <scheme val="minor"/>
    </font>
    <font>
      <i/>
      <sz val="11"/>
      <name val="Times New Roman"/>
      <family val="1"/>
    </font>
    <font>
      <b/>
      <i/>
      <sz val="11"/>
      <name val="Calibri"/>
      <family val="2"/>
      <scheme val="minor"/>
    </font>
    <font>
      <b/>
      <sz val="11"/>
      <name val="Calibri"/>
      <family val="2"/>
      <scheme val="minor"/>
    </font>
    <font>
      <i/>
      <sz val="14"/>
      <color theme="1"/>
      <name val="Times New Roman"/>
      <family val="1"/>
    </font>
    <font>
      <b/>
      <i/>
      <sz val="12"/>
      <name val="Times New Roman"/>
      <family val="1"/>
    </font>
    <font>
      <sz val="12"/>
      <color theme="1"/>
      <name val="Calibri"/>
      <family val="2"/>
      <scheme val="minor"/>
    </font>
    <font>
      <b/>
      <sz val="14"/>
      <color theme="1"/>
      <name val="Times New Roman"/>
      <family val="1"/>
    </font>
    <font>
      <sz val="12"/>
      <color theme="1"/>
      <name val="Times New Roman"/>
      <family val="1"/>
    </font>
    <font>
      <i/>
      <sz val="12"/>
      <color theme="1"/>
      <name val="Times New Roman"/>
      <family val="1"/>
    </font>
    <font>
      <b/>
      <sz val="11"/>
      <color theme="1"/>
      <name val="Times New Roman"/>
      <family val="1"/>
    </font>
    <font>
      <b/>
      <sz val="12"/>
      <color theme="1"/>
      <name val="Times New Roman"/>
      <family val="1"/>
    </font>
    <font>
      <sz val="11"/>
      <color theme="1"/>
      <name val="Times New Roman"/>
      <family val="1"/>
    </font>
    <font>
      <i/>
      <sz val="11"/>
      <color theme="1"/>
      <name val="Times New Roman"/>
      <family val="1"/>
    </font>
    <font>
      <b/>
      <i/>
      <sz val="11"/>
      <color theme="1"/>
      <name val="Times New Roman"/>
      <family val="1"/>
    </font>
    <font>
      <sz val="11"/>
      <color rgb="FF000000"/>
      <name val="Times New Roman"/>
      <family val="1"/>
    </font>
    <font>
      <b/>
      <sz val="11"/>
      <color theme="1"/>
      <name val="Calibri"/>
      <family val="2"/>
      <scheme val="minor"/>
    </font>
    <font>
      <sz val="10"/>
      <color rgb="FFFF0000"/>
      <name val="Times New Roman"/>
      <family val="1"/>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style="medium">
        <color auto="1"/>
      </bottom>
      <diagonal/>
    </border>
  </borders>
  <cellStyleXfs count="23">
    <xf numFmtId="0" fontId="0" fillId="0" borderId="0"/>
    <xf numFmtId="43" fontId="3" fillId="0" borderId="0" applyFont="0" applyFill="0" applyBorder="0" applyAlignment="0" applyProtection="0"/>
    <xf numFmtId="43" fontId="4" fillId="0" borderId="0" applyFont="0" applyFill="0" applyBorder="0" applyAlignment="0" applyProtection="0"/>
    <xf numFmtId="0" fontId="4" fillId="0" borderId="0"/>
    <xf numFmtId="165" fontId="5" fillId="0" borderId="0" applyFont="0" applyFill="0" applyBorder="0" applyAlignment="0" applyProtection="0"/>
    <xf numFmtId="165" fontId="5"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0" fontId="6" fillId="0" borderId="0" applyAlignment="0"/>
    <xf numFmtId="0" fontId="7" fillId="0" borderId="0" applyAlignment="0"/>
    <xf numFmtId="0" fontId="1" fillId="0" borderId="0"/>
    <xf numFmtId="165" fontId="4" fillId="0" borderId="0" applyFont="0" applyFill="0" applyBorder="0" applyAlignment="0" applyProtection="0"/>
    <xf numFmtId="165" fontId="4" fillId="0" borderId="0" applyFont="0" applyFill="0" applyBorder="0" applyAlignment="0" applyProtection="0"/>
    <xf numFmtId="0" fontId="6" fillId="0" borderId="0"/>
    <xf numFmtId="165" fontId="27" fillId="0" borderId="0" applyFont="0" applyFill="0" applyBorder="0" applyAlignment="0" applyProtection="0"/>
    <xf numFmtId="165" fontId="6" fillId="0" borderId="0" applyFont="0" applyFill="0" applyBorder="0" applyAlignment="0" applyProtection="0"/>
    <xf numFmtId="0" fontId="6" fillId="0" borderId="0"/>
    <xf numFmtId="165" fontId="5" fillId="0" borderId="0" applyFont="0" applyFill="0" applyBorder="0" applyAlignment="0" applyProtection="0"/>
    <xf numFmtId="0" fontId="4" fillId="0" borderId="0"/>
    <xf numFmtId="0" fontId="27" fillId="0" borderId="0"/>
    <xf numFmtId="0" fontId="30" fillId="0" borderId="0"/>
    <xf numFmtId="169" fontId="4" fillId="0" borderId="0" applyFont="0" applyFill="0" applyBorder="0" applyAlignment="0" applyProtection="0">
      <alignment vertical="center"/>
    </xf>
    <xf numFmtId="164" fontId="4" fillId="0" borderId="0" applyFont="0" applyFill="0" applyBorder="0" applyAlignment="0" applyProtection="0"/>
  </cellStyleXfs>
  <cellXfs count="549">
    <xf numFmtId="0" fontId="0" fillId="0" borderId="0" xfId="0"/>
    <xf numFmtId="0" fontId="1" fillId="0" borderId="0" xfId="0" applyFont="1"/>
    <xf numFmtId="166" fontId="1" fillId="0" borderId="0" xfId="11" applyNumberFormat="1" applyFont="1"/>
    <xf numFmtId="166" fontId="8" fillId="0" borderId="0" xfId="11" applyNumberFormat="1" applyFont="1"/>
    <xf numFmtId="0" fontId="9" fillId="0" borderId="0" xfId="0" applyFont="1"/>
    <xf numFmtId="165" fontId="9" fillId="0" borderId="1" xfId="12" applyFont="1" applyFill="1" applyBorder="1" applyAlignment="1">
      <alignment horizontal="left" vertical="center" wrapText="1"/>
    </xf>
    <xf numFmtId="168" fontId="9" fillId="0" borderId="1" xfId="12" applyNumberFormat="1"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67" fontId="9" fillId="0" borderId="1" xfId="0" applyNumberFormat="1" applyFont="1" applyBorder="1" applyAlignment="1">
      <alignment horizontal="right" vertical="center" wrapText="1"/>
    </xf>
    <xf numFmtId="166" fontId="9" fillId="0" borderId="1" xfId="0" applyNumberFormat="1" applyFont="1" applyBorder="1" applyAlignment="1">
      <alignment horizontal="right" vertical="center" wrapText="1"/>
    </xf>
    <xf numFmtId="168" fontId="9" fillId="0" borderId="1" xfId="0" applyNumberFormat="1" applyFont="1" applyBorder="1" applyAlignment="1">
      <alignment horizontal="right" vertical="center" wrapText="1"/>
    </xf>
    <xf numFmtId="3" fontId="14" fillId="0" borderId="1" xfId="0" applyNumberFormat="1" applyFont="1" applyBorder="1" applyAlignment="1">
      <alignment vertical="top" wrapText="1"/>
    </xf>
    <xf numFmtId="0" fontId="15" fillId="0" borderId="0" xfId="0" applyFont="1"/>
    <xf numFmtId="0" fontId="16" fillId="0" borderId="1" xfId="0" applyFont="1" applyBorder="1" applyAlignment="1">
      <alignment horizontal="justify" vertical="top" wrapText="1"/>
    </xf>
    <xf numFmtId="170" fontId="9" fillId="0" borderId="1" xfId="12" applyNumberFormat="1" applyFont="1" applyFill="1" applyBorder="1" applyAlignment="1">
      <alignment horizontal="left" vertical="center" wrapText="1"/>
    </xf>
    <xf numFmtId="0" fontId="16" fillId="0" borderId="0" xfId="0" applyFont="1"/>
    <xf numFmtId="0" fontId="9" fillId="0" borderId="1" xfId="0" applyFont="1" applyFill="1" applyBorder="1" applyAlignment="1">
      <alignment horizontal="left" vertical="center" wrapText="1"/>
    </xf>
    <xf numFmtId="168" fontId="9" fillId="0" borderId="1" xfId="0" applyNumberFormat="1" applyFont="1" applyFill="1" applyBorder="1" applyAlignment="1">
      <alignment horizontal="left" vertical="center" wrapText="1"/>
    </xf>
    <xf numFmtId="0" fontId="17" fillId="0" borderId="1" xfId="0" applyFont="1" applyBorder="1" applyAlignment="1">
      <alignment horizontal="justify" vertical="top" wrapText="1"/>
    </xf>
    <xf numFmtId="0" fontId="9" fillId="0" borderId="1" xfId="0" applyFont="1" applyFill="1" applyBorder="1" applyAlignment="1">
      <alignment horizontal="center" vertical="center" wrapText="1"/>
    </xf>
    <xf numFmtId="0" fontId="17" fillId="0" borderId="0" xfId="0" applyFont="1"/>
    <xf numFmtId="0" fontId="18" fillId="0" borderId="0" xfId="0" applyFont="1"/>
    <xf numFmtId="0" fontId="16" fillId="0" borderId="1" xfId="0" quotePrefix="1" applyFont="1" applyFill="1" applyBorder="1" applyAlignment="1">
      <alignment horizontal="center" vertical="center" wrapText="1"/>
    </xf>
    <xf numFmtId="0" fontId="16" fillId="2" borderId="1" xfId="0" applyFont="1" applyFill="1" applyBorder="1" applyAlignment="1">
      <alignment horizontal="left" vertical="center" wrapText="1"/>
    </xf>
    <xf numFmtId="168" fontId="16" fillId="0"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66" fontId="16" fillId="0" borderId="1" xfId="0" applyNumberFormat="1" applyFont="1" applyFill="1" applyBorder="1" applyAlignment="1">
      <alignment horizontal="right" vertical="center" wrapText="1"/>
    </xf>
    <xf numFmtId="168" fontId="16" fillId="0" borderId="1" xfId="0" applyNumberFormat="1" applyFont="1" applyFill="1" applyBorder="1" applyAlignment="1">
      <alignment horizontal="right" vertical="center" wrapText="1"/>
    </xf>
    <xf numFmtId="43" fontId="9" fillId="0" borderId="1" xfId="0" applyNumberFormat="1" applyFont="1" applyFill="1" applyBorder="1" applyAlignment="1">
      <alignment horizontal="right" vertical="center" wrapText="1"/>
    </xf>
    <xf numFmtId="166" fontId="9" fillId="0" borderId="1" xfId="0" applyNumberFormat="1" applyFont="1" applyFill="1" applyBorder="1" applyAlignment="1">
      <alignment horizontal="right" vertical="center" wrapText="1"/>
    </xf>
    <xf numFmtId="165" fontId="9" fillId="0" borderId="1" xfId="12" applyFont="1" applyFill="1" applyBorder="1" applyAlignment="1">
      <alignment horizontal="right" vertical="center" wrapText="1"/>
    </xf>
    <xf numFmtId="0" fontId="17" fillId="0" borderId="2" xfId="0" applyFont="1" applyBorder="1"/>
    <xf numFmtId="0" fontId="16" fillId="2" borderId="1" xfId="0" quotePrefix="1" applyFont="1" applyFill="1" applyBorder="1" applyAlignment="1">
      <alignment horizontal="center" vertical="center" wrapText="1"/>
    </xf>
    <xf numFmtId="0" fontId="16" fillId="0" borderId="1" xfId="0" applyFont="1" applyBorder="1"/>
    <xf numFmtId="165" fontId="16" fillId="0" borderId="1" xfId="12" applyFont="1" applyFill="1" applyBorder="1" applyAlignment="1">
      <alignment horizontal="right" vertical="center" wrapText="1"/>
    </xf>
    <xf numFmtId="168" fontId="9" fillId="0" borderId="1" xfId="0" applyNumberFormat="1" applyFont="1" applyFill="1" applyBorder="1" applyAlignment="1">
      <alignment horizontal="right" vertical="center" wrapText="1"/>
    </xf>
    <xf numFmtId="0" fontId="9" fillId="0" borderId="1" xfId="0" applyFont="1" applyFill="1" applyBorder="1" applyAlignment="1">
      <alignment horizontal="left" vertical="top"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170" fontId="9" fillId="0" borderId="1" xfId="12" applyNumberFormat="1" applyFont="1" applyFill="1" applyBorder="1" applyAlignment="1">
      <alignment horizontal="right" vertical="center" wrapText="1"/>
    </xf>
    <xf numFmtId="171" fontId="16" fillId="0" borderId="1" xfId="0" applyNumberFormat="1" applyFont="1" applyFill="1" applyBorder="1" applyAlignment="1">
      <alignment horizontal="right" vertical="center" wrapText="1"/>
    </xf>
    <xf numFmtId="169" fontId="9" fillId="0" borderId="1" xfId="12" applyNumberFormat="1" applyFont="1" applyBorder="1" applyAlignment="1">
      <alignment horizontal="right" vertical="center"/>
    </xf>
    <xf numFmtId="0" fontId="9" fillId="0" borderId="1" xfId="0" applyFont="1" applyBorder="1" applyAlignment="1">
      <alignment horizontal="center" vertical="center"/>
    </xf>
    <xf numFmtId="166" fontId="9" fillId="0" borderId="1" xfId="0" applyNumberFormat="1" applyFont="1" applyBorder="1" applyAlignment="1">
      <alignment horizontal="right" vertical="center"/>
    </xf>
    <xf numFmtId="169" fontId="9" fillId="0" borderId="1" xfId="12" applyNumberFormat="1" applyFont="1" applyFill="1" applyBorder="1" applyAlignment="1">
      <alignment horizontal="right" vertical="center" wrapText="1"/>
    </xf>
    <xf numFmtId="169" fontId="16" fillId="0" borderId="1" xfId="12" applyNumberFormat="1" applyFont="1" applyFill="1" applyBorder="1" applyAlignment="1">
      <alignment horizontal="right" vertical="center" wrapText="1"/>
    </xf>
    <xf numFmtId="168" fontId="9" fillId="0" borderId="0" xfId="12" applyNumberFormat="1" applyFont="1" applyAlignment="1">
      <alignment vertical="center"/>
    </xf>
    <xf numFmtId="0" fontId="9" fillId="0" borderId="0" xfId="0" applyFont="1" applyAlignment="1">
      <alignment vertical="center"/>
    </xf>
    <xf numFmtId="0" fontId="11" fillId="0" borderId="1" xfId="0" applyFont="1" applyBorder="1" applyAlignment="1">
      <alignment vertical="center" wrapText="1"/>
    </xf>
    <xf numFmtId="168" fontId="13" fillId="0" borderId="0" xfId="12" applyNumberFormat="1" applyFont="1" applyAlignment="1">
      <alignment vertical="center"/>
    </xf>
    <xf numFmtId="168" fontId="13" fillId="0" borderId="0" xfId="0" applyNumberFormat="1" applyFont="1" applyAlignment="1">
      <alignment vertical="center"/>
    </xf>
    <xf numFmtId="0" fontId="13" fillId="0" borderId="0" xfId="0" applyFont="1" applyAlignment="1">
      <alignment vertical="center"/>
    </xf>
    <xf numFmtId="167" fontId="9" fillId="0" borderId="1" xfId="0" applyNumberFormat="1" applyFont="1" applyFill="1" applyBorder="1" applyAlignment="1">
      <alignment horizontal="right" vertical="center" wrapText="1"/>
    </xf>
    <xf numFmtId="0" fontId="9" fillId="0" borderId="6" xfId="0" applyFont="1" applyBorder="1" applyAlignment="1">
      <alignment horizontal="center" vertical="center" wrapText="1"/>
    </xf>
    <xf numFmtId="0" fontId="9" fillId="0" borderId="1" xfId="0" applyFont="1" applyBorder="1" applyAlignment="1">
      <alignment horizontal="left" vertical="center" wrapText="1"/>
    </xf>
    <xf numFmtId="166" fontId="9" fillId="0" borderId="1" xfId="0" applyNumberFormat="1" applyFont="1" applyBorder="1" applyAlignment="1">
      <alignment horizontal="left" vertical="center" wrapText="1"/>
    </xf>
    <xf numFmtId="166" fontId="9" fillId="0" borderId="7" xfId="11" applyNumberFormat="1" applyFont="1" applyFill="1" applyBorder="1" applyAlignment="1">
      <alignment horizontal="center" vertical="center" wrapText="1"/>
    </xf>
    <xf numFmtId="0" fontId="12" fillId="0" borderId="7" xfId="0" applyFont="1" applyBorder="1" applyAlignment="1">
      <alignment vertical="center"/>
    </xf>
    <xf numFmtId="0" fontId="12" fillId="0" borderId="7" xfId="0" applyFont="1" applyBorder="1"/>
    <xf numFmtId="166" fontId="16" fillId="0" borderId="7" xfId="11" applyNumberFormat="1" applyFont="1" applyFill="1" applyBorder="1" applyAlignment="1">
      <alignment horizontal="center" vertical="top"/>
    </xf>
    <xf numFmtId="0" fontId="9" fillId="0" borderId="6" xfId="0" applyFont="1" applyFill="1" applyBorder="1" applyAlignment="1">
      <alignment horizontal="center" vertical="center"/>
    </xf>
    <xf numFmtId="166" fontId="17" fillId="0" borderId="7" xfId="11" applyNumberFormat="1" applyFont="1" applyFill="1" applyBorder="1" applyAlignment="1">
      <alignment horizontal="center" vertical="top"/>
    </xf>
    <xf numFmtId="0" fontId="18" fillId="0" borderId="7" xfId="0" applyFont="1" applyBorder="1"/>
    <xf numFmtId="0" fontId="16" fillId="0" borderId="6" xfId="0" quotePrefix="1" applyFont="1" applyFill="1" applyBorder="1" applyAlignment="1">
      <alignment horizontal="center" vertical="center" wrapText="1"/>
    </xf>
    <xf numFmtId="0" fontId="9" fillId="0" borderId="6" xfId="0" quotePrefix="1" applyFont="1" applyFill="1" applyBorder="1" applyAlignment="1">
      <alignment horizontal="center" vertical="center" wrapText="1"/>
    </xf>
    <xf numFmtId="166" fontId="16" fillId="0" borderId="7" xfId="11" applyNumberFormat="1" applyFont="1" applyBorder="1"/>
    <xf numFmtId="0" fontId="9" fillId="0" borderId="6" xfId="0" applyFont="1" applyFill="1" applyBorder="1" applyAlignment="1">
      <alignment horizontal="center" vertical="center" wrapText="1"/>
    </xf>
    <xf numFmtId="0" fontId="19" fillId="0" borderId="6" xfId="0" applyFont="1" applyFill="1" applyBorder="1" applyAlignment="1">
      <alignment horizontal="center" vertical="top" wrapText="1"/>
    </xf>
    <xf numFmtId="0" fontId="19" fillId="0" borderId="6" xfId="0" applyFont="1" applyFill="1" applyBorder="1" applyAlignment="1">
      <alignment horizontal="center" vertical="center" wrapText="1"/>
    </xf>
    <xf numFmtId="0" fontId="16" fillId="0" borderId="6" xfId="0" quotePrefix="1" applyFont="1" applyFill="1" applyBorder="1" applyAlignment="1">
      <alignment horizontal="center" vertical="center"/>
    </xf>
    <xf numFmtId="0" fontId="16" fillId="0" borderId="6" xfId="0" applyFont="1" applyFill="1" applyBorder="1" applyAlignment="1">
      <alignment horizontal="center" vertical="center"/>
    </xf>
    <xf numFmtId="0" fontId="16" fillId="0" borderId="8" xfId="0" applyFont="1" applyBorder="1" applyAlignment="1">
      <alignment horizontal="center"/>
    </xf>
    <xf numFmtId="0" fontId="16" fillId="0" borderId="9" xfId="0" applyFont="1" applyBorder="1"/>
    <xf numFmtId="168" fontId="16" fillId="0" borderId="9" xfId="0" applyNumberFormat="1" applyFont="1" applyFill="1" applyBorder="1" applyAlignment="1">
      <alignment horizontal="center" vertical="center" wrapText="1"/>
    </xf>
    <xf numFmtId="0" fontId="16" fillId="0" borderId="9" xfId="0" applyFont="1" applyBorder="1" applyAlignment="1">
      <alignment horizontal="center" vertical="center"/>
    </xf>
    <xf numFmtId="166" fontId="16" fillId="0" borderId="10" xfId="11" applyNumberFormat="1" applyFont="1" applyBorder="1"/>
    <xf numFmtId="168" fontId="9" fillId="0" borderId="1" xfId="12" applyNumberFormat="1" applyFont="1" applyFill="1" applyBorder="1" applyAlignment="1">
      <alignment horizontal="right" vertical="center" wrapText="1"/>
    </xf>
    <xf numFmtId="168" fontId="16" fillId="0" borderId="1" xfId="12" applyNumberFormat="1" applyFont="1" applyFill="1" applyBorder="1" applyAlignment="1">
      <alignment horizontal="right" vertical="center" wrapText="1"/>
    </xf>
    <xf numFmtId="165" fontId="9" fillId="0" borderId="1" xfId="0" applyNumberFormat="1" applyFont="1" applyFill="1" applyBorder="1" applyAlignment="1">
      <alignment horizontal="right" vertical="center" wrapText="1"/>
    </xf>
    <xf numFmtId="168" fontId="9" fillId="0" borderId="1" xfId="0" applyNumberFormat="1" applyFont="1" applyBorder="1" applyAlignment="1">
      <alignment horizontal="left" vertical="center" wrapText="1"/>
    </xf>
    <xf numFmtId="170" fontId="9" fillId="0" borderId="1" xfId="12" applyNumberFormat="1" applyFont="1" applyBorder="1" applyAlignment="1">
      <alignment horizontal="right" vertical="center"/>
    </xf>
    <xf numFmtId="170" fontId="16" fillId="0" borderId="1" xfId="12" applyNumberFormat="1" applyFont="1" applyFill="1" applyBorder="1" applyAlignment="1">
      <alignment horizontal="right" vertical="center" wrapText="1"/>
    </xf>
    <xf numFmtId="165" fontId="9" fillId="0" borderId="1" xfId="12" applyFont="1" applyBorder="1" applyAlignment="1">
      <alignment horizontal="right" vertical="center" wrapText="1"/>
    </xf>
    <xf numFmtId="168" fontId="9" fillId="0" borderId="1" xfId="0" applyNumberFormat="1" applyFont="1" applyBorder="1" applyAlignment="1">
      <alignment horizontal="right" vertical="center"/>
    </xf>
    <xf numFmtId="173" fontId="16" fillId="0" borderId="0" xfId="0" applyNumberFormat="1" applyFont="1"/>
    <xf numFmtId="0" fontId="21" fillId="0" borderId="0" xfId="13" applyFont="1" applyFill="1"/>
    <xf numFmtId="0" fontId="23" fillId="0" borderId="0" xfId="13" applyFont="1" applyFill="1" applyBorder="1" applyAlignment="1">
      <alignment horizontal="center"/>
    </xf>
    <xf numFmtId="0" fontId="24" fillId="0" borderId="0" xfId="13" applyFont="1" applyFill="1" applyBorder="1" applyAlignment="1">
      <alignment horizontal="center"/>
    </xf>
    <xf numFmtId="168" fontId="23" fillId="0" borderId="0" xfId="13" applyNumberFormat="1" applyFont="1" applyFill="1" applyBorder="1" applyAlignment="1">
      <alignment horizontal="center"/>
    </xf>
    <xf numFmtId="0" fontId="25" fillId="0" borderId="0" xfId="13" applyFont="1" applyFill="1"/>
    <xf numFmtId="0" fontId="25" fillId="0" borderId="1" xfId="13" applyFont="1" applyFill="1" applyBorder="1" applyAlignment="1">
      <alignment horizontal="center" vertical="center" wrapText="1"/>
    </xf>
    <xf numFmtId="0" fontId="25" fillId="0" borderId="6" xfId="13" applyFont="1" applyFill="1" applyBorder="1" applyAlignment="1">
      <alignment horizontal="center" vertical="center" wrapText="1"/>
    </xf>
    <xf numFmtId="0" fontId="25" fillId="0" borderId="1" xfId="13" applyFont="1" applyFill="1" applyBorder="1" applyAlignment="1">
      <alignment horizontal="center" vertical="distributed"/>
    </xf>
    <xf numFmtId="167" fontId="25" fillId="0" borderId="1" xfId="14" applyNumberFormat="1" applyFont="1" applyFill="1" applyBorder="1" applyAlignment="1">
      <alignment horizontal="right" vertical="center" wrapText="1"/>
    </xf>
    <xf numFmtId="168" fontId="25" fillId="0" borderId="1" xfId="15" applyNumberFormat="1" applyFont="1" applyFill="1" applyBorder="1" applyAlignment="1">
      <alignment horizontal="center" vertical="center" wrapText="1"/>
    </xf>
    <xf numFmtId="0" fontId="25" fillId="0" borderId="7" xfId="13" applyFont="1" applyFill="1" applyBorder="1" applyAlignment="1">
      <alignment horizontal="center" vertical="center" wrapText="1"/>
    </xf>
    <xf numFmtId="0" fontId="25" fillId="0" borderId="0" xfId="13" applyFont="1" applyFill="1" applyAlignment="1">
      <alignment horizontal="center" vertical="center" wrapText="1"/>
    </xf>
    <xf numFmtId="172" fontId="25" fillId="0" borderId="0" xfId="13" applyNumberFormat="1" applyFont="1" applyFill="1" applyAlignment="1">
      <alignment horizontal="center" vertical="center" wrapText="1"/>
    </xf>
    <xf numFmtId="172" fontId="24" fillId="0" borderId="0" xfId="13" quotePrefix="1" applyNumberFormat="1" applyFont="1" applyFill="1" applyAlignment="1">
      <alignment horizontal="center" vertical="center" wrapText="1"/>
    </xf>
    <xf numFmtId="0" fontId="25" fillId="0" borderId="1" xfId="13" applyFont="1" applyFill="1" applyBorder="1" applyAlignment="1">
      <alignment horizontal="left" vertical="distributed"/>
    </xf>
    <xf numFmtId="175" fontId="25" fillId="0" borderId="1" xfId="15" applyNumberFormat="1" applyFont="1" applyFill="1" applyBorder="1" applyAlignment="1">
      <alignment horizontal="center" vertical="center" wrapText="1"/>
    </xf>
    <xf numFmtId="4" fontId="25" fillId="0" borderId="6" xfId="16" quotePrefix="1" applyNumberFormat="1" applyFont="1" applyFill="1" applyBorder="1" applyAlignment="1">
      <alignment horizontal="center" vertical="center" wrapText="1"/>
    </xf>
    <xf numFmtId="4" fontId="25" fillId="0" borderId="1" xfId="16" applyNumberFormat="1" applyFont="1" applyFill="1" applyBorder="1" applyAlignment="1">
      <alignment vertical="center" wrapText="1"/>
    </xf>
    <xf numFmtId="167" fontId="25" fillId="0" borderId="1" xfId="14" applyNumberFormat="1" applyFont="1" applyFill="1" applyBorder="1" applyAlignment="1">
      <alignment horizontal="right" vertical="center"/>
    </xf>
    <xf numFmtId="168" fontId="25" fillId="0" borderId="1" xfId="17" applyNumberFormat="1" applyFont="1" applyFill="1" applyBorder="1" applyAlignment="1">
      <alignment vertical="center"/>
    </xf>
    <xf numFmtId="0" fontId="24" fillId="0" borderId="7" xfId="13" applyFont="1" applyFill="1" applyBorder="1" applyAlignment="1">
      <alignment horizontal="center" vertical="center" wrapText="1"/>
    </xf>
    <xf numFmtId="0" fontId="24" fillId="0" borderId="0" xfId="13" applyFont="1" applyFill="1" applyAlignment="1">
      <alignment horizontal="center" vertical="center" wrapText="1"/>
    </xf>
    <xf numFmtId="176" fontId="25" fillId="0" borderId="0" xfId="13" applyNumberFormat="1" applyFont="1" applyFill="1" applyAlignment="1">
      <alignment horizontal="center" vertical="center" wrapText="1"/>
    </xf>
    <xf numFmtId="176" fontId="24" fillId="0" borderId="0" xfId="13" applyNumberFormat="1" applyFont="1" applyFill="1" applyAlignment="1">
      <alignment horizontal="center" vertical="center" wrapText="1"/>
    </xf>
    <xf numFmtId="4" fontId="24" fillId="0" borderId="6" xfId="16" quotePrefix="1" applyNumberFormat="1" applyFont="1" applyFill="1" applyBorder="1" applyAlignment="1">
      <alignment horizontal="center" vertical="center" wrapText="1"/>
    </xf>
    <xf numFmtId="0" fontId="24" fillId="0" borderId="1" xfId="16" applyFont="1" applyFill="1" applyBorder="1" applyAlignment="1">
      <alignment vertical="center" wrapText="1"/>
    </xf>
    <xf numFmtId="0" fontId="24" fillId="0" borderId="1" xfId="16" applyFont="1" applyFill="1" applyBorder="1" applyAlignment="1">
      <alignment horizontal="center" vertical="center" wrapText="1"/>
    </xf>
    <xf numFmtId="0" fontId="24" fillId="2" borderId="1" xfId="18" applyFont="1" applyFill="1" applyBorder="1" applyAlignment="1">
      <alignment horizontal="center" vertical="center" wrapText="1"/>
    </xf>
    <xf numFmtId="1" fontId="24" fillId="0" borderId="1" xfId="19" quotePrefix="1" applyNumberFormat="1" applyFont="1" applyFill="1" applyBorder="1" applyAlignment="1">
      <alignment horizontal="center" vertical="center" wrapText="1"/>
    </xf>
    <xf numFmtId="0" fontId="24" fillId="0" borderId="1" xfId="19" applyFont="1" applyFill="1" applyBorder="1" applyAlignment="1">
      <alignment horizontal="center" vertical="center" wrapText="1"/>
    </xf>
    <xf numFmtId="167" fontId="24" fillId="0" borderId="1" xfId="14" applyNumberFormat="1" applyFont="1" applyFill="1" applyBorder="1" applyAlignment="1">
      <alignment horizontal="right" vertical="center"/>
    </xf>
    <xf numFmtId="167" fontId="24" fillId="0" borderId="1" xfId="14" applyNumberFormat="1" applyFont="1" applyFill="1" applyBorder="1" applyAlignment="1">
      <alignment horizontal="right" vertical="center" wrapText="1"/>
    </xf>
    <xf numFmtId="165" fontId="24" fillId="0" borderId="1" xfId="17" applyNumberFormat="1" applyFont="1" applyFill="1" applyBorder="1" applyAlignment="1">
      <alignment horizontal="right" vertical="center" wrapText="1"/>
    </xf>
    <xf numFmtId="168" fontId="24" fillId="0" borderId="1" xfId="17" applyNumberFormat="1" applyFont="1" applyFill="1" applyBorder="1" applyAlignment="1">
      <alignment horizontal="right" vertical="center" wrapText="1"/>
    </xf>
    <xf numFmtId="167" fontId="24" fillId="0" borderId="1" xfId="19" applyNumberFormat="1" applyFont="1" applyFill="1" applyBorder="1" applyAlignment="1">
      <alignment horizontal="right" vertical="center"/>
    </xf>
    <xf numFmtId="175" fontId="24" fillId="0" borderId="1" xfId="15" applyNumberFormat="1" applyFont="1" applyFill="1" applyBorder="1" applyAlignment="1">
      <alignment horizontal="center" vertical="center" wrapText="1"/>
    </xf>
    <xf numFmtId="1" fontId="24" fillId="0" borderId="0" xfId="13" applyNumberFormat="1" applyFont="1" applyFill="1" applyAlignment="1">
      <alignment horizontal="center" vertical="center" wrapText="1"/>
    </xf>
    <xf numFmtId="4" fontId="28" fillId="0" borderId="6" xfId="16" quotePrefix="1" applyNumberFormat="1" applyFont="1" applyFill="1" applyBorder="1" applyAlignment="1">
      <alignment horizontal="center" vertical="center" wrapText="1"/>
    </xf>
    <xf numFmtId="0" fontId="28" fillId="0" borderId="17" xfId="16" applyFont="1" applyFill="1" applyBorder="1" applyAlignment="1">
      <alignment vertical="center" wrapText="1"/>
    </xf>
    <xf numFmtId="0" fontId="28" fillId="0" borderId="17" xfId="16" applyFont="1" applyFill="1" applyBorder="1" applyAlignment="1">
      <alignment horizontal="center" vertical="center" wrapText="1"/>
    </xf>
    <xf numFmtId="0" fontId="28" fillId="2" borderId="17" xfId="18" applyFont="1" applyFill="1" applyBorder="1" applyAlignment="1">
      <alignment horizontal="center" vertical="center" wrapText="1"/>
    </xf>
    <xf numFmtId="1" fontId="28" fillId="0" borderId="17" xfId="19" quotePrefix="1" applyNumberFormat="1" applyFont="1" applyFill="1" applyBorder="1" applyAlignment="1">
      <alignment horizontal="center" vertical="center" wrapText="1"/>
    </xf>
    <xf numFmtId="0" fontId="28" fillId="0" borderId="17" xfId="19" applyFont="1" applyFill="1" applyBorder="1" applyAlignment="1">
      <alignment horizontal="center" vertical="center" wrapText="1"/>
    </xf>
    <xf numFmtId="167" fontId="28" fillId="0" borderId="17" xfId="14" applyNumberFormat="1" applyFont="1" applyFill="1" applyBorder="1" applyAlignment="1">
      <alignment horizontal="right" vertical="center"/>
    </xf>
    <xf numFmtId="168" fontId="28" fillId="0" borderId="17" xfId="14" applyNumberFormat="1" applyFont="1" applyFill="1" applyBorder="1" applyAlignment="1">
      <alignment horizontal="right" vertical="center"/>
    </xf>
    <xf numFmtId="175" fontId="28" fillId="0" borderId="17" xfId="15" applyNumberFormat="1" applyFont="1" applyFill="1" applyBorder="1" applyAlignment="1">
      <alignment horizontal="center" vertical="center" wrapText="1"/>
    </xf>
    <xf numFmtId="0" fontId="28" fillId="0" borderId="21" xfId="13" applyFont="1" applyFill="1" applyBorder="1" applyAlignment="1">
      <alignment horizontal="center" vertical="center" wrapText="1"/>
    </xf>
    <xf numFmtId="0" fontId="28" fillId="0" borderId="0" xfId="13" applyFont="1" applyFill="1" applyAlignment="1">
      <alignment horizontal="center" vertical="center" wrapText="1"/>
    </xf>
    <xf numFmtId="176" fontId="28" fillId="0" borderId="0" xfId="13" applyNumberFormat="1" applyFont="1" applyFill="1" applyAlignment="1">
      <alignment horizontal="center" vertical="center" wrapText="1"/>
    </xf>
    <xf numFmtId="168" fontId="28" fillId="0" borderId="0" xfId="14" applyNumberFormat="1" applyFont="1" applyFill="1" applyAlignment="1">
      <alignment horizontal="right" vertical="center" wrapText="1"/>
    </xf>
    <xf numFmtId="0" fontId="25" fillId="0" borderId="17" xfId="16" applyFont="1" applyFill="1" applyBorder="1" applyAlignment="1">
      <alignment horizontal="center" vertical="center" wrapText="1"/>
    </xf>
    <xf numFmtId="0" fontId="25" fillId="2" borderId="17" xfId="18" applyFont="1" applyFill="1" applyBorder="1" applyAlignment="1">
      <alignment horizontal="center" vertical="center" wrapText="1"/>
    </xf>
    <xf numFmtId="1" fontId="25" fillId="0" borderId="17" xfId="19" quotePrefix="1" applyNumberFormat="1" applyFont="1" applyFill="1" applyBorder="1" applyAlignment="1">
      <alignment horizontal="center" vertical="center" wrapText="1"/>
    </xf>
    <xf numFmtId="0" fontId="25" fillId="0" borderId="17" xfId="19" applyFont="1" applyFill="1" applyBorder="1" applyAlignment="1">
      <alignment horizontal="center" vertical="center" wrapText="1"/>
    </xf>
    <xf numFmtId="167" fontId="25" fillId="0" borderId="17" xfId="14" applyNumberFormat="1" applyFont="1" applyFill="1" applyBorder="1" applyAlignment="1">
      <alignment horizontal="right" vertical="center"/>
    </xf>
    <xf numFmtId="175" fontId="25" fillId="0" borderId="17" xfId="15" applyNumberFormat="1" applyFont="1" applyFill="1" applyBorder="1" applyAlignment="1">
      <alignment horizontal="center" vertical="center" wrapText="1"/>
    </xf>
    <xf numFmtId="0" fontId="25" fillId="0" borderId="21" xfId="13" applyFont="1" applyFill="1" applyBorder="1" applyAlignment="1">
      <alignment horizontal="center" vertical="center" wrapText="1"/>
    </xf>
    <xf numFmtId="1" fontId="25" fillId="0" borderId="0" xfId="13" applyNumberFormat="1" applyFont="1" applyFill="1" applyAlignment="1">
      <alignment horizontal="center" vertical="center" wrapText="1"/>
    </xf>
    <xf numFmtId="0" fontId="24" fillId="0" borderId="17" xfId="16" applyFont="1" applyFill="1" applyBorder="1" applyAlignment="1">
      <alignment vertical="center" wrapText="1"/>
    </xf>
    <xf numFmtId="0" fontId="24" fillId="2" borderId="17" xfId="18" applyFont="1" applyFill="1" applyBorder="1" applyAlignment="1">
      <alignment horizontal="center" vertical="center" wrapText="1"/>
    </xf>
    <xf numFmtId="0" fontId="24" fillId="0" borderId="17" xfId="16" applyFont="1" applyFill="1" applyBorder="1" applyAlignment="1">
      <alignment horizontal="center" vertical="center" wrapText="1"/>
    </xf>
    <xf numFmtId="1" fontId="24" fillId="0" borderId="17" xfId="19" quotePrefix="1" applyNumberFormat="1" applyFont="1" applyFill="1" applyBorder="1" applyAlignment="1">
      <alignment horizontal="center" vertical="center" wrapText="1"/>
    </xf>
    <xf numFmtId="0" fontId="24" fillId="0" borderId="17" xfId="19" applyFont="1" applyFill="1" applyBorder="1" applyAlignment="1">
      <alignment horizontal="center" vertical="center" wrapText="1"/>
    </xf>
    <xf numFmtId="167" fontId="24" fillId="0" borderId="17" xfId="14" applyNumberFormat="1" applyFont="1" applyFill="1" applyBorder="1" applyAlignment="1">
      <alignment horizontal="right" vertical="center"/>
    </xf>
    <xf numFmtId="167" fontId="24" fillId="0" borderId="17" xfId="14" applyNumberFormat="1" applyFont="1" applyFill="1" applyBorder="1" applyAlignment="1">
      <alignment horizontal="right" vertical="center" wrapText="1"/>
    </xf>
    <xf numFmtId="165" fontId="24" fillId="0" borderId="17" xfId="17" applyNumberFormat="1" applyFont="1" applyFill="1" applyBorder="1" applyAlignment="1">
      <alignment horizontal="right" vertical="center" wrapText="1"/>
    </xf>
    <xf numFmtId="168" fontId="24" fillId="0" borderId="17" xfId="17" applyNumberFormat="1" applyFont="1" applyFill="1" applyBorder="1" applyAlignment="1">
      <alignment horizontal="right" vertical="center" wrapText="1"/>
    </xf>
    <xf numFmtId="167" fontId="24" fillId="0" borderId="17" xfId="19" applyNumberFormat="1" applyFont="1" applyFill="1" applyBorder="1" applyAlignment="1">
      <alignment horizontal="right" vertical="center"/>
    </xf>
    <xf numFmtId="0" fontId="24" fillId="0" borderId="21" xfId="13" applyFont="1" applyFill="1" applyBorder="1" applyAlignment="1">
      <alignment horizontal="center" vertical="center" wrapText="1"/>
    </xf>
    <xf numFmtId="172" fontId="24" fillId="0" borderId="0" xfId="13" applyNumberFormat="1" applyFont="1" applyFill="1" applyAlignment="1">
      <alignment horizontal="center" vertical="center" wrapText="1"/>
    </xf>
    <xf numFmtId="175" fontId="24" fillId="0" borderId="17" xfId="15" applyNumberFormat="1" applyFont="1" applyFill="1" applyBorder="1" applyAlignment="1">
      <alignment horizontal="center" vertical="center" wrapText="1"/>
    </xf>
    <xf numFmtId="177" fontId="24" fillId="0" borderId="17" xfId="19" applyNumberFormat="1" applyFont="1" applyFill="1" applyBorder="1" applyAlignment="1">
      <alignment horizontal="right" vertical="center"/>
    </xf>
    <xf numFmtId="178" fontId="1" fillId="0" borderId="1" xfId="14" applyNumberFormat="1" applyFont="1" applyFill="1" applyBorder="1" applyAlignment="1">
      <alignment horizontal="center" vertical="center" wrapText="1"/>
    </xf>
    <xf numFmtId="4" fontId="25" fillId="0" borderId="22" xfId="16" quotePrefix="1" applyNumberFormat="1" applyFont="1" applyFill="1" applyBorder="1" applyAlignment="1">
      <alignment horizontal="center" vertical="center" wrapText="1"/>
    </xf>
    <xf numFmtId="0" fontId="25" fillId="0" borderId="17" xfId="16" applyFont="1" applyFill="1" applyBorder="1" applyAlignment="1">
      <alignment vertical="center" wrapText="1"/>
    </xf>
    <xf numFmtId="167" fontId="25" fillId="0" borderId="17" xfId="14" applyNumberFormat="1" applyFont="1" applyFill="1" applyBorder="1" applyAlignment="1">
      <alignment horizontal="right" vertical="center" wrapText="1"/>
    </xf>
    <xf numFmtId="165" fontId="25" fillId="0" borderId="17" xfId="17" applyNumberFormat="1" applyFont="1" applyFill="1" applyBorder="1" applyAlignment="1">
      <alignment horizontal="right" vertical="center" wrapText="1"/>
    </xf>
    <xf numFmtId="168" fontId="25" fillId="0" borderId="17" xfId="17" applyNumberFormat="1" applyFont="1" applyFill="1" applyBorder="1" applyAlignment="1">
      <alignment horizontal="right" vertical="center" wrapText="1"/>
    </xf>
    <xf numFmtId="178" fontId="2" fillId="0" borderId="17" xfId="14" applyNumberFormat="1" applyFont="1" applyFill="1" applyBorder="1" applyAlignment="1">
      <alignment horizontal="center" vertical="center" wrapText="1"/>
    </xf>
    <xf numFmtId="4" fontId="24" fillId="0" borderId="8" xfId="16" quotePrefix="1" applyNumberFormat="1" applyFont="1" applyFill="1" applyBorder="1" applyAlignment="1">
      <alignment horizontal="center" vertical="center" wrapText="1"/>
    </xf>
    <xf numFmtId="0" fontId="24" fillId="0" borderId="9" xfId="13" applyFont="1" applyFill="1" applyBorder="1" applyAlignment="1">
      <alignment horizontal="left" vertical="center" wrapText="1"/>
    </xf>
    <xf numFmtId="0" fontId="24" fillId="0" borderId="9" xfId="13" applyFont="1" applyFill="1" applyBorder="1" applyAlignment="1">
      <alignment horizontal="center" vertical="center" wrapText="1"/>
    </xf>
    <xf numFmtId="0" fontId="24" fillId="0" borderId="9" xfId="13" quotePrefix="1" applyFont="1" applyFill="1" applyBorder="1" applyAlignment="1">
      <alignment horizontal="center" vertical="center" wrapText="1"/>
    </xf>
    <xf numFmtId="166" fontId="24" fillId="0" borderId="9" xfId="15" applyNumberFormat="1" applyFont="1" applyFill="1" applyBorder="1" applyAlignment="1">
      <alignment horizontal="center" vertical="center" wrapText="1"/>
    </xf>
    <xf numFmtId="0" fontId="24" fillId="0" borderId="10" xfId="13" applyFont="1" applyFill="1" applyBorder="1" applyAlignment="1">
      <alignment horizontal="center" vertical="center" wrapText="1"/>
    </xf>
    <xf numFmtId="0" fontId="21" fillId="0" borderId="0" xfId="13" applyFont="1" applyFill="1" applyAlignment="1">
      <alignment vertical="distributed"/>
    </xf>
    <xf numFmtId="0" fontId="29" fillId="0" borderId="0" xfId="13" applyFont="1" applyFill="1" applyAlignment="1">
      <alignment vertical="distributed"/>
    </xf>
    <xf numFmtId="179" fontId="21" fillId="0" borderId="0" xfId="13" applyNumberFormat="1" applyFont="1" applyFill="1" applyAlignment="1">
      <alignment vertical="distributed"/>
    </xf>
    <xf numFmtId="165" fontId="24" fillId="0" borderId="0" xfId="14" applyFont="1" applyFill="1" applyBorder="1" applyAlignment="1">
      <alignment horizontal="right" vertical="center"/>
    </xf>
    <xf numFmtId="166" fontId="21" fillId="0" borderId="0" xfId="13" applyNumberFormat="1" applyFont="1" applyFill="1" applyAlignment="1">
      <alignment vertical="distributed"/>
    </xf>
    <xf numFmtId="168" fontId="1" fillId="0" borderId="0" xfId="14" applyNumberFormat="1" applyFont="1" applyFill="1" applyAlignment="1">
      <alignment horizontal="center" vertical="center" wrapText="1"/>
    </xf>
    <xf numFmtId="168" fontId="1" fillId="0" borderId="0" xfId="14" applyNumberFormat="1" applyFont="1" applyFill="1" applyAlignment="1">
      <alignment horizontal="right" vertical="distributed"/>
    </xf>
    <xf numFmtId="165" fontId="1" fillId="0" borderId="0" xfId="14" applyNumberFormat="1" applyFont="1" applyFill="1" applyAlignment="1">
      <alignment horizontal="right" vertical="distributed"/>
    </xf>
    <xf numFmtId="0" fontId="29" fillId="0" borderId="0" xfId="13" applyFont="1" applyFill="1"/>
    <xf numFmtId="180" fontId="21" fillId="0" borderId="0" xfId="13" applyNumberFormat="1" applyFont="1" applyFill="1"/>
    <xf numFmtId="0" fontId="24" fillId="0" borderId="0" xfId="20" applyFont="1" applyFill="1" applyAlignment="1">
      <alignment horizontal="center" vertical="center"/>
    </xf>
    <xf numFmtId="0" fontId="24" fillId="0" borderId="0" xfId="20" applyFont="1" applyFill="1"/>
    <xf numFmtId="0" fontId="31" fillId="0" borderId="0" xfId="20" applyFont="1" applyFill="1"/>
    <xf numFmtId="0" fontId="25" fillId="0" borderId="0" xfId="20" applyFont="1" applyFill="1" applyAlignment="1">
      <alignment horizontal="center" vertical="center" wrapText="1"/>
    </xf>
    <xf numFmtId="0" fontId="32" fillId="0" borderId="0" xfId="20" applyFont="1" applyFill="1" applyAlignment="1">
      <alignment horizontal="center" vertical="center" wrapText="1"/>
    </xf>
    <xf numFmtId="177" fontId="32" fillId="0" borderId="0" xfId="20" applyNumberFormat="1" applyFont="1" applyFill="1" applyAlignment="1">
      <alignment horizontal="center" vertical="center" wrapText="1"/>
    </xf>
    <xf numFmtId="0" fontId="32" fillId="0" borderId="0" xfId="20" applyFont="1" applyFill="1" applyBorder="1" applyAlignment="1">
      <alignment horizontal="center" vertical="center" wrapText="1"/>
    </xf>
    <xf numFmtId="0" fontId="25" fillId="0" borderId="0" xfId="20" applyFont="1" applyFill="1" applyBorder="1" applyAlignment="1">
      <alignment horizontal="center" vertical="center"/>
    </xf>
    <xf numFmtId="0" fontId="31" fillId="0" borderId="0" xfId="20" applyFont="1" applyFill="1" applyBorder="1"/>
    <xf numFmtId="0" fontId="25" fillId="0" borderId="1" xfId="20" applyFont="1" applyFill="1" applyBorder="1" applyAlignment="1">
      <alignment horizontal="center" vertical="center" wrapText="1"/>
    </xf>
    <xf numFmtId="166" fontId="25" fillId="0" borderId="1" xfId="20" applyNumberFormat="1" applyFont="1" applyFill="1" applyBorder="1" applyAlignment="1">
      <alignment horizontal="center" vertical="center" wrapText="1"/>
    </xf>
    <xf numFmtId="4" fontId="25" fillId="0" borderId="1" xfId="20" applyNumberFormat="1" applyFont="1" applyFill="1" applyBorder="1" applyAlignment="1">
      <alignment horizontal="right" vertical="center" wrapText="1"/>
    </xf>
    <xf numFmtId="3" fontId="25" fillId="0" borderId="18" xfId="20" applyNumberFormat="1" applyFont="1" applyFill="1" applyBorder="1" applyAlignment="1">
      <alignment horizontal="center" vertical="center" wrapText="1"/>
    </xf>
    <xf numFmtId="166" fontId="24" fillId="0" borderId="7" xfId="20" applyNumberFormat="1" applyFont="1" applyFill="1" applyBorder="1" applyAlignment="1">
      <alignment horizontal="right"/>
    </xf>
    <xf numFmtId="166" fontId="31" fillId="0" borderId="0" xfId="20" applyNumberFormat="1" applyFont="1" applyFill="1" applyBorder="1" applyAlignment="1">
      <alignment horizontal="right"/>
    </xf>
    <xf numFmtId="0" fontId="25" fillId="0" borderId="6" xfId="20" applyFont="1" applyFill="1" applyBorder="1" applyAlignment="1">
      <alignment horizontal="center" vertical="center"/>
    </xf>
    <xf numFmtId="0" fontId="25" fillId="0" borderId="1" xfId="20" applyFont="1" applyFill="1" applyBorder="1" applyAlignment="1">
      <alignment horizontal="left" vertical="center" wrapText="1"/>
    </xf>
    <xf numFmtId="0" fontId="25" fillId="0" borderId="18" xfId="20" applyFont="1" applyFill="1" applyBorder="1" applyAlignment="1">
      <alignment horizontal="center" vertical="center"/>
    </xf>
    <xf numFmtId="0" fontId="25" fillId="0" borderId="7" xfId="20" applyFont="1" applyFill="1" applyBorder="1" applyAlignment="1">
      <alignment vertical="center"/>
    </xf>
    <xf numFmtId="0" fontId="25" fillId="0" borderId="0" xfId="20" applyFont="1" applyFill="1" applyAlignment="1">
      <alignment vertical="center"/>
    </xf>
    <xf numFmtId="0" fontId="24" fillId="0" borderId="6" xfId="20" quotePrefix="1" applyFont="1" applyFill="1" applyBorder="1" applyAlignment="1">
      <alignment horizontal="center" vertical="center"/>
    </xf>
    <xf numFmtId="0" fontId="24" fillId="0" borderId="1" xfId="20" applyFont="1" applyFill="1" applyBorder="1" applyAlignment="1">
      <alignment horizontal="left" vertical="center" wrapText="1"/>
    </xf>
    <xf numFmtId="0" fontId="24" fillId="0" borderId="1" xfId="20" applyFont="1" applyFill="1" applyBorder="1" applyAlignment="1">
      <alignment horizontal="center" vertical="center" wrapText="1"/>
    </xf>
    <xf numFmtId="4" fontId="24" fillId="0" borderId="1" xfId="20" applyNumberFormat="1" applyFont="1" applyFill="1" applyBorder="1" applyAlignment="1">
      <alignment horizontal="right" vertical="center" wrapText="1"/>
    </xf>
    <xf numFmtId="168" fontId="24" fillId="0" borderId="1" xfId="20" applyNumberFormat="1" applyFont="1" applyFill="1" applyBorder="1" applyAlignment="1">
      <alignment horizontal="right" vertical="center" wrapText="1"/>
    </xf>
    <xf numFmtId="4" fontId="24" fillId="0" borderId="1" xfId="21" applyNumberFormat="1" applyFont="1" applyFill="1" applyBorder="1" applyAlignment="1">
      <alignment horizontal="right" vertical="center" wrapText="1"/>
    </xf>
    <xf numFmtId="178" fontId="24" fillId="0" borderId="18" xfId="20" applyNumberFormat="1" applyFont="1" applyFill="1" applyBorder="1" applyAlignment="1">
      <alignment horizontal="center" vertical="center" wrapText="1"/>
    </xf>
    <xf numFmtId="172" fontId="24" fillId="0" borderId="7" xfId="20" applyNumberFormat="1" applyFont="1" applyFill="1" applyBorder="1" applyAlignment="1">
      <alignment horizontal="right"/>
    </xf>
    <xf numFmtId="172" fontId="31" fillId="0" borderId="0" xfId="20" applyNumberFormat="1" applyFont="1" applyFill="1" applyBorder="1" applyAlignment="1">
      <alignment horizontal="right"/>
    </xf>
    <xf numFmtId="177" fontId="31" fillId="0" borderId="0" xfId="20" applyNumberFormat="1" applyFont="1" applyFill="1" applyBorder="1"/>
    <xf numFmtId="177" fontId="25" fillId="0" borderId="1" xfId="20" applyNumberFormat="1" applyFont="1" applyFill="1" applyBorder="1" applyAlignment="1">
      <alignment horizontal="right" vertical="center" wrapText="1"/>
    </xf>
    <xf numFmtId="178" fontId="25" fillId="0" borderId="18" xfId="20" applyNumberFormat="1" applyFont="1" applyFill="1" applyBorder="1" applyAlignment="1">
      <alignment horizontal="center" vertical="center" wrapText="1"/>
    </xf>
    <xf numFmtId="178" fontId="31" fillId="0" borderId="0" xfId="20" applyNumberFormat="1" applyFont="1" applyFill="1" applyBorder="1"/>
    <xf numFmtId="0" fontId="24" fillId="0" borderId="6" xfId="20" applyFont="1" applyFill="1" applyBorder="1" applyAlignment="1">
      <alignment horizontal="center" vertical="center"/>
    </xf>
    <xf numFmtId="177" fontId="24" fillId="0" borderId="1" xfId="20" applyNumberFormat="1" applyFont="1" applyFill="1" applyBorder="1" applyAlignment="1">
      <alignment horizontal="right" vertical="center" wrapText="1"/>
    </xf>
    <xf numFmtId="3" fontId="24" fillId="0" borderId="6" xfId="20" applyNumberFormat="1" applyFont="1" applyFill="1" applyBorder="1" applyAlignment="1">
      <alignment horizontal="center" vertical="center"/>
    </xf>
    <xf numFmtId="177" fontId="24" fillId="0" borderId="1" xfId="20" applyNumberFormat="1" applyFont="1" applyFill="1" applyBorder="1" applyAlignment="1">
      <alignment horizontal="left" vertical="center" wrapText="1"/>
    </xf>
    <xf numFmtId="168" fontId="24" fillId="0" borderId="1" xfId="20" applyNumberFormat="1" applyFont="1" applyFill="1" applyBorder="1" applyAlignment="1">
      <alignment horizontal="right" vertical="center"/>
    </xf>
    <xf numFmtId="0" fontId="24" fillId="0" borderId="7" xfId="20" applyFont="1" applyFill="1" applyBorder="1" applyAlignment="1">
      <alignment horizontal="right"/>
    </xf>
    <xf numFmtId="0" fontId="31" fillId="0" borderId="0" xfId="20" applyFont="1" applyFill="1" applyBorder="1" applyAlignment="1">
      <alignment horizontal="right"/>
    </xf>
    <xf numFmtId="177" fontId="25" fillId="0" borderId="18" xfId="20" applyNumberFormat="1" applyFont="1" applyFill="1" applyBorder="1" applyAlignment="1">
      <alignment horizontal="center" vertical="center" wrapText="1"/>
    </xf>
    <xf numFmtId="0" fontId="26" fillId="0" borderId="6" xfId="20" applyFont="1" applyFill="1" applyBorder="1" applyAlignment="1">
      <alignment horizontal="center" vertical="center" wrapText="1"/>
    </xf>
    <xf numFmtId="0" fontId="26" fillId="0" borderId="1" xfId="20" applyFont="1" applyFill="1" applyBorder="1" applyAlignment="1">
      <alignment horizontal="left" vertical="center" wrapText="1"/>
    </xf>
    <xf numFmtId="0" fontId="26" fillId="0" borderId="1" xfId="20" applyFont="1" applyFill="1" applyBorder="1" applyAlignment="1">
      <alignment horizontal="center" vertical="center" wrapText="1"/>
    </xf>
    <xf numFmtId="4" fontId="26" fillId="0" borderId="1" xfId="20" applyNumberFormat="1" applyFont="1" applyFill="1" applyBorder="1" applyAlignment="1">
      <alignment horizontal="right" vertical="center" wrapText="1"/>
    </xf>
    <xf numFmtId="177" fontId="26" fillId="0" borderId="1" xfId="20" applyNumberFormat="1" applyFont="1" applyFill="1" applyBorder="1" applyAlignment="1">
      <alignment horizontal="right" vertical="center" wrapText="1"/>
    </xf>
    <xf numFmtId="181" fontId="26" fillId="0" borderId="18" xfId="20" applyNumberFormat="1" applyFont="1" applyFill="1" applyBorder="1" applyAlignment="1">
      <alignment horizontal="center" vertical="center" wrapText="1"/>
    </xf>
    <xf numFmtId="172" fontId="26" fillId="0" borderId="7" xfId="20" applyNumberFormat="1" applyFont="1" applyFill="1" applyBorder="1" applyAlignment="1">
      <alignment horizontal="right"/>
    </xf>
    <xf numFmtId="172" fontId="33" fillId="0" borderId="0" xfId="20" applyNumberFormat="1" applyFont="1" applyFill="1" applyBorder="1"/>
    <xf numFmtId="177" fontId="33" fillId="0" borderId="0" xfId="20" applyNumberFormat="1" applyFont="1" applyFill="1" applyBorder="1"/>
    <xf numFmtId="0" fontId="33" fillId="0" borderId="0" xfId="20" applyFont="1" applyFill="1" applyBorder="1"/>
    <xf numFmtId="0" fontId="25" fillId="0" borderId="6" xfId="20" applyFont="1" applyFill="1" applyBorder="1" applyAlignment="1">
      <alignment horizontal="center" vertical="center" wrapText="1"/>
    </xf>
    <xf numFmtId="181" fontId="25" fillId="0" borderId="18" xfId="20" applyNumberFormat="1" applyFont="1" applyFill="1" applyBorder="1" applyAlignment="1">
      <alignment horizontal="center" vertical="center" wrapText="1"/>
    </xf>
    <xf numFmtId="172" fontId="25" fillId="0" borderId="7" xfId="20" applyNumberFormat="1" applyFont="1" applyFill="1" applyBorder="1" applyAlignment="1">
      <alignment horizontal="right" vertical="center"/>
    </xf>
    <xf numFmtId="172" fontId="34" fillId="0" borderId="0" xfId="20" applyNumberFormat="1" applyFont="1" applyFill="1" applyBorder="1" applyAlignment="1">
      <alignment vertical="center"/>
    </xf>
    <xf numFmtId="0" fontId="34" fillId="0" borderId="0" xfId="20" applyFont="1" applyFill="1" applyBorder="1" applyAlignment="1">
      <alignment vertical="center"/>
    </xf>
    <xf numFmtId="170" fontId="24" fillId="0" borderId="1" xfId="21" applyNumberFormat="1" applyFont="1" applyFill="1" applyBorder="1" applyAlignment="1">
      <alignment horizontal="right" vertical="center" wrapText="1"/>
    </xf>
    <xf numFmtId="168" fontId="24" fillId="0" borderId="18" xfId="20" applyNumberFormat="1" applyFont="1" applyFill="1" applyBorder="1" applyAlignment="1">
      <alignment horizontal="center" vertical="center" wrapText="1"/>
    </xf>
    <xf numFmtId="0" fontId="24" fillId="0" borderId="1" xfId="20" quotePrefix="1" applyFont="1" applyFill="1" applyBorder="1" applyAlignment="1">
      <alignment horizontal="center" vertical="center" wrapText="1"/>
    </xf>
    <xf numFmtId="0" fontId="25" fillId="0" borderId="6" xfId="20" quotePrefix="1" applyFont="1" applyFill="1" applyBorder="1" applyAlignment="1">
      <alignment horizontal="center" vertical="center"/>
    </xf>
    <xf numFmtId="169" fontId="25" fillId="0" borderId="1" xfId="21" applyFont="1" applyFill="1" applyBorder="1" applyAlignment="1">
      <alignment horizontal="right" vertical="center" wrapText="1"/>
    </xf>
    <xf numFmtId="168" fontId="25" fillId="0" borderId="18" xfId="20" applyNumberFormat="1" applyFont="1" applyFill="1" applyBorder="1" applyAlignment="1">
      <alignment horizontal="center" vertical="center" wrapText="1"/>
    </xf>
    <xf numFmtId="0" fontId="25" fillId="0" borderId="7" xfId="20" applyFont="1" applyFill="1" applyBorder="1" applyAlignment="1">
      <alignment horizontal="right"/>
    </xf>
    <xf numFmtId="0" fontId="34" fillId="0" borderId="0" xfId="20" applyFont="1" applyFill="1" applyBorder="1"/>
    <xf numFmtId="169" fontId="24" fillId="0" borderId="1" xfId="21" applyFont="1" applyFill="1" applyBorder="1" applyAlignment="1">
      <alignment horizontal="right" vertical="center" wrapText="1"/>
    </xf>
    <xf numFmtId="177" fontId="26" fillId="0" borderId="18" xfId="20" applyNumberFormat="1" applyFont="1" applyFill="1" applyBorder="1" applyAlignment="1">
      <alignment horizontal="center" vertical="center" wrapText="1"/>
    </xf>
    <xf numFmtId="168" fontId="26" fillId="0" borderId="7" xfId="20" applyNumberFormat="1" applyFont="1" applyFill="1" applyBorder="1" applyAlignment="1">
      <alignment horizontal="right"/>
    </xf>
    <xf numFmtId="168" fontId="33" fillId="0" borderId="0" xfId="20" applyNumberFormat="1" applyFont="1" applyFill="1" applyBorder="1"/>
    <xf numFmtId="3" fontId="24" fillId="0" borderId="6" xfId="20" quotePrefix="1" applyNumberFormat="1" applyFont="1" applyFill="1" applyBorder="1" applyAlignment="1">
      <alignment horizontal="center" vertical="center"/>
    </xf>
    <xf numFmtId="177" fontId="24" fillId="0" borderId="1" xfId="20" applyNumberFormat="1" applyFont="1" applyFill="1" applyBorder="1" applyAlignment="1">
      <alignment horizontal="center" vertical="center" wrapText="1"/>
    </xf>
    <xf numFmtId="177" fontId="24" fillId="0" borderId="1" xfId="20" quotePrefix="1" applyNumberFormat="1" applyFont="1" applyFill="1" applyBorder="1" applyAlignment="1">
      <alignment horizontal="center" vertical="center" wrapText="1"/>
    </xf>
    <xf numFmtId="0" fontId="24" fillId="0" borderId="8" xfId="20" applyFont="1" applyFill="1" applyBorder="1"/>
    <xf numFmtId="0" fontId="24" fillId="0" borderId="9" xfId="20" applyFont="1" applyFill="1" applyBorder="1"/>
    <xf numFmtId="0" fontId="24" fillId="0" borderId="9" xfId="20" applyFont="1" applyFill="1" applyBorder="1" applyAlignment="1">
      <alignment horizontal="center"/>
    </xf>
    <xf numFmtId="166" fontId="24" fillId="0" borderId="9" xfId="11" applyNumberFormat="1" applyFont="1" applyFill="1" applyBorder="1"/>
    <xf numFmtId="0" fontId="24" fillId="0" borderId="29" xfId="20" applyFont="1" applyFill="1" applyBorder="1" applyAlignment="1">
      <alignment horizontal="center"/>
    </xf>
    <xf numFmtId="0" fontId="24" fillId="0" borderId="10" xfId="20" applyFont="1" applyFill="1" applyBorder="1"/>
    <xf numFmtId="0" fontId="24" fillId="0" borderId="0" xfId="20" applyFont="1" applyFill="1" applyAlignment="1">
      <alignment horizontal="center"/>
    </xf>
    <xf numFmtId="166" fontId="24" fillId="0" borderId="0" xfId="11" applyNumberFormat="1" applyFont="1" applyFill="1"/>
    <xf numFmtId="0" fontId="30" fillId="0" borderId="0" xfId="20"/>
    <xf numFmtId="0" fontId="1" fillId="0" borderId="0" xfId="20" applyFont="1" applyAlignment="1">
      <alignment horizontal="center" vertical="center"/>
    </xf>
    <xf numFmtId="0" fontId="1" fillId="0" borderId="0" xfId="20" applyFont="1"/>
    <xf numFmtId="0" fontId="8" fillId="0" borderId="11" xfId="20" applyFont="1" applyBorder="1" applyAlignment="1">
      <alignment vertical="center"/>
    </xf>
    <xf numFmtId="178" fontId="2" fillId="0" borderId="1" xfId="20" applyNumberFormat="1" applyFont="1" applyFill="1" applyBorder="1" applyAlignment="1">
      <alignment horizontal="center" vertical="center" wrapText="1"/>
    </xf>
    <xf numFmtId="0" fontId="2" fillId="0" borderId="1" xfId="20" applyFont="1" applyFill="1" applyBorder="1" applyAlignment="1">
      <alignment horizontal="center" vertical="center" wrapText="1"/>
    </xf>
    <xf numFmtId="0" fontId="2" fillId="0" borderId="6" xfId="20" quotePrefix="1" applyFont="1" applyFill="1" applyBorder="1" applyAlignment="1">
      <alignment horizontal="center" vertical="center"/>
    </xf>
    <xf numFmtId="0" fontId="2" fillId="0" borderId="1" xfId="20" applyFont="1" applyFill="1" applyBorder="1" applyAlignment="1">
      <alignment horizontal="left" vertical="center" wrapText="1"/>
    </xf>
    <xf numFmtId="0" fontId="2" fillId="0" borderId="1" xfId="20" applyFont="1" applyFill="1" applyBorder="1" applyAlignment="1">
      <alignment horizontal="center" vertical="center"/>
    </xf>
    <xf numFmtId="1" fontId="1" fillId="0" borderId="1" xfId="20" quotePrefix="1" applyNumberFormat="1" applyFont="1" applyFill="1" applyBorder="1" applyAlignment="1">
      <alignment horizontal="center" vertical="center" wrapText="1"/>
    </xf>
    <xf numFmtId="182" fontId="2" fillId="0" borderId="1" xfId="22" applyNumberFormat="1" applyFont="1" applyBorder="1" applyAlignment="1">
      <alignment horizontal="right" vertical="center" wrapText="1"/>
    </xf>
    <xf numFmtId="3" fontId="2" fillId="0" borderId="18" xfId="20" applyNumberFormat="1" applyFont="1" applyFill="1" applyBorder="1" applyAlignment="1">
      <alignment horizontal="right" vertical="center"/>
    </xf>
    <xf numFmtId="3" fontId="2" fillId="0" borderId="7" xfId="20" applyNumberFormat="1" applyFont="1" applyFill="1" applyBorder="1" applyAlignment="1">
      <alignment horizontal="right" vertical="center"/>
    </xf>
    <xf numFmtId="0" fontId="1" fillId="0" borderId="6" xfId="20" quotePrefix="1" applyFont="1" applyBorder="1" applyAlignment="1">
      <alignment horizontal="center" vertical="center" wrapText="1"/>
    </xf>
    <xf numFmtId="0" fontId="1" fillId="0" borderId="1" xfId="20" applyFont="1" applyBorder="1" applyAlignment="1">
      <alignment horizontal="left" vertical="center" wrapText="1"/>
    </xf>
    <xf numFmtId="183" fontId="1" fillId="0" borderId="1" xfId="20" applyNumberFormat="1" applyFont="1" applyBorder="1" applyAlignment="1">
      <alignment horizontal="center" vertical="center" wrapText="1"/>
    </xf>
    <xf numFmtId="166" fontId="1" fillId="0" borderId="1" xfId="22" applyNumberFormat="1" applyFont="1" applyBorder="1" applyAlignment="1">
      <alignment horizontal="center" vertical="center" wrapText="1"/>
    </xf>
    <xf numFmtId="0" fontId="1" fillId="0" borderId="1" xfId="20" applyFont="1" applyBorder="1" applyAlignment="1">
      <alignment horizontal="center" vertical="center" wrapText="1"/>
    </xf>
    <xf numFmtId="182" fontId="1" fillId="0" borderId="1" xfId="22" applyNumberFormat="1" applyFont="1" applyBorder="1" applyAlignment="1">
      <alignment horizontal="right" vertical="center" wrapText="1"/>
    </xf>
    <xf numFmtId="3" fontId="1" fillId="0" borderId="18" xfId="20" applyNumberFormat="1" applyFont="1" applyBorder="1" applyAlignment="1">
      <alignment horizontal="center" vertical="center" wrapText="1"/>
    </xf>
    <xf numFmtId="3" fontId="2" fillId="0" borderId="7" xfId="20" applyNumberFormat="1" applyFont="1" applyBorder="1" applyAlignment="1">
      <alignment horizontal="right" vertical="center" wrapText="1"/>
    </xf>
    <xf numFmtId="0" fontId="1" fillId="0" borderId="1" xfId="20" applyFont="1" applyBorder="1" applyAlignment="1">
      <alignment vertical="center" wrapText="1"/>
    </xf>
    <xf numFmtId="166" fontId="1" fillId="0" borderId="1" xfId="22" applyNumberFormat="1" applyFont="1" applyFill="1" applyBorder="1" applyAlignment="1">
      <alignment horizontal="center" vertical="center" wrapText="1"/>
    </xf>
    <xf numFmtId="182" fontId="1" fillId="0" borderId="1" xfId="22" applyNumberFormat="1" applyFont="1" applyFill="1" applyBorder="1" applyAlignment="1">
      <alignment horizontal="right" vertical="center" wrapText="1"/>
    </xf>
    <xf numFmtId="3" fontId="1" fillId="0" borderId="7" xfId="20" applyNumberFormat="1" applyFont="1" applyBorder="1" applyAlignment="1">
      <alignment horizontal="right" vertical="center" wrapText="1"/>
    </xf>
    <xf numFmtId="182" fontId="1" fillId="0" borderId="1" xfId="22" applyNumberFormat="1" applyFont="1" applyFill="1" applyBorder="1" applyAlignment="1">
      <alignment horizontal="right" vertical="center"/>
    </xf>
    <xf numFmtId="3" fontId="1" fillId="0" borderId="18" xfId="22" applyNumberFormat="1" applyFont="1" applyFill="1" applyBorder="1" applyAlignment="1">
      <alignment horizontal="center" vertical="center" wrapText="1"/>
    </xf>
    <xf numFmtId="0" fontId="1" fillId="0" borderId="7" xfId="20" applyFont="1" applyBorder="1" applyAlignment="1">
      <alignment horizontal="center" vertical="center" wrapText="1"/>
    </xf>
    <xf numFmtId="0" fontId="1" fillId="2" borderId="1" xfId="20" applyFont="1" applyFill="1" applyBorder="1" applyAlignment="1">
      <alignment horizontal="left" vertical="center" wrapText="1"/>
    </xf>
    <xf numFmtId="0" fontId="1" fillId="2" borderId="1" xfId="20" applyFont="1" applyFill="1" applyBorder="1" applyAlignment="1">
      <alignment horizontal="center" vertical="center" wrapText="1"/>
    </xf>
    <xf numFmtId="166" fontId="1" fillId="0" borderId="18" xfId="22" applyNumberFormat="1" applyFont="1" applyFill="1" applyBorder="1" applyAlignment="1">
      <alignment horizontal="center" vertical="center" wrapText="1"/>
    </xf>
    <xf numFmtId="3" fontId="1" fillId="0" borderId="1" xfId="20" applyNumberFormat="1" applyFont="1" applyBorder="1" applyAlignment="1">
      <alignment horizontal="center" vertical="center" wrapText="1"/>
    </xf>
    <xf numFmtId="166" fontId="1" fillId="0" borderId="18" xfId="20" applyNumberFormat="1" applyFont="1" applyBorder="1" applyAlignment="1">
      <alignment horizontal="center" vertical="center" wrapText="1"/>
    </xf>
    <xf numFmtId="0" fontId="36" fillId="0" borderId="7" xfId="20" applyFont="1" applyBorder="1" applyAlignment="1">
      <alignment horizontal="center" vertical="center" wrapText="1"/>
    </xf>
    <xf numFmtId="0" fontId="2" fillId="0" borderId="6" xfId="20" quotePrefix="1" applyFont="1" applyFill="1" applyBorder="1" applyAlignment="1">
      <alignment horizontal="center" vertical="center" wrapText="1"/>
    </xf>
    <xf numFmtId="183" fontId="2" fillId="0" borderId="1" xfId="20" applyNumberFormat="1" applyFont="1" applyFill="1" applyBorder="1" applyAlignment="1">
      <alignment horizontal="center" vertical="center" wrapText="1"/>
    </xf>
    <xf numFmtId="3" fontId="2" fillId="0" borderId="1" xfId="20" applyNumberFormat="1" applyFont="1" applyFill="1" applyBorder="1" applyAlignment="1">
      <alignment horizontal="center" vertical="center" wrapText="1"/>
    </xf>
    <xf numFmtId="182" fontId="2" fillId="0" borderId="1" xfId="22" applyNumberFormat="1" applyFont="1" applyFill="1" applyBorder="1" applyAlignment="1">
      <alignment horizontal="right" vertical="center" wrapText="1"/>
    </xf>
    <xf numFmtId="166" fontId="2" fillId="0" borderId="18" xfId="20" applyNumberFormat="1" applyFont="1" applyFill="1" applyBorder="1" applyAlignment="1">
      <alignment horizontal="center" vertical="center" wrapText="1"/>
    </xf>
    <xf numFmtId="0" fontId="36" fillId="0" borderId="7" xfId="20" applyFont="1" applyFill="1" applyBorder="1" applyAlignment="1">
      <alignment horizontal="center" vertical="center" wrapText="1"/>
    </xf>
    <xf numFmtId="182" fontId="1" fillId="0" borderId="1" xfId="22" applyNumberFormat="1" applyFont="1" applyBorder="1" applyAlignment="1">
      <alignment horizontal="right" vertical="center"/>
    </xf>
    <xf numFmtId="178" fontId="1" fillId="0" borderId="1" xfId="20" applyNumberFormat="1" applyFont="1" applyFill="1" applyBorder="1" applyAlignment="1">
      <alignment horizontal="center" vertical="center" wrapText="1"/>
    </xf>
    <xf numFmtId="0" fontId="1" fillId="0" borderId="7" xfId="20" applyFont="1" applyBorder="1"/>
    <xf numFmtId="178" fontId="1" fillId="0" borderId="1" xfId="22" applyNumberFormat="1" applyFont="1" applyFill="1" applyBorder="1" applyAlignment="1">
      <alignment horizontal="center" vertical="center" wrapText="1"/>
    </xf>
    <xf numFmtId="0" fontId="2" fillId="0" borderId="8" xfId="20" applyFont="1" applyFill="1" applyBorder="1" applyAlignment="1">
      <alignment horizontal="center" vertical="center"/>
    </xf>
    <xf numFmtId="0" fontId="2" fillId="0" borderId="9" xfId="20" applyFont="1" applyFill="1" applyBorder="1" applyAlignment="1">
      <alignment horizontal="left" vertical="center" wrapText="1"/>
    </xf>
    <xf numFmtId="0" fontId="2" fillId="0" borderId="9" xfId="20" applyFont="1" applyFill="1" applyBorder="1" applyAlignment="1">
      <alignment horizontal="center" vertical="center"/>
    </xf>
    <xf numFmtId="0" fontId="2" fillId="0" borderId="9" xfId="20" applyFont="1" applyFill="1" applyBorder="1"/>
    <xf numFmtId="182" fontId="2" fillId="0" borderId="9" xfId="22" applyNumberFormat="1" applyFont="1" applyFill="1" applyBorder="1" applyAlignment="1">
      <alignment horizontal="right" vertical="center" wrapText="1"/>
    </xf>
    <xf numFmtId="3" fontId="2" fillId="0" borderId="29" xfId="20" applyNumberFormat="1" applyFont="1" applyFill="1" applyBorder="1" applyAlignment="1">
      <alignment horizontal="right"/>
    </xf>
    <xf numFmtId="0" fontId="2" fillId="0" borderId="10" xfId="20" applyFont="1" applyFill="1" applyBorder="1"/>
    <xf numFmtId="178" fontId="1" fillId="0" borderId="0" xfId="22" applyNumberFormat="1" applyFont="1" applyFill="1" applyAlignment="1">
      <alignment horizontal="center"/>
    </xf>
    <xf numFmtId="0" fontId="8" fillId="0" borderId="0" xfId="20" applyFont="1"/>
    <xf numFmtId="178" fontId="1" fillId="0" borderId="0" xfId="20" applyNumberFormat="1" applyFont="1" applyAlignment="1">
      <alignment horizontal="center"/>
    </xf>
    <xf numFmtId="178" fontId="1" fillId="0" borderId="0" xfId="20" applyNumberFormat="1" applyFont="1"/>
    <xf numFmtId="182" fontId="0" fillId="0" borderId="0" xfId="22" applyNumberFormat="1" applyFont="1"/>
    <xf numFmtId="0" fontId="37" fillId="0" borderId="0" xfId="20" applyFont="1"/>
    <xf numFmtId="0" fontId="39" fillId="0" borderId="0" xfId="20" applyFont="1" applyAlignment="1">
      <alignment horizontal="center" vertical="center"/>
    </xf>
    <xf numFmtId="0" fontId="40" fillId="0" borderId="0" xfId="20" applyFont="1" applyAlignment="1">
      <alignment horizontal="center" vertical="center"/>
    </xf>
    <xf numFmtId="166" fontId="35" fillId="0" borderId="0" xfId="20" applyNumberFormat="1" applyFont="1" applyAlignment="1">
      <alignment horizontal="center" vertical="center"/>
    </xf>
    <xf numFmtId="166" fontId="35" fillId="0" borderId="0" xfId="20" applyNumberFormat="1" applyFont="1" applyAlignment="1">
      <alignment horizontal="left" vertical="center"/>
    </xf>
    <xf numFmtId="0" fontId="43" fillId="0" borderId="0" xfId="20" applyFont="1" applyAlignment="1">
      <alignment horizontal="center" vertical="center"/>
    </xf>
    <xf numFmtId="0" fontId="41" fillId="0" borderId="0" xfId="20" applyFont="1" applyAlignment="1">
      <alignment horizontal="center" vertical="center"/>
    </xf>
    <xf numFmtId="166" fontId="41" fillId="0" borderId="1" xfId="20" applyNumberFormat="1" applyFont="1" applyBorder="1" applyAlignment="1">
      <alignment horizontal="center" vertical="center" wrapText="1"/>
    </xf>
    <xf numFmtId="1" fontId="44" fillId="0" borderId="1" xfId="20" applyNumberFormat="1" applyFont="1" applyBorder="1" applyAlignment="1">
      <alignment horizontal="center" vertical="center" wrapText="1"/>
    </xf>
    <xf numFmtId="1" fontId="45" fillId="0" borderId="0" xfId="20" applyNumberFormat="1" applyFont="1" applyAlignment="1">
      <alignment horizontal="center" vertical="center"/>
    </xf>
    <xf numFmtId="0" fontId="25" fillId="0" borderId="1" xfId="20" quotePrefix="1" applyFont="1" applyBorder="1" applyAlignment="1">
      <alignment horizontal="center" vertical="center"/>
    </xf>
    <xf numFmtId="0" fontId="25" fillId="0" borderId="1" xfId="20" applyFont="1" applyBorder="1" applyAlignment="1">
      <alignment horizontal="left" vertical="center" wrapText="1"/>
    </xf>
    <xf numFmtId="0" fontId="25" fillId="0" borderId="1" xfId="20" applyFont="1" applyBorder="1" applyAlignment="1">
      <alignment horizontal="center" vertical="center"/>
    </xf>
    <xf numFmtId="1" fontId="24" fillId="0" borderId="1" xfId="20" quotePrefix="1" applyNumberFormat="1" applyFont="1" applyBorder="1" applyAlignment="1">
      <alignment horizontal="center" vertical="center" wrapText="1"/>
    </xf>
    <xf numFmtId="184" fontId="25" fillId="0" borderId="1" xfId="20" applyNumberFormat="1" applyFont="1" applyBorder="1" applyAlignment="1">
      <alignment horizontal="center" vertical="center"/>
    </xf>
    <xf numFmtId="185" fontId="25" fillId="0" borderId="1" xfId="20" applyNumberFormat="1" applyFont="1" applyBorder="1" applyAlignment="1">
      <alignment horizontal="center" vertical="center"/>
    </xf>
    <xf numFmtId="0" fontId="25" fillId="0" borderId="0" xfId="20" applyFont="1" applyAlignment="1">
      <alignment horizontal="center" vertical="center"/>
    </xf>
    <xf numFmtId="0" fontId="24" fillId="0" borderId="1" xfId="20" quotePrefix="1" applyFont="1" applyBorder="1" applyAlignment="1">
      <alignment horizontal="center" vertical="center" wrapText="1"/>
    </xf>
    <xf numFmtId="0" fontId="24" fillId="0" borderId="1" xfId="20" applyFont="1" applyBorder="1" applyAlignment="1">
      <alignment horizontal="left" vertical="center" wrapText="1"/>
    </xf>
    <xf numFmtId="183" fontId="24" fillId="0" borderId="1" xfId="20" applyNumberFormat="1" applyFont="1" applyBorder="1" applyAlignment="1">
      <alignment horizontal="center" vertical="center" wrapText="1"/>
    </xf>
    <xf numFmtId="0" fontId="24" fillId="0" borderId="1" xfId="20" applyFont="1" applyBorder="1" applyAlignment="1">
      <alignment horizontal="center" vertical="center"/>
    </xf>
    <xf numFmtId="0" fontId="24" fillId="0" borderId="1" xfId="20" applyFont="1" applyBorder="1" applyAlignment="1">
      <alignment horizontal="center" vertical="center" wrapText="1"/>
    </xf>
    <xf numFmtId="0" fontId="24" fillId="0" borderId="1" xfId="20" applyFont="1" applyBorder="1" applyAlignment="1">
      <alignment vertical="center"/>
    </xf>
    <xf numFmtId="167" fontId="25" fillId="0" borderId="1" xfId="20" applyNumberFormat="1" applyFont="1" applyBorder="1" applyAlignment="1">
      <alignment horizontal="center" vertical="center" wrapText="1"/>
    </xf>
    <xf numFmtId="167" fontId="24" fillId="0" borderId="1" xfId="20" applyNumberFormat="1" applyFont="1" applyBorder="1" applyAlignment="1">
      <alignment horizontal="center" vertical="center" wrapText="1"/>
    </xf>
    <xf numFmtId="0" fontId="25" fillId="0" borderId="0" xfId="20" applyFont="1" applyAlignment="1">
      <alignment vertical="center"/>
    </xf>
    <xf numFmtId="167" fontId="24" fillId="0" borderId="1" xfId="22" applyNumberFormat="1" applyFont="1" applyFill="1" applyBorder="1" applyAlignment="1">
      <alignment horizontal="center" vertical="center" wrapText="1"/>
    </xf>
    <xf numFmtId="0" fontId="24" fillId="0" borderId="0" xfId="20" applyFont="1" applyAlignment="1">
      <alignment vertical="center"/>
    </xf>
    <xf numFmtId="3" fontId="24" fillId="0" borderId="1" xfId="20" applyNumberFormat="1" applyFont="1" applyBorder="1" applyAlignment="1">
      <alignment horizontal="right" vertical="center" wrapText="1"/>
    </xf>
    <xf numFmtId="166" fontId="24" fillId="0" borderId="1" xfId="22" applyNumberFormat="1" applyFont="1" applyFill="1" applyBorder="1" applyAlignment="1">
      <alignment horizontal="right" vertical="center" wrapText="1"/>
    </xf>
    <xf numFmtId="166" fontId="24" fillId="0" borderId="1" xfId="22" applyNumberFormat="1" applyFont="1" applyFill="1" applyBorder="1" applyAlignment="1">
      <alignment horizontal="center" vertical="center" wrapText="1"/>
    </xf>
    <xf numFmtId="184" fontId="24" fillId="0" borderId="1" xfId="20" applyNumberFormat="1" applyFont="1" applyBorder="1" applyAlignment="1">
      <alignment horizontal="center" vertical="center" wrapText="1"/>
    </xf>
    <xf numFmtId="0" fontId="25" fillId="0" borderId="1" xfId="20" quotePrefix="1" applyFont="1" applyBorder="1" applyAlignment="1">
      <alignment horizontal="center" vertical="center" wrapText="1"/>
    </xf>
    <xf numFmtId="0" fontId="25" fillId="0" borderId="1" xfId="20" applyFont="1" applyBorder="1" applyAlignment="1">
      <alignment horizontal="center" vertical="center" wrapText="1"/>
    </xf>
    <xf numFmtId="166" fontId="25" fillId="0" borderId="1" xfId="20" applyNumberFormat="1" applyFont="1" applyBorder="1" applyAlignment="1">
      <alignment horizontal="center" vertical="center" wrapText="1"/>
    </xf>
    <xf numFmtId="3" fontId="25" fillId="0" borderId="1" xfId="20" applyNumberFormat="1" applyFont="1" applyBorder="1" applyAlignment="1">
      <alignment horizontal="right" vertical="center" wrapText="1"/>
    </xf>
    <xf numFmtId="3" fontId="25" fillId="0" borderId="1" xfId="20" applyNumberFormat="1" applyFont="1" applyBorder="1" applyAlignment="1">
      <alignment horizontal="center" vertical="center" wrapText="1"/>
    </xf>
    <xf numFmtId="0" fontId="25" fillId="0" borderId="1" xfId="20" applyFont="1" applyBorder="1" applyAlignment="1">
      <alignment vertical="center"/>
    </xf>
    <xf numFmtId="3" fontId="24" fillId="0" borderId="1" xfId="20" applyNumberFormat="1" applyFont="1" applyBorder="1" applyAlignment="1">
      <alignment horizontal="center" vertical="center" wrapText="1"/>
    </xf>
    <xf numFmtId="166" fontId="24" fillId="0" borderId="1" xfId="20" applyNumberFormat="1" applyFont="1" applyBorder="1" applyAlignment="1">
      <alignment horizontal="left" vertical="center" wrapText="1"/>
    </xf>
    <xf numFmtId="0" fontId="41" fillId="0" borderId="1" xfId="20" applyFont="1" applyBorder="1" applyAlignment="1">
      <alignment horizontal="center" vertical="center"/>
    </xf>
    <xf numFmtId="0" fontId="41" fillId="0" borderId="1" xfId="20" applyFont="1" applyBorder="1" applyAlignment="1">
      <alignment horizontal="left" vertical="center"/>
    </xf>
    <xf numFmtId="166" fontId="41" fillId="0" borderId="1" xfId="20" applyNumberFormat="1" applyFont="1" applyBorder="1" applyAlignment="1">
      <alignment horizontal="center" vertical="center"/>
    </xf>
    <xf numFmtId="0" fontId="4" fillId="0" borderId="0" xfId="20" applyFont="1" applyAlignment="1">
      <alignment vertical="center"/>
    </xf>
    <xf numFmtId="0" fontId="43" fillId="0" borderId="1" xfId="20" applyFont="1" applyBorder="1" applyAlignment="1">
      <alignment horizontal="center" vertical="center"/>
    </xf>
    <xf numFmtId="166" fontId="43" fillId="0" borderId="1" xfId="20" applyNumberFormat="1" applyFont="1" applyBorder="1" applyAlignment="1">
      <alignment horizontal="center" vertical="center"/>
    </xf>
    <xf numFmtId="166" fontId="43" fillId="0" borderId="1" xfId="20" applyNumberFormat="1" applyFont="1" applyBorder="1" applyAlignment="1">
      <alignment horizontal="left" vertical="center" wrapText="1"/>
    </xf>
    <xf numFmtId="0" fontId="43" fillId="0" borderId="1" xfId="20" applyFont="1" applyBorder="1" applyAlignment="1">
      <alignment horizontal="center" vertical="center" wrapText="1"/>
    </xf>
    <xf numFmtId="0" fontId="43" fillId="0" borderId="1" xfId="20" applyFont="1" applyBorder="1" applyAlignment="1">
      <alignment horizontal="right" vertical="center"/>
    </xf>
    <xf numFmtId="0" fontId="24" fillId="0" borderId="1" xfId="20" applyFont="1" applyBorder="1" applyAlignment="1">
      <alignment vertical="center" wrapText="1"/>
    </xf>
    <xf numFmtId="0" fontId="41" fillId="0" borderId="1" xfId="20" applyFont="1" applyBorder="1" applyAlignment="1">
      <alignment horizontal="center" vertical="center" wrapText="1"/>
    </xf>
    <xf numFmtId="0" fontId="41" fillId="0" borderId="1" xfId="20" applyFont="1" applyBorder="1" applyAlignment="1">
      <alignment vertical="center" wrapText="1"/>
    </xf>
    <xf numFmtId="167" fontId="41" fillId="0" borderId="1" xfId="20" applyNumberFormat="1" applyFont="1" applyBorder="1" applyAlignment="1">
      <alignment horizontal="center" vertical="center" wrapText="1"/>
    </xf>
    <xf numFmtId="180" fontId="41" fillId="0" borderId="1" xfId="20" applyNumberFormat="1" applyFont="1" applyBorder="1" applyAlignment="1">
      <alignment horizontal="center" vertical="center" wrapText="1"/>
    </xf>
    <xf numFmtId="180" fontId="41" fillId="0" borderId="0" xfId="20" applyNumberFormat="1" applyFont="1" applyAlignment="1">
      <alignment horizontal="center" vertical="center"/>
    </xf>
    <xf numFmtId="183" fontId="24" fillId="0" borderId="1" xfId="20" applyNumberFormat="1" applyFont="1" applyBorder="1" applyAlignment="1">
      <alignment horizontal="right" vertical="center" wrapText="1"/>
    </xf>
    <xf numFmtId="166" fontId="43" fillId="0" borderId="1" xfId="5" quotePrefix="1" applyNumberFormat="1" applyFont="1" applyFill="1" applyBorder="1" applyAlignment="1">
      <alignment horizontal="left" vertical="center" wrapText="1"/>
    </xf>
    <xf numFmtId="3" fontId="24" fillId="0" borderId="1" xfId="22" quotePrefix="1" applyNumberFormat="1" applyFont="1" applyFill="1" applyBorder="1" applyAlignment="1">
      <alignment horizontal="right" vertical="center" wrapText="1"/>
    </xf>
    <xf numFmtId="0" fontId="46" fillId="0" borderId="1" xfId="20" applyFont="1" applyBorder="1" applyAlignment="1">
      <alignment vertical="center" wrapText="1"/>
    </xf>
    <xf numFmtId="0" fontId="24" fillId="0" borderId="1" xfId="20" applyFont="1" applyBorder="1" applyAlignment="1">
      <alignment horizontal="right" vertical="center"/>
    </xf>
    <xf numFmtId="3" fontId="24" fillId="0" borderId="1" xfId="22" applyNumberFormat="1" applyFont="1" applyFill="1" applyBorder="1" applyAlignment="1">
      <alignment horizontal="right" vertical="center"/>
    </xf>
    <xf numFmtId="0" fontId="24" fillId="0" borderId="1" xfId="20" applyFont="1" applyBorder="1" applyAlignment="1">
      <alignment horizontal="left" vertical="center"/>
    </xf>
    <xf numFmtId="0" fontId="41" fillId="0" borderId="1" xfId="20" applyFont="1" applyBorder="1" applyAlignment="1">
      <alignment horizontal="left" vertical="center" wrapText="1"/>
    </xf>
    <xf numFmtId="0" fontId="44" fillId="0" borderId="1" xfId="20" applyFont="1" applyBorder="1" applyAlignment="1">
      <alignment horizontal="center" vertical="center" wrapText="1"/>
    </xf>
    <xf numFmtId="186" fontId="41" fillId="0" borderId="1" xfId="22" applyNumberFormat="1" applyFont="1" applyFill="1" applyBorder="1" applyAlignment="1">
      <alignment horizontal="center" vertical="center" wrapText="1"/>
    </xf>
    <xf numFmtId="180" fontId="41" fillId="0" borderId="1" xfId="20" applyNumberFormat="1" applyFont="1" applyBorder="1" applyAlignment="1">
      <alignment horizontal="center" vertical="center"/>
    </xf>
    <xf numFmtId="0" fontId="45" fillId="0" borderId="0" xfId="20" applyFont="1" applyAlignment="1">
      <alignment horizontal="center" vertical="center"/>
    </xf>
    <xf numFmtId="0" fontId="43" fillId="0" borderId="1" xfId="20" applyFont="1" applyBorder="1" applyAlignment="1">
      <alignment vertical="center" wrapText="1"/>
    </xf>
    <xf numFmtId="167" fontId="43" fillId="0" borderId="1" xfId="20" applyNumberFormat="1" applyFont="1" applyBorder="1" applyAlignment="1">
      <alignment horizontal="left" vertical="center" wrapText="1"/>
    </xf>
    <xf numFmtId="167" fontId="46" fillId="0" borderId="1" xfId="22" applyNumberFormat="1" applyFont="1" applyFill="1" applyBorder="1" applyAlignment="1">
      <alignment vertical="center" wrapText="1"/>
    </xf>
    <xf numFmtId="167" fontId="43" fillId="0" borderId="1" xfId="20" applyNumberFormat="1" applyFont="1" applyBorder="1" applyAlignment="1">
      <alignment horizontal="center" vertical="center" wrapText="1"/>
    </xf>
    <xf numFmtId="1" fontId="24" fillId="0" borderId="1" xfId="20" applyNumberFormat="1" applyFont="1" applyBorder="1" applyAlignment="1">
      <alignment horizontal="center" vertical="center" wrapText="1"/>
    </xf>
    <xf numFmtId="184" fontId="24" fillId="0" borderId="1" xfId="20" applyNumberFormat="1" applyFont="1" applyBorder="1" applyAlignment="1">
      <alignment horizontal="right" vertical="center" wrapText="1"/>
    </xf>
    <xf numFmtId="3" fontId="24" fillId="0" borderId="1" xfId="20" applyNumberFormat="1" applyFont="1" applyBorder="1" applyAlignment="1">
      <alignment horizontal="right" vertical="center"/>
    </xf>
    <xf numFmtId="166" fontId="43" fillId="0" borderId="1" xfId="20" applyNumberFormat="1" applyFont="1" applyBorder="1" applyAlignment="1">
      <alignment horizontal="right" vertical="center"/>
    </xf>
    <xf numFmtId="0" fontId="42" fillId="0" borderId="1" xfId="20" applyFont="1" applyBorder="1" applyAlignment="1">
      <alignment horizontal="center" vertical="center"/>
    </xf>
    <xf numFmtId="166" fontId="42" fillId="0" borderId="1" xfId="20" applyNumberFormat="1" applyFont="1" applyBorder="1" applyAlignment="1">
      <alignment horizontal="center" vertical="center"/>
    </xf>
    <xf numFmtId="0" fontId="42" fillId="0" borderId="0" xfId="20" applyFont="1" applyAlignment="1">
      <alignment horizontal="center" vertical="center"/>
    </xf>
    <xf numFmtId="0" fontId="47" fillId="0" borderId="0" xfId="20" applyFont="1" applyAlignment="1">
      <alignment vertical="center"/>
    </xf>
    <xf numFmtId="0" fontId="39" fillId="0" borderId="0" xfId="20" applyFont="1" applyAlignment="1">
      <alignment horizontal="left" vertical="center"/>
    </xf>
    <xf numFmtId="166" fontId="39" fillId="0" borderId="0" xfId="20" applyNumberFormat="1" applyFont="1" applyAlignment="1">
      <alignment horizontal="center" vertical="center"/>
    </xf>
    <xf numFmtId="165" fontId="39" fillId="0" borderId="0" xfId="20" applyNumberFormat="1" applyFont="1" applyAlignment="1">
      <alignment horizontal="center" vertical="center"/>
    </xf>
    <xf numFmtId="0" fontId="30" fillId="0" borderId="0" xfId="20" applyAlignment="1">
      <alignment vertical="center"/>
    </xf>
    <xf numFmtId="168" fontId="24" fillId="0" borderId="0" xfId="14" applyNumberFormat="1" applyFont="1" applyFill="1" applyBorder="1" applyAlignment="1">
      <alignment horizontal="right" vertical="center"/>
    </xf>
    <xf numFmtId="168" fontId="25" fillId="0" borderId="17" xfId="14" applyNumberFormat="1" applyFont="1" applyFill="1" applyBorder="1" applyAlignment="1">
      <alignment horizontal="right" vertical="center"/>
    </xf>
    <xf numFmtId="0" fontId="48" fillId="0" borderId="6" xfId="0" quotePrefix="1" applyFont="1" applyFill="1" applyBorder="1" applyAlignment="1">
      <alignment horizontal="center" vertical="center"/>
    </xf>
    <xf numFmtId="0" fontId="48" fillId="0" borderId="1" xfId="0" applyFont="1" applyFill="1" applyBorder="1" applyAlignment="1">
      <alignment horizontal="left" vertical="center" wrapText="1"/>
    </xf>
    <xf numFmtId="168" fontId="48" fillId="0" borderId="1" xfId="0" applyNumberFormat="1" applyFont="1" applyFill="1" applyBorder="1" applyAlignment="1">
      <alignment horizontal="center" vertical="center" wrapText="1"/>
    </xf>
    <xf numFmtId="0" fontId="48" fillId="0" borderId="1" xfId="0" quotePrefix="1" applyFont="1" applyFill="1" applyBorder="1" applyAlignment="1">
      <alignment horizontal="center" vertical="center" wrapText="1"/>
    </xf>
    <xf numFmtId="0" fontId="48" fillId="0" borderId="1" xfId="0" applyFont="1" applyBorder="1"/>
    <xf numFmtId="167" fontId="48" fillId="0" borderId="1" xfId="12" applyNumberFormat="1" applyFont="1" applyFill="1" applyBorder="1" applyAlignment="1">
      <alignment horizontal="right" vertical="center" wrapText="1"/>
    </xf>
    <xf numFmtId="168" fontId="48" fillId="0" borderId="1" xfId="0" applyNumberFormat="1" applyFont="1" applyFill="1" applyBorder="1" applyAlignment="1">
      <alignment horizontal="right" vertical="center" wrapText="1"/>
    </xf>
    <xf numFmtId="168" fontId="48" fillId="0" borderId="1" xfId="12" applyNumberFormat="1" applyFont="1" applyFill="1" applyBorder="1" applyAlignment="1">
      <alignment horizontal="right" vertical="center" wrapText="1"/>
    </xf>
    <xf numFmtId="171" fontId="48" fillId="0" borderId="1" xfId="0" applyNumberFormat="1" applyFont="1" applyFill="1" applyBorder="1" applyAlignment="1">
      <alignment horizontal="right" vertical="center" wrapText="1"/>
    </xf>
    <xf numFmtId="166" fontId="48" fillId="0" borderId="7" xfId="11" applyNumberFormat="1" applyFont="1" applyBorder="1"/>
    <xf numFmtId="172" fontId="48" fillId="0" borderId="0" xfId="0" applyNumberFormat="1" applyFont="1"/>
    <xf numFmtId="0" fontId="48" fillId="0" borderId="0" xfId="0" applyFont="1"/>
    <xf numFmtId="0" fontId="25" fillId="0" borderId="22" xfId="13" applyFont="1" applyFill="1" applyBorder="1" applyAlignment="1">
      <alignment horizontal="center" vertical="center" wrapText="1"/>
    </xf>
    <xf numFmtId="0" fontId="24" fillId="0" borderId="22" xfId="13" applyFont="1" applyFill="1" applyBorder="1" applyAlignment="1">
      <alignment horizontal="center" vertical="center" wrapText="1"/>
    </xf>
    <xf numFmtId="0" fontId="24" fillId="0" borderId="17" xfId="13" applyFont="1" applyFill="1" applyBorder="1" applyAlignment="1">
      <alignment horizontal="left" vertical="distributed"/>
    </xf>
    <xf numFmtId="168" fontId="24" fillId="0" borderId="17" xfId="14" applyNumberFormat="1" applyFont="1" applyFill="1" applyBorder="1" applyAlignment="1">
      <alignment horizontal="right" vertical="center" wrapText="1"/>
    </xf>
    <xf numFmtId="0" fontId="24" fillId="0" borderId="22" xfId="13" quotePrefix="1" applyFont="1" applyFill="1" applyBorder="1" applyAlignment="1">
      <alignment horizontal="center" vertical="center" wrapText="1"/>
    </xf>
    <xf numFmtId="0" fontId="25" fillId="0" borderId="17" xfId="13" applyFont="1" applyFill="1" applyBorder="1" applyAlignment="1">
      <alignment horizontal="left" vertical="center" wrapText="1"/>
    </xf>
    <xf numFmtId="0" fontId="24" fillId="0" borderId="17" xfId="13" applyFont="1" applyFill="1" applyBorder="1" applyAlignment="1">
      <alignment horizontal="left" vertical="center" wrapText="1"/>
    </xf>
    <xf numFmtId="0" fontId="25" fillId="0" borderId="1" xfId="13" applyFont="1" applyFill="1" applyBorder="1" applyAlignment="1">
      <alignment horizontal="center" vertical="center" wrapText="1"/>
    </xf>
    <xf numFmtId="0" fontId="25" fillId="0" borderId="7" xfId="13" applyFont="1" applyFill="1" applyBorder="1" applyAlignment="1">
      <alignment horizontal="center" vertical="center" wrapText="1"/>
    </xf>
    <xf numFmtId="0" fontId="25" fillId="0" borderId="1" xfId="13" applyFont="1" applyFill="1" applyBorder="1" applyAlignment="1">
      <alignment horizontal="center" vertical="distributed"/>
    </xf>
    <xf numFmtId="0" fontId="24" fillId="0" borderId="17" xfId="13" applyFont="1" applyFill="1" applyBorder="1" applyAlignment="1">
      <alignment horizontal="center" vertical="center" wrapText="1"/>
    </xf>
    <xf numFmtId="0" fontId="23" fillId="0" borderId="0" xfId="13" applyFont="1" applyFill="1" applyBorder="1" applyAlignment="1">
      <alignment horizontal="center" vertical="center"/>
    </xf>
    <xf numFmtId="0" fontId="24" fillId="0" borderId="17" xfId="13" applyFont="1" applyFill="1" applyBorder="1" applyAlignment="1">
      <alignment horizontal="center" vertical="center"/>
    </xf>
    <xf numFmtId="0" fontId="21" fillId="0" borderId="0" xfId="13" applyFont="1" applyFill="1" applyAlignment="1">
      <alignment horizontal="center" vertical="center"/>
    </xf>
    <xf numFmtId="0" fontId="24" fillId="0" borderId="17" xfId="13" quotePrefix="1" applyFont="1" applyFill="1" applyBorder="1" applyAlignment="1">
      <alignment horizontal="center" vertical="center" wrapText="1"/>
    </xf>
    <xf numFmtId="180" fontId="24" fillId="0" borderId="0" xfId="13" applyNumberFormat="1" applyFont="1" applyFill="1" applyAlignment="1">
      <alignment horizontal="center" vertical="center" wrapText="1"/>
    </xf>
    <xf numFmtId="168" fontId="25" fillId="0" borderId="17" xfId="14" applyNumberFormat="1" applyFont="1" applyFill="1" applyBorder="1" applyAlignment="1">
      <alignment horizontal="right" vertical="center" wrapText="1"/>
    </xf>
    <xf numFmtId="180" fontId="25" fillId="0" borderId="0" xfId="13" applyNumberFormat="1" applyFont="1" applyFill="1" applyAlignment="1">
      <alignment horizontal="center" vertical="center" wrapText="1"/>
    </xf>
    <xf numFmtId="172" fontId="25" fillId="0" borderId="0" xfId="13" quotePrefix="1" applyNumberFormat="1" applyFont="1" applyFill="1" applyAlignment="1">
      <alignment horizontal="center" vertical="center" wrapText="1"/>
    </xf>
    <xf numFmtId="0" fontId="25" fillId="0" borderId="17" xfId="13" applyFont="1" applyFill="1" applyBorder="1" applyAlignment="1">
      <alignment horizontal="center" vertical="center"/>
    </xf>
    <xf numFmtId="177" fontId="24" fillId="0" borderId="17" xfId="14" applyNumberFormat="1" applyFont="1" applyFill="1" applyBorder="1" applyAlignment="1">
      <alignment horizontal="right" vertical="center" wrapText="1"/>
    </xf>
    <xf numFmtId="177" fontId="25" fillId="0" borderId="17" xfId="14" applyNumberFormat="1" applyFont="1" applyFill="1" applyBorder="1" applyAlignment="1">
      <alignment horizontal="right" vertical="center" wrapText="1"/>
    </xf>
    <xf numFmtId="165" fontId="24" fillId="0" borderId="17" xfId="12" applyFont="1" applyFill="1" applyBorder="1" applyAlignment="1">
      <alignment horizontal="right" vertical="center" wrapText="1"/>
    </xf>
    <xf numFmtId="172" fontId="28" fillId="0" borderId="0" xfId="13" applyNumberFormat="1" applyFont="1" applyFill="1" applyAlignment="1">
      <alignment horizontal="center" vertical="center" wrapText="1"/>
    </xf>
    <xf numFmtId="172" fontId="1" fillId="0" borderId="0" xfId="13" applyNumberFormat="1" applyFont="1" applyFill="1" applyAlignment="1">
      <alignment horizontal="right"/>
    </xf>
    <xf numFmtId="168" fontId="24" fillId="0" borderId="0" xfId="12" applyNumberFormat="1" applyFont="1" applyFill="1" applyAlignment="1">
      <alignment horizontal="center" vertical="center" wrapText="1"/>
    </xf>
    <xf numFmtId="174" fontId="22" fillId="0" borderId="11" xfId="13" applyNumberFormat="1" applyFont="1" applyFill="1" applyBorder="1" applyAlignment="1"/>
    <xf numFmtId="0" fontId="25" fillId="0" borderId="7" xfId="13" applyFont="1" applyFill="1" applyBorder="1" applyAlignment="1">
      <alignment horizontal="center" vertical="center" wrapText="1"/>
    </xf>
    <xf numFmtId="0" fontId="25" fillId="0" borderId="17" xfId="13" applyFont="1" applyFill="1" applyBorder="1" applyAlignment="1">
      <alignment horizontal="center" vertical="center" wrapText="1"/>
    </xf>
    <xf numFmtId="0" fontId="25" fillId="0" borderId="1" xfId="13" applyFont="1" applyFill="1" applyBorder="1" applyAlignment="1">
      <alignment horizontal="center" vertical="distributed"/>
    </xf>
    <xf numFmtId="165" fontId="25" fillId="0" borderId="1" xfId="14" applyNumberFormat="1" applyFont="1" applyFill="1" applyBorder="1" applyAlignment="1">
      <alignment horizontal="right" vertical="center" wrapText="1"/>
    </xf>
    <xf numFmtId="187" fontId="24" fillId="0" borderId="0" xfId="13" applyNumberFormat="1" applyFont="1" applyFill="1" applyAlignment="1">
      <alignment horizontal="center" vertical="center" wrapText="1"/>
    </xf>
    <xf numFmtId="168" fontId="25" fillId="0" borderId="0" xfId="12" applyNumberFormat="1" applyFont="1" applyFill="1" applyAlignment="1">
      <alignment horizontal="center" vertical="center" wrapText="1"/>
    </xf>
    <xf numFmtId="172" fontId="28" fillId="0" borderId="21" xfId="13" applyNumberFormat="1" applyFont="1" applyFill="1" applyBorder="1" applyAlignment="1">
      <alignment horizontal="center" vertical="center" wrapText="1"/>
    </xf>
    <xf numFmtId="0" fontId="24" fillId="0" borderId="17" xfId="13" quotePrefix="1" applyFont="1" applyFill="1" applyBorder="1" applyAlignment="1">
      <alignment horizontal="center" vertical="center"/>
    </xf>
    <xf numFmtId="172" fontId="21" fillId="0" borderId="0" xfId="13" applyNumberFormat="1" applyFont="1" applyFill="1"/>
    <xf numFmtId="164" fontId="25" fillId="0" borderId="0" xfId="13" applyNumberFormat="1" applyFont="1" applyFill="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8"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166" fontId="9" fillId="0" borderId="4" xfId="11" applyNumberFormat="1" applyFont="1" applyFill="1" applyBorder="1" applyAlignment="1">
      <alignment horizontal="center" vertical="center" wrapText="1"/>
    </xf>
    <xf numFmtId="166" fontId="9" fillId="0" borderId="1" xfId="11" applyNumberFormat="1" applyFont="1" applyFill="1" applyBorder="1" applyAlignment="1">
      <alignment horizontal="center" vertical="center" wrapText="1"/>
    </xf>
    <xf numFmtId="166" fontId="9" fillId="0" borderId="1" xfId="11" applyNumberFormat="1" applyFont="1" applyFill="1" applyBorder="1" applyAlignment="1">
      <alignment horizontal="center" vertical="center"/>
    </xf>
    <xf numFmtId="166" fontId="8" fillId="0" borderId="0" xfId="11" applyNumberFormat="1" applyFont="1" applyBorder="1" applyAlignment="1">
      <alignment horizontal="right"/>
    </xf>
    <xf numFmtId="9" fontId="9" fillId="0" borderId="4" xfId="0" applyNumberFormat="1" applyFont="1" applyBorder="1" applyAlignment="1">
      <alignment horizontal="center" vertical="center" wrapText="1"/>
    </xf>
    <xf numFmtId="166" fontId="9" fillId="0" borderId="5" xfId="11" applyNumberFormat="1" applyFont="1" applyFill="1" applyBorder="1" applyAlignment="1">
      <alignment horizontal="center" vertical="center" wrapText="1"/>
    </xf>
    <xf numFmtId="166" fontId="9" fillId="0" borderId="7" xfId="11" applyNumberFormat="1" applyFont="1" applyFill="1" applyBorder="1" applyAlignment="1">
      <alignment horizontal="center" vertical="center" wrapText="1"/>
    </xf>
    <xf numFmtId="0" fontId="25" fillId="0" borderId="6" xfId="20" applyFont="1" applyFill="1" applyBorder="1" applyAlignment="1">
      <alignment horizontal="center" vertical="center" wrapText="1"/>
    </xf>
    <xf numFmtId="0" fontId="25" fillId="0" borderId="1" xfId="20" applyFont="1" applyFill="1" applyBorder="1" applyAlignment="1">
      <alignment horizontal="center" vertical="center" wrapText="1"/>
    </xf>
    <xf numFmtId="0" fontId="25" fillId="0" borderId="5" xfId="20" applyFont="1" applyFill="1" applyBorder="1" applyAlignment="1">
      <alignment horizontal="center" vertical="center" wrapText="1"/>
    </xf>
    <xf numFmtId="0" fontId="25" fillId="0" borderId="7" xfId="20" applyFont="1" applyFill="1" applyBorder="1" applyAlignment="1">
      <alignment horizontal="center" vertical="center"/>
    </xf>
    <xf numFmtId="165" fontId="25" fillId="0" borderId="1" xfId="20" applyNumberFormat="1" applyFont="1" applyFill="1" applyBorder="1" applyAlignment="1">
      <alignment horizontal="center" vertical="center" wrapText="1"/>
    </xf>
    <xf numFmtId="165" fontId="24" fillId="0" borderId="1" xfId="20" applyNumberFormat="1" applyFont="1" applyFill="1" applyBorder="1" applyAlignment="1">
      <alignment vertical="center" wrapText="1"/>
    </xf>
    <xf numFmtId="0" fontId="24" fillId="0" borderId="1" xfId="20" applyFont="1" applyFill="1" applyBorder="1" applyAlignment="1">
      <alignment vertical="center" wrapText="1"/>
    </xf>
    <xf numFmtId="0" fontId="25" fillId="0" borderId="18" xfId="20" applyFont="1" applyFill="1" applyBorder="1" applyAlignment="1">
      <alignment horizontal="center" vertical="center"/>
    </xf>
    <xf numFmtId="0" fontId="25" fillId="0" borderId="28" xfId="20" applyFont="1" applyFill="1" applyBorder="1" applyAlignment="1">
      <alignment horizontal="center" vertical="center"/>
    </xf>
    <xf numFmtId="0" fontId="25" fillId="0" borderId="19" xfId="20" applyFont="1" applyFill="1" applyBorder="1" applyAlignment="1">
      <alignment horizontal="center" vertical="center"/>
    </xf>
    <xf numFmtId="166" fontId="25" fillId="0" borderId="1" xfId="20" applyNumberFormat="1" applyFont="1" applyFill="1" applyBorder="1" applyAlignment="1">
      <alignment horizontal="center" vertical="center" wrapText="1"/>
    </xf>
    <xf numFmtId="0" fontId="25" fillId="0" borderId="1" xfId="20" applyFont="1" applyFill="1" applyBorder="1" applyAlignment="1">
      <alignment horizontal="center" vertical="center"/>
    </xf>
    <xf numFmtId="0" fontId="25" fillId="0" borderId="23" xfId="20" applyFont="1" applyFill="1" applyBorder="1" applyAlignment="1">
      <alignment horizontal="center" vertical="center" wrapText="1"/>
    </xf>
    <xf numFmtId="0" fontId="25" fillId="0" borderId="27" xfId="20" applyFont="1" applyFill="1" applyBorder="1" applyAlignment="1">
      <alignment horizontal="center" vertical="center" wrapText="1"/>
    </xf>
    <xf numFmtId="0" fontId="25" fillId="0" borderId="20" xfId="20" applyFont="1" applyFill="1" applyBorder="1" applyAlignment="1">
      <alignment horizontal="center" vertical="center" wrapText="1"/>
    </xf>
    <xf numFmtId="0" fontId="25" fillId="0" borderId="12" xfId="20" applyFont="1" applyFill="1" applyBorder="1" applyAlignment="1">
      <alignment horizontal="center" vertical="center" wrapText="1"/>
    </xf>
    <xf numFmtId="0" fontId="25" fillId="0" borderId="13" xfId="20" applyFont="1" applyFill="1" applyBorder="1" applyAlignment="1">
      <alignment horizontal="center" vertical="center" wrapText="1"/>
    </xf>
    <xf numFmtId="0" fontId="25" fillId="0" borderId="14" xfId="20" applyFont="1" applyFill="1" applyBorder="1" applyAlignment="1">
      <alignment horizontal="center" vertical="center" wrapText="1"/>
    </xf>
    <xf numFmtId="0" fontId="25" fillId="0" borderId="4" xfId="20" applyFont="1" applyFill="1" applyBorder="1" applyAlignment="1">
      <alignment horizontal="center" vertical="center" wrapText="1"/>
    </xf>
    <xf numFmtId="166" fontId="25" fillId="0" borderId="24" xfId="20" applyNumberFormat="1" applyFont="1" applyFill="1" applyBorder="1" applyAlignment="1">
      <alignment horizontal="center" vertical="center" wrapText="1"/>
    </xf>
    <xf numFmtId="166" fontId="25" fillId="0" borderId="25" xfId="20" applyNumberFormat="1" applyFont="1" applyFill="1" applyBorder="1" applyAlignment="1">
      <alignment horizontal="center" vertical="center" wrapText="1"/>
    </xf>
    <xf numFmtId="166" fontId="25" fillId="0" borderId="26" xfId="20" applyNumberFormat="1" applyFont="1" applyFill="1" applyBorder="1" applyAlignment="1">
      <alignment horizontal="center" vertical="center" wrapText="1"/>
    </xf>
    <xf numFmtId="166" fontId="25" fillId="0" borderId="4" xfId="20" applyNumberFormat="1" applyFont="1" applyFill="1" applyBorder="1" applyAlignment="1">
      <alignment horizontal="center" vertical="center" wrapText="1"/>
    </xf>
    <xf numFmtId="166" fontId="25" fillId="0" borderId="23" xfId="20" applyNumberFormat="1" applyFont="1" applyFill="1" applyBorder="1" applyAlignment="1">
      <alignment horizontal="center" vertical="center" wrapText="1"/>
    </xf>
    <xf numFmtId="166" fontId="25" fillId="0" borderId="27" xfId="20" applyNumberFormat="1" applyFont="1" applyFill="1" applyBorder="1" applyAlignment="1">
      <alignment horizontal="center" vertical="center" wrapText="1"/>
    </xf>
    <xf numFmtId="166" fontId="25" fillId="0" borderId="20" xfId="20" applyNumberFormat="1" applyFont="1" applyFill="1" applyBorder="1" applyAlignment="1">
      <alignment horizontal="center" vertical="center" wrapText="1"/>
    </xf>
    <xf numFmtId="0" fontId="20" fillId="0" borderId="0" xfId="20" applyFont="1" applyFill="1" applyAlignment="1">
      <alignment horizontal="center" vertical="center"/>
    </xf>
    <xf numFmtId="0" fontId="20" fillId="0" borderId="0" xfId="20" applyFont="1" applyFill="1" applyAlignment="1">
      <alignment horizontal="center" vertical="center" wrapText="1"/>
    </xf>
    <xf numFmtId="0" fontId="22" fillId="0" borderId="0" xfId="20" applyFont="1" applyFill="1" applyAlignment="1">
      <alignment horizontal="center" vertical="center" wrapText="1"/>
    </xf>
    <xf numFmtId="0" fontId="32" fillId="0" borderId="0" xfId="20" applyFont="1" applyFill="1" applyBorder="1" applyAlignment="1">
      <alignment horizontal="center" vertical="center" wrapText="1"/>
    </xf>
    <xf numFmtId="0" fontId="25" fillId="0" borderId="3" xfId="20" applyFont="1" applyFill="1" applyBorder="1" applyAlignment="1">
      <alignment horizontal="center" vertical="center" wrapText="1"/>
    </xf>
    <xf numFmtId="0" fontId="42" fillId="0" borderId="18" xfId="20" applyFont="1" applyBorder="1" applyAlignment="1">
      <alignment horizontal="center" vertical="center"/>
    </xf>
    <xf numFmtId="0" fontId="42" fillId="0" borderId="19" xfId="20" applyFont="1" applyBorder="1" applyAlignment="1">
      <alignment horizontal="center" vertical="center"/>
    </xf>
    <xf numFmtId="0" fontId="41" fillId="0" borderId="1" xfId="20" applyFont="1" applyBorder="1" applyAlignment="1">
      <alignment horizontal="center" vertical="center" wrapText="1"/>
    </xf>
    <xf numFmtId="166" fontId="41" fillId="0" borderId="1" xfId="20" applyNumberFormat="1" applyFont="1" applyBorder="1" applyAlignment="1">
      <alignment horizontal="center" vertical="center" wrapText="1"/>
    </xf>
    <xf numFmtId="0" fontId="38" fillId="0" borderId="0" xfId="20" applyFont="1" applyAlignment="1">
      <alignment horizontal="center" vertical="center"/>
    </xf>
    <xf numFmtId="0" fontId="38" fillId="0" borderId="0" xfId="20" applyFont="1" applyAlignment="1">
      <alignment horizontal="center" vertical="center" wrapText="1"/>
    </xf>
    <xf numFmtId="166" fontId="35" fillId="0" borderId="0" xfId="20" applyNumberFormat="1" applyFont="1" applyAlignment="1">
      <alignment horizontal="center" vertical="center"/>
    </xf>
    <xf numFmtId="166" fontId="35" fillId="0" borderId="2" xfId="20" applyNumberFormat="1" applyFont="1" applyBorder="1" applyAlignment="1">
      <alignment horizontal="center" vertical="center"/>
    </xf>
    <xf numFmtId="0" fontId="41" fillId="0" borderId="17" xfId="20" applyFont="1" applyBorder="1" applyAlignment="1">
      <alignment horizontal="center" vertical="center" wrapText="1"/>
    </xf>
    <xf numFmtId="0" fontId="41" fillId="0" borderId="27" xfId="20" applyFont="1" applyBorder="1" applyAlignment="1">
      <alignment horizontal="center" vertical="center" wrapText="1"/>
    </xf>
    <xf numFmtId="0" fontId="41" fillId="0" borderId="20" xfId="20" applyFont="1" applyBorder="1" applyAlignment="1">
      <alignment horizontal="center" vertical="center" wrapText="1"/>
    </xf>
    <xf numFmtId="166" fontId="41" fillId="0" borderId="1" xfId="20" applyNumberFormat="1" applyFont="1" applyBorder="1" applyAlignment="1">
      <alignment horizontal="center" vertical="center" wrapText="1" shrinkToFit="1"/>
    </xf>
    <xf numFmtId="9" fontId="42" fillId="0" borderId="1" xfId="20" applyNumberFormat="1" applyFont="1" applyBorder="1" applyAlignment="1">
      <alignment horizontal="center" vertical="center" wrapText="1"/>
    </xf>
    <xf numFmtId="0" fontId="2" fillId="0" borderId="23" xfId="20" applyFont="1" applyFill="1" applyBorder="1" applyAlignment="1">
      <alignment horizontal="center" vertical="center" wrapText="1"/>
    </xf>
    <xf numFmtId="0" fontId="2" fillId="0" borderId="27" xfId="20" applyFont="1" applyFill="1" applyBorder="1" applyAlignment="1">
      <alignment horizontal="center" vertical="center" wrapText="1"/>
    </xf>
    <xf numFmtId="0" fontId="2" fillId="0" borderId="20" xfId="20" applyFont="1" applyFill="1" applyBorder="1" applyAlignment="1">
      <alignment horizontal="center" vertical="center" wrapText="1"/>
    </xf>
    <xf numFmtId="0" fontId="2" fillId="0" borderId="5" xfId="20" applyFont="1" applyFill="1" applyBorder="1" applyAlignment="1">
      <alignment horizontal="center" vertical="center" wrapText="1"/>
    </xf>
    <xf numFmtId="0" fontId="2" fillId="0" borderId="7" xfId="20" applyFont="1" applyFill="1" applyBorder="1" applyAlignment="1">
      <alignment horizontal="center" vertical="center" wrapText="1"/>
    </xf>
    <xf numFmtId="0" fontId="2" fillId="0" borderId="1" xfId="20" applyFont="1" applyFill="1" applyBorder="1" applyAlignment="1">
      <alignment horizontal="center" vertical="center"/>
    </xf>
    <xf numFmtId="0" fontId="20" fillId="0" borderId="0" xfId="20" applyFont="1" applyAlignment="1">
      <alignment horizontal="center" vertical="center"/>
    </xf>
    <xf numFmtId="0" fontId="20" fillId="0" borderId="0" xfId="20" applyFont="1" applyAlignment="1">
      <alignment horizontal="center" vertical="center" wrapText="1"/>
    </xf>
    <xf numFmtId="0" fontId="2" fillId="0" borderId="3" xfId="20" applyFont="1" applyFill="1" applyBorder="1" applyAlignment="1">
      <alignment horizontal="center" vertical="center"/>
    </xf>
    <xf numFmtId="0" fontId="2" fillId="0" borderId="6" xfId="20" applyFont="1" applyFill="1" applyBorder="1" applyAlignment="1">
      <alignment horizontal="center" vertical="center"/>
    </xf>
    <xf numFmtId="0" fontId="2" fillId="0" borderId="4" xfId="20" applyFont="1" applyFill="1" applyBorder="1" applyAlignment="1">
      <alignment horizontal="center" vertical="center"/>
    </xf>
    <xf numFmtId="0" fontId="2" fillId="0" borderId="4" xfId="20" applyFont="1" applyFill="1" applyBorder="1" applyAlignment="1">
      <alignment horizontal="center" vertical="center" wrapText="1"/>
    </xf>
    <xf numFmtId="0" fontId="2" fillId="0" borderId="1" xfId="20" applyFont="1" applyFill="1" applyBorder="1" applyAlignment="1">
      <alignment horizontal="center" vertical="center" wrapText="1"/>
    </xf>
    <xf numFmtId="0" fontId="20" fillId="0" borderId="0" xfId="13" applyFont="1" applyFill="1" applyAlignment="1">
      <alignment horizontal="center" vertical="center"/>
    </xf>
    <xf numFmtId="0" fontId="22" fillId="0" borderId="0" xfId="13" applyFont="1" applyFill="1" applyAlignment="1">
      <alignment horizontal="center" vertical="center"/>
    </xf>
    <xf numFmtId="174" fontId="22" fillId="0" borderId="11" xfId="13" applyNumberFormat="1" applyFont="1" applyFill="1" applyBorder="1" applyAlignment="1">
      <alignment horizontal="center"/>
    </xf>
    <xf numFmtId="0" fontId="25" fillId="0" borderId="3" xfId="13" applyFont="1" applyFill="1" applyBorder="1" applyAlignment="1">
      <alignment horizontal="center" vertical="center"/>
    </xf>
    <xf numFmtId="0" fontId="25" fillId="0" borderId="6" xfId="13" applyFont="1" applyFill="1" applyBorder="1" applyAlignment="1">
      <alignment horizontal="center" vertical="center"/>
    </xf>
    <xf numFmtId="0" fontId="25" fillId="0" borderId="4" xfId="13" applyFont="1" applyFill="1" applyBorder="1" applyAlignment="1">
      <alignment horizontal="center" vertical="distributed"/>
    </xf>
    <xf numFmtId="0" fontId="25" fillId="0" borderId="1" xfId="13" applyFont="1" applyFill="1" applyBorder="1" applyAlignment="1">
      <alignment horizontal="center" vertical="distributed"/>
    </xf>
    <xf numFmtId="0" fontId="25" fillId="0" borderId="4" xfId="13" applyFont="1" applyFill="1" applyBorder="1" applyAlignment="1">
      <alignment horizontal="center" vertical="center" wrapText="1"/>
    </xf>
    <xf numFmtId="0" fontId="25" fillId="0" borderId="1" xfId="13" applyFont="1" applyFill="1" applyBorder="1" applyAlignment="1">
      <alignment horizontal="center" vertical="center" wrapText="1"/>
    </xf>
    <xf numFmtId="0" fontId="25" fillId="0" borderId="12" xfId="13" applyFont="1" applyFill="1" applyBorder="1" applyAlignment="1">
      <alignment horizontal="center" vertical="center" wrapText="1"/>
    </xf>
    <xf numFmtId="0" fontId="25" fillId="0" borderId="13" xfId="13" applyFont="1" applyFill="1" applyBorder="1" applyAlignment="1">
      <alignment horizontal="center" vertical="center" wrapText="1"/>
    </xf>
    <xf numFmtId="0" fontId="25" fillId="0" borderId="14" xfId="13" applyFont="1" applyFill="1" applyBorder="1" applyAlignment="1">
      <alignment horizontal="center" vertical="center" wrapText="1"/>
    </xf>
    <xf numFmtId="0" fontId="25" fillId="0" borderId="15" xfId="13" applyFont="1" applyFill="1" applyBorder="1" applyAlignment="1">
      <alignment horizontal="center" vertical="center" wrapText="1"/>
    </xf>
    <xf numFmtId="0" fontId="25" fillId="0" borderId="2" xfId="13" applyFont="1" applyFill="1" applyBorder="1" applyAlignment="1">
      <alignment horizontal="center" vertical="center" wrapText="1"/>
    </xf>
    <xf numFmtId="0" fontId="25" fillId="0" borderId="16" xfId="13" applyFont="1" applyFill="1" applyBorder="1" applyAlignment="1">
      <alignment horizontal="center" vertical="center" wrapText="1"/>
    </xf>
    <xf numFmtId="0" fontId="25" fillId="0" borderId="18" xfId="13" applyFont="1" applyFill="1" applyBorder="1" applyAlignment="1">
      <alignment horizontal="center" vertical="center" wrapText="1"/>
    </xf>
    <xf numFmtId="0" fontId="25" fillId="0" borderId="19" xfId="13" applyFont="1" applyFill="1" applyBorder="1" applyAlignment="1">
      <alignment horizontal="center" vertical="center" wrapText="1"/>
    </xf>
    <xf numFmtId="0" fontId="25" fillId="0" borderId="5" xfId="13" applyFont="1" applyFill="1" applyBorder="1" applyAlignment="1">
      <alignment horizontal="center" vertical="center" wrapText="1"/>
    </xf>
    <xf numFmtId="0" fontId="25" fillId="0" borderId="7" xfId="13" applyFont="1" applyFill="1" applyBorder="1" applyAlignment="1">
      <alignment horizontal="center" vertical="center" wrapText="1"/>
    </xf>
    <xf numFmtId="0" fontId="26" fillId="0" borderId="1" xfId="13" applyFont="1" applyFill="1" applyBorder="1" applyAlignment="1">
      <alignment horizontal="center" vertical="center" wrapText="1"/>
    </xf>
    <xf numFmtId="0" fontId="25" fillId="0" borderId="17" xfId="13" applyFont="1" applyFill="1" applyBorder="1" applyAlignment="1">
      <alignment horizontal="center" vertical="center" wrapText="1"/>
    </xf>
    <xf numFmtId="0" fontId="25" fillId="0" borderId="20" xfId="13" applyFont="1" applyFill="1" applyBorder="1" applyAlignment="1">
      <alignment horizontal="center" vertical="center" wrapText="1"/>
    </xf>
    <xf numFmtId="0" fontId="20" fillId="0" borderId="0" xfId="13" applyFont="1" applyFill="1" applyAlignment="1">
      <alignment horizontal="center" vertical="center" wrapText="1"/>
    </xf>
    <xf numFmtId="0" fontId="25" fillId="0" borderId="23" xfId="13" applyFont="1" applyFill="1" applyBorder="1" applyAlignment="1">
      <alignment horizontal="center" vertical="center" wrapText="1"/>
    </xf>
    <xf numFmtId="0" fontId="25" fillId="0" borderId="27" xfId="13" applyFont="1" applyFill="1" applyBorder="1" applyAlignment="1">
      <alignment horizontal="center" vertical="center" wrapText="1"/>
    </xf>
    <xf numFmtId="174" fontId="22" fillId="0" borderId="11" xfId="13" applyNumberFormat="1" applyFont="1" applyFill="1" applyBorder="1" applyAlignment="1">
      <alignment horizontal="center" vertical="center"/>
    </xf>
  </cellXfs>
  <cellStyles count="23">
    <cellStyle name="Comma" xfId="12" builtinId="3"/>
    <cellStyle name="Comma 10 10" xfId="4" xr:uid="{00000000-0005-0000-0000-000001000000}"/>
    <cellStyle name="Comma 10 10 2" xfId="5" xr:uid="{00000000-0005-0000-0000-000002000000}"/>
    <cellStyle name="Comma 13" xfId="17" xr:uid="{00000000-0005-0000-0000-000003000000}"/>
    <cellStyle name="Comma 17" xfId="15" xr:uid="{00000000-0005-0000-0000-000004000000}"/>
    <cellStyle name="Comma 2" xfId="2" xr:uid="{00000000-0005-0000-0000-000005000000}"/>
    <cellStyle name="Comma 2 2" xfId="11" xr:uid="{00000000-0005-0000-0000-000006000000}"/>
    <cellStyle name="Comma 3" xfId="6" xr:uid="{00000000-0005-0000-0000-000007000000}"/>
    <cellStyle name="Comma 4" xfId="14" xr:uid="{00000000-0005-0000-0000-000008000000}"/>
    <cellStyle name="Comma 4 2" xfId="7" xr:uid="{00000000-0005-0000-0000-000009000000}"/>
    <cellStyle name="Comma 5" xfId="21" xr:uid="{00000000-0005-0000-0000-00000A000000}"/>
    <cellStyle name="Comma 6" xfId="22" xr:uid="{00000000-0005-0000-0000-00000B000000}"/>
    <cellStyle name="Comma 7 2" xfId="1" xr:uid="{00000000-0005-0000-0000-00000C000000}"/>
    <cellStyle name="Normal" xfId="0" builtinId="0"/>
    <cellStyle name="Normal 11" xfId="13" xr:uid="{00000000-0005-0000-0000-00000E000000}"/>
    <cellStyle name="Normal 13" xfId="18" xr:uid="{00000000-0005-0000-0000-00000F000000}"/>
    <cellStyle name="Normal 2" xfId="3" xr:uid="{00000000-0005-0000-0000-000010000000}"/>
    <cellStyle name="Normal 2 2" xfId="8" xr:uid="{00000000-0005-0000-0000-000011000000}"/>
    <cellStyle name="Normal 3" xfId="9" xr:uid="{00000000-0005-0000-0000-000012000000}"/>
    <cellStyle name="Normal 3 2" xfId="10" xr:uid="{00000000-0005-0000-0000-000013000000}"/>
    <cellStyle name="Normal 4" xfId="19" xr:uid="{00000000-0005-0000-0000-000014000000}"/>
    <cellStyle name="Normal 4 2" xfId="16" xr:uid="{00000000-0005-0000-0000-000015000000}"/>
    <cellStyle name="Normal 5" xfId="20"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0.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xdr:col>
      <xdr:colOff>1019175</xdr:colOff>
      <xdr:row>20</xdr:row>
      <xdr:rowOff>0</xdr:rowOff>
    </xdr:from>
    <xdr:ext cx="76200" cy="981075"/>
    <xdr:sp macro="" textlink="">
      <xdr:nvSpPr>
        <xdr:cNvPr id="2" name="Shape 3">
          <a:extLst>
            <a:ext uri="{FF2B5EF4-FFF2-40B4-BE49-F238E27FC236}">
              <a16:creationId xmlns:a16="http://schemas.microsoft.com/office/drawing/2014/main" id="{00000000-0008-0000-0200-000002000000}"/>
            </a:ext>
          </a:extLst>
        </xdr:cNvPr>
        <xdr:cNvSpPr/>
      </xdr:nvSpPr>
      <xdr:spPr>
        <a:xfrm>
          <a:off x="1354455" y="8610600"/>
          <a:ext cx="76200" cy="981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981075"/>
    <xdr:sp macro="" textlink="">
      <xdr:nvSpPr>
        <xdr:cNvPr id="3" name="Shape 3">
          <a:extLst>
            <a:ext uri="{FF2B5EF4-FFF2-40B4-BE49-F238E27FC236}">
              <a16:creationId xmlns:a16="http://schemas.microsoft.com/office/drawing/2014/main" id="{00000000-0008-0000-0200-000003000000}"/>
            </a:ext>
          </a:extLst>
        </xdr:cNvPr>
        <xdr:cNvSpPr/>
      </xdr:nvSpPr>
      <xdr:spPr>
        <a:xfrm>
          <a:off x="1354455" y="8610600"/>
          <a:ext cx="76200" cy="981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981075"/>
    <xdr:sp macro="" textlink="">
      <xdr:nvSpPr>
        <xdr:cNvPr id="4" name="Shape 3">
          <a:extLst>
            <a:ext uri="{FF2B5EF4-FFF2-40B4-BE49-F238E27FC236}">
              <a16:creationId xmlns:a16="http://schemas.microsoft.com/office/drawing/2014/main" id="{00000000-0008-0000-0200-000004000000}"/>
            </a:ext>
          </a:extLst>
        </xdr:cNvPr>
        <xdr:cNvSpPr/>
      </xdr:nvSpPr>
      <xdr:spPr>
        <a:xfrm>
          <a:off x="1354455" y="8610600"/>
          <a:ext cx="76200" cy="981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981075"/>
    <xdr:sp macro="" textlink="">
      <xdr:nvSpPr>
        <xdr:cNvPr id="5" name="Shape 3">
          <a:extLst>
            <a:ext uri="{FF2B5EF4-FFF2-40B4-BE49-F238E27FC236}">
              <a16:creationId xmlns:a16="http://schemas.microsoft.com/office/drawing/2014/main" id="{00000000-0008-0000-0200-000005000000}"/>
            </a:ext>
          </a:extLst>
        </xdr:cNvPr>
        <xdr:cNvSpPr/>
      </xdr:nvSpPr>
      <xdr:spPr>
        <a:xfrm>
          <a:off x="1354455" y="8610600"/>
          <a:ext cx="76200" cy="981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390525"/>
    <xdr:sp macro="" textlink="">
      <xdr:nvSpPr>
        <xdr:cNvPr id="6" name="Shape 4">
          <a:extLst>
            <a:ext uri="{FF2B5EF4-FFF2-40B4-BE49-F238E27FC236}">
              <a16:creationId xmlns:a16="http://schemas.microsoft.com/office/drawing/2014/main" id="{00000000-0008-0000-0200-000006000000}"/>
            </a:ext>
          </a:extLst>
        </xdr:cNvPr>
        <xdr:cNvSpPr/>
      </xdr:nvSpPr>
      <xdr:spPr>
        <a:xfrm>
          <a:off x="1354455" y="86106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390525"/>
    <xdr:sp macro="" textlink="">
      <xdr:nvSpPr>
        <xdr:cNvPr id="7" name="Shape 4">
          <a:extLst>
            <a:ext uri="{FF2B5EF4-FFF2-40B4-BE49-F238E27FC236}">
              <a16:creationId xmlns:a16="http://schemas.microsoft.com/office/drawing/2014/main" id="{00000000-0008-0000-0200-000007000000}"/>
            </a:ext>
          </a:extLst>
        </xdr:cNvPr>
        <xdr:cNvSpPr/>
      </xdr:nvSpPr>
      <xdr:spPr>
        <a:xfrm>
          <a:off x="1354455" y="86106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390525"/>
    <xdr:sp macro="" textlink="">
      <xdr:nvSpPr>
        <xdr:cNvPr id="8" name="Shape 4">
          <a:extLst>
            <a:ext uri="{FF2B5EF4-FFF2-40B4-BE49-F238E27FC236}">
              <a16:creationId xmlns:a16="http://schemas.microsoft.com/office/drawing/2014/main" id="{00000000-0008-0000-0200-000008000000}"/>
            </a:ext>
          </a:extLst>
        </xdr:cNvPr>
        <xdr:cNvSpPr/>
      </xdr:nvSpPr>
      <xdr:spPr>
        <a:xfrm>
          <a:off x="1354455" y="86106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390525"/>
    <xdr:sp macro="" textlink="">
      <xdr:nvSpPr>
        <xdr:cNvPr id="9" name="Shape 4">
          <a:extLst>
            <a:ext uri="{FF2B5EF4-FFF2-40B4-BE49-F238E27FC236}">
              <a16:creationId xmlns:a16="http://schemas.microsoft.com/office/drawing/2014/main" id="{00000000-0008-0000-0200-000009000000}"/>
            </a:ext>
          </a:extLst>
        </xdr:cNvPr>
        <xdr:cNvSpPr/>
      </xdr:nvSpPr>
      <xdr:spPr>
        <a:xfrm>
          <a:off x="1354455" y="86106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161925"/>
    <xdr:sp macro="" textlink="">
      <xdr:nvSpPr>
        <xdr:cNvPr id="10" name="Shape 5">
          <a:extLst>
            <a:ext uri="{FF2B5EF4-FFF2-40B4-BE49-F238E27FC236}">
              <a16:creationId xmlns:a16="http://schemas.microsoft.com/office/drawing/2014/main" id="{00000000-0008-0000-0200-00000A000000}"/>
            </a:ext>
          </a:extLst>
        </xdr:cNvPr>
        <xdr:cNvSpPr/>
      </xdr:nvSpPr>
      <xdr:spPr>
        <a:xfrm>
          <a:off x="1354455"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161925"/>
    <xdr:sp macro="" textlink="">
      <xdr:nvSpPr>
        <xdr:cNvPr id="11" name="Shape 5">
          <a:extLst>
            <a:ext uri="{FF2B5EF4-FFF2-40B4-BE49-F238E27FC236}">
              <a16:creationId xmlns:a16="http://schemas.microsoft.com/office/drawing/2014/main" id="{00000000-0008-0000-0200-00000B000000}"/>
            </a:ext>
          </a:extLst>
        </xdr:cNvPr>
        <xdr:cNvSpPr/>
      </xdr:nvSpPr>
      <xdr:spPr>
        <a:xfrm>
          <a:off x="1354455"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161925"/>
    <xdr:sp macro="" textlink="">
      <xdr:nvSpPr>
        <xdr:cNvPr id="12" name="Shape 5">
          <a:extLst>
            <a:ext uri="{FF2B5EF4-FFF2-40B4-BE49-F238E27FC236}">
              <a16:creationId xmlns:a16="http://schemas.microsoft.com/office/drawing/2014/main" id="{00000000-0008-0000-0200-00000C000000}"/>
            </a:ext>
          </a:extLst>
        </xdr:cNvPr>
        <xdr:cNvSpPr/>
      </xdr:nvSpPr>
      <xdr:spPr>
        <a:xfrm>
          <a:off x="1354455"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161925"/>
    <xdr:sp macro="" textlink="">
      <xdr:nvSpPr>
        <xdr:cNvPr id="13" name="Shape 5">
          <a:extLst>
            <a:ext uri="{FF2B5EF4-FFF2-40B4-BE49-F238E27FC236}">
              <a16:creationId xmlns:a16="http://schemas.microsoft.com/office/drawing/2014/main" id="{00000000-0008-0000-0200-00000D000000}"/>
            </a:ext>
          </a:extLst>
        </xdr:cNvPr>
        <xdr:cNvSpPr/>
      </xdr:nvSpPr>
      <xdr:spPr>
        <a:xfrm>
          <a:off x="1354455"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161925"/>
    <xdr:sp macro="" textlink="">
      <xdr:nvSpPr>
        <xdr:cNvPr id="14" name="Shape 5">
          <a:extLst>
            <a:ext uri="{FF2B5EF4-FFF2-40B4-BE49-F238E27FC236}">
              <a16:creationId xmlns:a16="http://schemas.microsoft.com/office/drawing/2014/main" id="{00000000-0008-0000-0200-00000E000000}"/>
            </a:ext>
          </a:extLst>
        </xdr:cNvPr>
        <xdr:cNvSpPr/>
      </xdr:nvSpPr>
      <xdr:spPr>
        <a:xfrm>
          <a:off x="1354455"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161925"/>
    <xdr:sp macro="" textlink="">
      <xdr:nvSpPr>
        <xdr:cNvPr id="15" name="Shape 5">
          <a:extLst>
            <a:ext uri="{FF2B5EF4-FFF2-40B4-BE49-F238E27FC236}">
              <a16:creationId xmlns:a16="http://schemas.microsoft.com/office/drawing/2014/main" id="{00000000-0008-0000-0200-00000F000000}"/>
            </a:ext>
          </a:extLst>
        </xdr:cNvPr>
        <xdr:cNvSpPr/>
      </xdr:nvSpPr>
      <xdr:spPr>
        <a:xfrm>
          <a:off x="1354455"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161925"/>
    <xdr:sp macro="" textlink="">
      <xdr:nvSpPr>
        <xdr:cNvPr id="16" name="Shape 5">
          <a:extLst>
            <a:ext uri="{FF2B5EF4-FFF2-40B4-BE49-F238E27FC236}">
              <a16:creationId xmlns:a16="http://schemas.microsoft.com/office/drawing/2014/main" id="{00000000-0008-0000-0200-000010000000}"/>
            </a:ext>
          </a:extLst>
        </xdr:cNvPr>
        <xdr:cNvSpPr/>
      </xdr:nvSpPr>
      <xdr:spPr>
        <a:xfrm>
          <a:off x="1354455"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161925"/>
    <xdr:sp macro="" textlink="">
      <xdr:nvSpPr>
        <xdr:cNvPr id="17" name="Shape 5">
          <a:extLst>
            <a:ext uri="{FF2B5EF4-FFF2-40B4-BE49-F238E27FC236}">
              <a16:creationId xmlns:a16="http://schemas.microsoft.com/office/drawing/2014/main" id="{00000000-0008-0000-0200-000011000000}"/>
            </a:ext>
          </a:extLst>
        </xdr:cNvPr>
        <xdr:cNvSpPr/>
      </xdr:nvSpPr>
      <xdr:spPr>
        <a:xfrm>
          <a:off x="1354455"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1019175"/>
    <xdr:sp macro="" textlink="">
      <xdr:nvSpPr>
        <xdr:cNvPr id="18" name="Shape 6">
          <a:extLst>
            <a:ext uri="{FF2B5EF4-FFF2-40B4-BE49-F238E27FC236}">
              <a16:creationId xmlns:a16="http://schemas.microsoft.com/office/drawing/2014/main" id="{00000000-0008-0000-0200-000012000000}"/>
            </a:ext>
          </a:extLst>
        </xdr:cNvPr>
        <xdr:cNvSpPr/>
      </xdr:nvSpPr>
      <xdr:spPr>
        <a:xfrm>
          <a:off x="1354455" y="8610600"/>
          <a:ext cx="76200" cy="10191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1019175"/>
    <xdr:sp macro="" textlink="">
      <xdr:nvSpPr>
        <xdr:cNvPr id="19" name="Shape 6">
          <a:extLst>
            <a:ext uri="{FF2B5EF4-FFF2-40B4-BE49-F238E27FC236}">
              <a16:creationId xmlns:a16="http://schemas.microsoft.com/office/drawing/2014/main" id="{00000000-0008-0000-0200-000013000000}"/>
            </a:ext>
          </a:extLst>
        </xdr:cNvPr>
        <xdr:cNvSpPr/>
      </xdr:nvSpPr>
      <xdr:spPr>
        <a:xfrm>
          <a:off x="1354455" y="8610600"/>
          <a:ext cx="76200" cy="10191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1019175"/>
    <xdr:sp macro="" textlink="">
      <xdr:nvSpPr>
        <xdr:cNvPr id="20" name="Shape 6">
          <a:extLst>
            <a:ext uri="{FF2B5EF4-FFF2-40B4-BE49-F238E27FC236}">
              <a16:creationId xmlns:a16="http://schemas.microsoft.com/office/drawing/2014/main" id="{00000000-0008-0000-0200-000014000000}"/>
            </a:ext>
          </a:extLst>
        </xdr:cNvPr>
        <xdr:cNvSpPr/>
      </xdr:nvSpPr>
      <xdr:spPr>
        <a:xfrm>
          <a:off x="1354455" y="8610600"/>
          <a:ext cx="76200" cy="10191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1019175"/>
    <xdr:sp macro="" textlink="">
      <xdr:nvSpPr>
        <xdr:cNvPr id="21" name="Shape 6">
          <a:extLst>
            <a:ext uri="{FF2B5EF4-FFF2-40B4-BE49-F238E27FC236}">
              <a16:creationId xmlns:a16="http://schemas.microsoft.com/office/drawing/2014/main" id="{00000000-0008-0000-0200-000015000000}"/>
            </a:ext>
          </a:extLst>
        </xdr:cNvPr>
        <xdr:cNvSpPr/>
      </xdr:nvSpPr>
      <xdr:spPr>
        <a:xfrm>
          <a:off x="1354455" y="8610600"/>
          <a:ext cx="76200" cy="10191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466725"/>
    <xdr:sp macro="" textlink="">
      <xdr:nvSpPr>
        <xdr:cNvPr id="22" name="Shape 7">
          <a:extLst>
            <a:ext uri="{FF2B5EF4-FFF2-40B4-BE49-F238E27FC236}">
              <a16:creationId xmlns:a16="http://schemas.microsoft.com/office/drawing/2014/main" id="{00000000-0008-0000-0200-000016000000}"/>
            </a:ext>
          </a:extLst>
        </xdr:cNvPr>
        <xdr:cNvSpPr/>
      </xdr:nvSpPr>
      <xdr:spPr>
        <a:xfrm>
          <a:off x="1354455" y="86106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466725"/>
    <xdr:sp macro="" textlink="">
      <xdr:nvSpPr>
        <xdr:cNvPr id="23" name="Shape 7">
          <a:extLst>
            <a:ext uri="{FF2B5EF4-FFF2-40B4-BE49-F238E27FC236}">
              <a16:creationId xmlns:a16="http://schemas.microsoft.com/office/drawing/2014/main" id="{00000000-0008-0000-0200-000017000000}"/>
            </a:ext>
          </a:extLst>
        </xdr:cNvPr>
        <xdr:cNvSpPr/>
      </xdr:nvSpPr>
      <xdr:spPr>
        <a:xfrm>
          <a:off x="1354455" y="86106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466725"/>
    <xdr:sp macro="" textlink="">
      <xdr:nvSpPr>
        <xdr:cNvPr id="24" name="Shape 7">
          <a:extLst>
            <a:ext uri="{FF2B5EF4-FFF2-40B4-BE49-F238E27FC236}">
              <a16:creationId xmlns:a16="http://schemas.microsoft.com/office/drawing/2014/main" id="{00000000-0008-0000-0200-000018000000}"/>
            </a:ext>
          </a:extLst>
        </xdr:cNvPr>
        <xdr:cNvSpPr/>
      </xdr:nvSpPr>
      <xdr:spPr>
        <a:xfrm>
          <a:off x="1354455" y="86106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466725"/>
    <xdr:sp macro="" textlink="">
      <xdr:nvSpPr>
        <xdr:cNvPr id="25" name="Shape 7">
          <a:extLst>
            <a:ext uri="{FF2B5EF4-FFF2-40B4-BE49-F238E27FC236}">
              <a16:creationId xmlns:a16="http://schemas.microsoft.com/office/drawing/2014/main" id="{00000000-0008-0000-0200-000019000000}"/>
            </a:ext>
          </a:extLst>
        </xdr:cNvPr>
        <xdr:cNvSpPr/>
      </xdr:nvSpPr>
      <xdr:spPr>
        <a:xfrm>
          <a:off x="1354455" y="86106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6" name="Shape 8">
          <a:extLst>
            <a:ext uri="{FF2B5EF4-FFF2-40B4-BE49-F238E27FC236}">
              <a16:creationId xmlns:a16="http://schemas.microsoft.com/office/drawing/2014/main" id="{00000000-0008-0000-0200-00001A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7" name="Shape 8">
          <a:extLst>
            <a:ext uri="{FF2B5EF4-FFF2-40B4-BE49-F238E27FC236}">
              <a16:creationId xmlns:a16="http://schemas.microsoft.com/office/drawing/2014/main" id="{00000000-0008-0000-0200-00001B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8" name="Shape 8">
          <a:extLst>
            <a:ext uri="{FF2B5EF4-FFF2-40B4-BE49-F238E27FC236}">
              <a16:creationId xmlns:a16="http://schemas.microsoft.com/office/drawing/2014/main" id="{00000000-0008-0000-0200-00001C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9" name="Shape 8">
          <a:extLst>
            <a:ext uri="{FF2B5EF4-FFF2-40B4-BE49-F238E27FC236}">
              <a16:creationId xmlns:a16="http://schemas.microsoft.com/office/drawing/2014/main" id="{00000000-0008-0000-0200-00001D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30" name="Shape 8">
          <a:extLst>
            <a:ext uri="{FF2B5EF4-FFF2-40B4-BE49-F238E27FC236}">
              <a16:creationId xmlns:a16="http://schemas.microsoft.com/office/drawing/2014/main" id="{00000000-0008-0000-0200-00001E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31" name="Shape 8">
          <a:extLst>
            <a:ext uri="{FF2B5EF4-FFF2-40B4-BE49-F238E27FC236}">
              <a16:creationId xmlns:a16="http://schemas.microsoft.com/office/drawing/2014/main" id="{00000000-0008-0000-0200-00001F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32" name="Shape 8">
          <a:extLst>
            <a:ext uri="{FF2B5EF4-FFF2-40B4-BE49-F238E27FC236}">
              <a16:creationId xmlns:a16="http://schemas.microsoft.com/office/drawing/2014/main" id="{00000000-0008-0000-0200-000020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33" name="Shape 8">
          <a:extLst>
            <a:ext uri="{FF2B5EF4-FFF2-40B4-BE49-F238E27FC236}">
              <a16:creationId xmlns:a16="http://schemas.microsoft.com/office/drawing/2014/main" id="{00000000-0008-0000-0200-000021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342900"/>
    <xdr:sp macro="" textlink="">
      <xdr:nvSpPr>
        <xdr:cNvPr id="34" name="Shape 9">
          <a:extLst>
            <a:ext uri="{FF2B5EF4-FFF2-40B4-BE49-F238E27FC236}">
              <a16:creationId xmlns:a16="http://schemas.microsoft.com/office/drawing/2014/main" id="{00000000-0008-0000-0200-000022000000}"/>
            </a:ext>
          </a:extLst>
        </xdr:cNvPr>
        <xdr:cNvSpPr/>
      </xdr:nvSpPr>
      <xdr:spPr>
        <a:xfrm>
          <a:off x="1344930" y="86106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342900"/>
    <xdr:sp macro="" textlink="">
      <xdr:nvSpPr>
        <xdr:cNvPr id="35" name="Shape 9">
          <a:extLst>
            <a:ext uri="{FF2B5EF4-FFF2-40B4-BE49-F238E27FC236}">
              <a16:creationId xmlns:a16="http://schemas.microsoft.com/office/drawing/2014/main" id="{00000000-0008-0000-0200-000023000000}"/>
            </a:ext>
          </a:extLst>
        </xdr:cNvPr>
        <xdr:cNvSpPr/>
      </xdr:nvSpPr>
      <xdr:spPr>
        <a:xfrm>
          <a:off x="1344930" y="86106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342900"/>
    <xdr:sp macro="" textlink="">
      <xdr:nvSpPr>
        <xdr:cNvPr id="36" name="Shape 9">
          <a:extLst>
            <a:ext uri="{FF2B5EF4-FFF2-40B4-BE49-F238E27FC236}">
              <a16:creationId xmlns:a16="http://schemas.microsoft.com/office/drawing/2014/main" id="{00000000-0008-0000-0200-000024000000}"/>
            </a:ext>
          </a:extLst>
        </xdr:cNvPr>
        <xdr:cNvSpPr/>
      </xdr:nvSpPr>
      <xdr:spPr>
        <a:xfrm>
          <a:off x="1344930" y="86106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342900"/>
    <xdr:sp macro="" textlink="">
      <xdr:nvSpPr>
        <xdr:cNvPr id="37" name="Shape 9">
          <a:extLst>
            <a:ext uri="{FF2B5EF4-FFF2-40B4-BE49-F238E27FC236}">
              <a16:creationId xmlns:a16="http://schemas.microsoft.com/office/drawing/2014/main" id="{00000000-0008-0000-0200-000025000000}"/>
            </a:ext>
          </a:extLst>
        </xdr:cNvPr>
        <xdr:cNvSpPr/>
      </xdr:nvSpPr>
      <xdr:spPr>
        <a:xfrm>
          <a:off x="1344930" y="86106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342900"/>
    <xdr:sp macro="" textlink="">
      <xdr:nvSpPr>
        <xdr:cNvPr id="38" name="Shape 9">
          <a:extLst>
            <a:ext uri="{FF2B5EF4-FFF2-40B4-BE49-F238E27FC236}">
              <a16:creationId xmlns:a16="http://schemas.microsoft.com/office/drawing/2014/main" id="{00000000-0008-0000-0200-000026000000}"/>
            </a:ext>
          </a:extLst>
        </xdr:cNvPr>
        <xdr:cNvSpPr/>
      </xdr:nvSpPr>
      <xdr:spPr>
        <a:xfrm>
          <a:off x="1344930" y="86106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342900"/>
    <xdr:sp macro="" textlink="">
      <xdr:nvSpPr>
        <xdr:cNvPr id="39" name="Shape 9">
          <a:extLst>
            <a:ext uri="{FF2B5EF4-FFF2-40B4-BE49-F238E27FC236}">
              <a16:creationId xmlns:a16="http://schemas.microsoft.com/office/drawing/2014/main" id="{00000000-0008-0000-0200-000027000000}"/>
            </a:ext>
          </a:extLst>
        </xdr:cNvPr>
        <xdr:cNvSpPr/>
      </xdr:nvSpPr>
      <xdr:spPr>
        <a:xfrm>
          <a:off x="1344930" y="86106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342900"/>
    <xdr:sp macro="" textlink="">
      <xdr:nvSpPr>
        <xdr:cNvPr id="40" name="Shape 9">
          <a:extLst>
            <a:ext uri="{FF2B5EF4-FFF2-40B4-BE49-F238E27FC236}">
              <a16:creationId xmlns:a16="http://schemas.microsoft.com/office/drawing/2014/main" id="{00000000-0008-0000-0200-000028000000}"/>
            </a:ext>
          </a:extLst>
        </xdr:cNvPr>
        <xdr:cNvSpPr/>
      </xdr:nvSpPr>
      <xdr:spPr>
        <a:xfrm>
          <a:off x="1344930" y="86106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342900"/>
    <xdr:sp macro="" textlink="">
      <xdr:nvSpPr>
        <xdr:cNvPr id="41" name="Shape 9">
          <a:extLst>
            <a:ext uri="{FF2B5EF4-FFF2-40B4-BE49-F238E27FC236}">
              <a16:creationId xmlns:a16="http://schemas.microsoft.com/office/drawing/2014/main" id="{00000000-0008-0000-0200-000029000000}"/>
            </a:ext>
          </a:extLst>
        </xdr:cNvPr>
        <xdr:cNvSpPr/>
      </xdr:nvSpPr>
      <xdr:spPr>
        <a:xfrm>
          <a:off x="1344930" y="86106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161925"/>
    <xdr:sp macro="" textlink="">
      <xdr:nvSpPr>
        <xdr:cNvPr id="42" name="Shape 10">
          <a:extLst>
            <a:ext uri="{FF2B5EF4-FFF2-40B4-BE49-F238E27FC236}">
              <a16:creationId xmlns:a16="http://schemas.microsoft.com/office/drawing/2014/main" id="{00000000-0008-0000-0200-00002A000000}"/>
            </a:ext>
          </a:extLst>
        </xdr:cNvPr>
        <xdr:cNvSpPr/>
      </xdr:nvSpPr>
      <xdr:spPr>
        <a:xfrm>
          <a:off x="1344930"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161925"/>
    <xdr:sp macro="" textlink="">
      <xdr:nvSpPr>
        <xdr:cNvPr id="43" name="Shape 10">
          <a:extLst>
            <a:ext uri="{FF2B5EF4-FFF2-40B4-BE49-F238E27FC236}">
              <a16:creationId xmlns:a16="http://schemas.microsoft.com/office/drawing/2014/main" id="{00000000-0008-0000-0200-00002B000000}"/>
            </a:ext>
          </a:extLst>
        </xdr:cNvPr>
        <xdr:cNvSpPr/>
      </xdr:nvSpPr>
      <xdr:spPr>
        <a:xfrm>
          <a:off x="1344930"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161925"/>
    <xdr:sp macro="" textlink="">
      <xdr:nvSpPr>
        <xdr:cNvPr id="44" name="Shape 10">
          <a:extLst>
            <a:ext uri="{FF2B5EF4-FFF2-40B4-BE49-F238E27FC236}">
              <a16:creationId xmlns:a16="http://schemas.microsoft.com/office/drawing/2014/main" id="{00000000-0008-0000-0200-00002C000000}"/>
            </a:ext>
          </a:extLst>
        </xdr:cNvPr>
        <xdr:cNvSpPr/>
      </xdr:nvSpPr>
      <xdr:spPr>
        <a:xfrm>
          <a:off x="1344930"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161925"/>
    <xdr:sp macro="" textlink="">
      <xdr:nvSpPr>
        <xdr:cNvPr id="45" name="Shape 10">
          <a:extLst>
            <a:ext uri="{FF2B5EF4-FFF2-40B4-BE49-F238E27FC236}">
              <a16:creationId xmlns:a16="http://schemas.microsoft.com/office/drawing/2014/main" id="{00000000-0008-0000-0200-00002D000000}"/>
            </a:ext>
          </a:extLst>
        </xdr:cNvPr>
        <xdr:cNvSpPr/>
      </xdr:nvSpPr>
      <xdr:spPr>
        <a:xfrm>
          <a:off x="1344930"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161925"/>
    <xdr:sp macro="" textlink="">
      <xdr:nvSpPr>
        <xdr:cNvPr id="46" name="Shape 10">
          <a:extLst>
            <a:ext uri="{FF2B5EF4-FFF2-40B4-BE49-F238E27FC236}">
              <a16:creationId xmlns:a16="http://schemas.microsoft.com/office/drawing/2014/main" id="{00000000-0008-0000-0200-00002E000000}"/>
            </a:ext>
          </a:extLst>
        </xdr:cNvPr>
        <xdr:cNvSpPr/>
      </xdr:nvSpPr>
      <xdr:spPr>
        <a:xfrm>
          <a:off x="1344930"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161925"/>
    <xdr:sp macro="" textlink="">
      <xdr:nvSpPr>
        <xdr:cNvPr id="47" name="Shape 10">
          <a:extLst>
            <a:ext uri="{FF2B5EF4-FFF2-40B4-BE49-F238E27FC236}">
              <a16:creationId xmlns:a16="http://schemas.microsoft.com/office/drawing/2014/main" id="{00000000-0008-0000-0200-00002F000000}"/>
            </a:ext>
          </a:extLst>
        </xdr:cNvPr>
        <xdr:cNvSpPr/>
      </xdr:nvSpPr>
      <xdr:spPr>
        <a:xfrm>
          <a:off x="1344930"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161925"/>
    <xdr:sp macro="" textlink="">
      <xdr:nvSpPr>
        <xdr:cNvPr id="48" name="Shape 10">
          <a:extLst>
            <a:ext uri="{FF2B5EF4-FFF2-40B4-BE49-F238E27FC236}">
              <a16:creationId xmlns:a16="http://schemas.microsoft.com/office/drawing/2014/main" id="{00000000-0008-0000-0200-000030000000}"/>
            </a:ext>
          </a:extLst>
        </xdr:cNvPr>
        <xdr:cNvSpPr/>
      </xdr:nvSpPr>
      <xdr:spPr>
        <a:xfrm>
          <a:off x="1344930"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161925"/>
    <xdr:sp macro="" textlink="">
      <xdr:nvSpPr>
        <xdr:cNvPr id="49" name="Shape 10">
          <a:extLst>
            <a:ext uri="{FF2B5EF4-FFF2-40B4-BE49-F238E27FC236}">
              <a16:creationId xmlns:a16="http://schemas.microsoft.com/office/drawing/2014/main" id="{00000000-0008-0000-0200-000031000000}"/>
            </a:ext>
          </a:extLst>
        </xdr:cNvPr>
        <xdr:cNvSpPr/>
      </xdr:nvSpPr>
      <xdr:spPr>
        <a:xfrm>
          <a:off x="1344930"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50" name="Shape 8">
          <a:extLst>
            <a:ext uri="{FF2B5EF4-FFF2-40B4-BE49-F238E27FC236}">
              <a16:creationId xmlns:a16="http://schemas.microsoft.com/office/drawing/2014/main" id="{00000000-0008-0000-0200-000032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51" name="Shape 8">
          <a:extLst>
            <a:ext uri="{FF2B5EF4-FFF2-40B4-BE49-F238E27FC236}">
              <a16:creationId xmlns:a16="http://schemas.microsoft.com/office/drawing/2014/main" id="{00000000-0008-0000-0200-000033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52" name="Shape 8">
          <a:extLst>
            <a:ext uri="{FF2B5EF4-FFF2-40B4-BE49-F238E27FC236}">
              <a16:creationId xmlns:a16="http://schemas.microsoft.com/office/drawing/2014/main" id="{00000000-0008-0000-0200-000034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53" name="Shape 8">
          <a:extLst>
            <a:ext uri="{FF2B5EF4-FFF2-40B4-BE49-F238E27FC236}">
              <a16:creationId xmlns:a16="http://schemas.microsoft.com/office/drawing/2014/main" id="{00000000-0008-0000-0200-000035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54" name="Shape 8">
          <a:extLst>
            <a:ext uri="{FF2B5EF4-FFF2-40B4-BE49-F238E27FC236}">
              <a16:creationId xmlns:a16="http://schemas.microsoft.com/office/drawing/2014/main" id="{00000000-0008-0000-0200-000036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55" name="Shape 8">
          <a:extLst>
            <a:ext uri="{FF2B5EF4-FFF2-40B4-BE49-F238E27FC236}">
              <a16:creationId xmlns:a16="http://schemas.microsoft.com/office/drawing/2014/main" id="{00000000-0008-0000-0200-000037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56" name="Shape 8">
          <a:extLst>
            <a:ext uri="{FF2B5EF4-FFF2-40B4-BE49-F238E27FC236}">
              <a16:creationId xmlns:a16="http://schemas.microsoft.com/office/drawing/2014/main" id="{00000000-0008-0000-0200-000038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57" name="Shape 8">
          <a:extLst>
            <a:ext uri="{FF2B5EF4-FFF2-40B4-BE49-F238E27FC236}">
              <a16:creationId xmlns:a16="http://schemas.microsoft.com/office/drawing/2014/main" id="{00000000-0008-0000-0200-000039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58" name="Shape 8">
          <a:extLst>
            <a:ext uri="{FF2B5EF4-FFF2-40B4-BE49-F238E27FC236}">
              <a16:creationId xmlns:a16="http://schemas.microsoft.com/office/drawing/2014/main" id="{00000000-0008-0000-0200-00003A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59" name="Shape 8">
          <a:extLst>
            <a:ext uri="{FF2B5EF4-FFF2-40B4-BE49-F238E27FC236}">
              <a16:creationId xmlns:a16="http://schemas.microsoft.com/office/drawing/2014/main" id="{00000000-0008-0000-0200-00003B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60" name="Shape 8">
          <a:extLst>
            <a:ext uri="{FF2B5EF4-FFF2-40B4-BE49-F238E27FC236}">
              <a16:creationId xmlns:a16="http://schemas.microsoft.com/office/drawing/2014/main" id="{00000000-0008-0000-0200-00003C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61" name="Shape 8">
          <a:extLst>
            <a:ext uri="{FF2B5EF4-FFF2-40B4-BE49-F238E27FC236}">
              <a16:creationId xmlns:a16="http://schemas.microsoft.com/office/drawing/2014/main" id="{00000000-0008-0000-0200-00003D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62" name="Shape 8">
          <a:extLst>
            <a:ext uri="{FF2B5EF4-FFF2-40B4-BE49-F238E27FC236}">
              <a16:creationId xmlns:a16="http://schemas.microsoft.com/office/drawing/2014/main" id="{00000000-0008-0000-0200-00003E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63" name="Shape 8">
          <a:extLst>
            <a:ext uri="{FF2B5EF4-FFF2-40B4-BE49-F238E27FC236}">
              <a16:creationId xmlns:a16="http://schemas.microsoft.com/office/drawing/2014/main" id="{00000000-0008-0000-0200-00003F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64" name="Shape 8">
          <a:extLst>
            <a:ext uri="{FF2B5EF4-FFF2-40B4-BE49-F238E27FC236}">
              <a16:creationId xmlns:a16="http://schemas.microsoft.com/office/drawing/2014/main" id="{00000000-0008-0000-0200-000040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65" name="Shape 8">
          <a:extLst>
            <a:ext uri="{FF2B5EF4-FFF2-40B4-BE49-F238E27FC236}">
              <a16:creationId xmlns:a16="http://schemas.microsoft.com/office/drawing/2014/main" id="{00000000-0008-0000-0200-000041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66" name="Shape 8">
          <a:extLst>
            <a:ext uri="{FF2B5EF4-FFF2-40B4-BE49-F238E27FC236}">
              <a16:creationId xmlns:a16="http://schemas.microsoft.com/office/drawing/2014/main" id="{00000000-0008-0000-0200-000042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67" name="Shape 8">
          <a:extLst>
            <a:ext uri="{FF2B5EF4-FFF2-40B4-BE49-F238E27FC236}">
              <a16:creationId xmlns:a16="http://schemas.microsoft.com/office/drawing/2014/main" id="{00000000-0008-0000-0200-000043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68" name="Shape 8">
          <a:extLst>
            <a:ext uri="{FF2B5EF4-FFF2-40B4-BE49-F238E27FC236}">
              <a16:creationId xmlns:a16="http://schemas.microsoft.com/office/drawing/2014/main" id="{00000000-0008-0000-0200-000044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69" name="Shape 8">
          <a:extLst>
            <a:ext uri="{FF2B5EF4-FFF2-40B4-BE49-F238E27FC236}">
              <a16:creationId xmlns:a16="http://schemas.microsoft.com/office/drawing/2014/main" id="{00000000-0008-0000-0200-000045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70" name="Shape 8">
          <a:extLst>
            <a:ext uri="{FF2B5EF4-FFF2-40B4-BE49-F238E27FC236}">
              <a16:creationId xmlns:a16="http://schemas.microsoft.com/office/drawing/2014/main" id="{00000000-0008-0000-0200-000046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71" name="Shape 8">
          <a:extLst>
            <a:ext uri="{FF2B5EF4-FFF2-40B4-BE49-F238E27FC236}">
              <a16:creationId xmlns:a16="http://schemas.microsoft.com/office/drawing/2014/main" id="{00000000-0008-0000-0200-000047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72" name="Shape 8">
          <a:extLst>
            <a:ext uri="{FF2B5EF4-FFF2-40B4-BE49-F238E27FC236}">
              <a16:creationId xmlns:a16="http://schemas.microsoft.com/office/drawing/2014/main" id="{00000000-0008-0000-0200-000048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73" name="Shape 8">
          <a:extLst>
            <a:ext uri="{FF2B5EF4-FFF2-40B4-BE49-F238E27FC236}">
              <a16:creationId xmlns:a16="http://schemas.microsoft.com/office/drawing/2014/main" id="{00000000-0008-0000-0200-000049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74" name="Shape 8">
          <a:extLst>
            <a:ext uri="{FF2B5EF4-FFF2-40B4-BE49-F238E27FC236}">
              <a16:creationId xmlns:a16="http://schemas.microsoft.com/office/drawing/2014/main" id="{00000000-0008-0000-0200-00004A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990600"/>
    <xdr:sp macro="" textlink="">
      <xdr:nvSpPr>
        <xdr:cNvPr id="75" name="Shape 11">
          <a:extLst>
            <a:ext uri="{FF2B5EF4-FFF2-40B4-BE49-F238E27FC236}">
              <a16:creationId xmlns:a16="http://schemas.microsoft.com/office/drawing/2014/main" id="{00000000-0008-0000-0200-00004B000000}"/>
            </a:ext>
          </a:extLst>
        </xdr:cNvPr>
        <xdr:cNvSpPr/>
      </xdr:nvSpPr>
      <xdr:spPr>
        <a:xfrm>
          <a:off x="1354455" y="8610600"/>
          <a:ext cx="76200" cy="9906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990600"/>
    <xdr:sp macro="" textlink="">
      <xdr:nvSpPr>
        <xdr:cNvPr id="76" name="Shape 11">
          <a:extLst>
            <a:ext uri="{FF2B5EF4-FFF2-40B4-BE49-F238E27FC236}">
              <a16:creationId xmlns:a16="http://schemas.microsoft.com/office/drawing/2014/main" id="{00000000-0008-0000-0200-00004C000000}"/>
            </a:ext>
          </a:extLst>
        </xdr:cNvPr>
        <xdr:cNvSpPr/>
      </xdr:nvSpPr>
      <xdr:spPr>
        <a:xfrm>
          <a:off x="1354455" y="8610600"/>
          <a:ext cx="76200" cy="9906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990600"/>
    <xdr:sp macro="" textlink="">
      <xdr:nvSpPr>
        <xdr:cNvPr id="77" name="Shape 11">
          <a:extLst>
            <a:ext uri="{FF2B5EF4-FFF2-40B4-BE49-F238E27FC236}">
              <a16:creationId xmlns:a16="http://schemas.microsoft.com/office/drawing/2014/main" id="{00000000-0008-0000-0200-00004D000000}"/>
            </a:ext>
          </a:extLst>
        </xdr:cNvPr>
        <xdr:cNvSpPr/>
      </xdr:nvSpPr>
      <xdr:spPr>
        <a:xfrm>
          <a:off x="1354455" y="8610600"/>
          <a:ext cx="76200" cy="9906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990600"/>
    <xdr:sp macro="" textlink="">
      <xdr:nvSpPr>
        <xdr:cNvPr id="78" name="Shape 11">
          <a:extLst>
            <a:ext uri="{FF2B5EF4-FFF2-40B4-BE49-F238E27FC236}">
              <a16:creationId xmlns:a16="http://schemas.microsoft.com/office/drawing/2014/main" id="{00000000-0008-0000-0200-00004E000000}"/>
            </a:ext>
          </a:extLst>
        </xdr:cNvPr>
        <xdr:cNvSpPr/>
      </xdr:nvSpPr>
      <xdr:spPr>
        <a:xfrm>
          <a:off x="1354455" y="8610600"/>
          <a:ext cx="76200" cy="9906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79" name="Shape 8">
          <a:extLst>
            <a:ext uri="{FF2B5EF4-FFF2-40B4-BE49-F238E27FC236}">
              <a16:creationId xmlns:a16="http://schemas.microsoft.com/office/drawing/2014/main" id="{00000000-0008-0000-0200-00004F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80" name="Shape 8">
          <a:extLst>
            <a:ext uri="{FF2B5EF4-FFF2-40B4-BE49-F238E27FC236}">
              <a16:creationId xmlns:a16="http://schemas.microsoft.com/office/drawing/2014/main" id="{00000000-0008-0000-0200-000050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81" name="Shape 8">
          <a:extLst>
            <a:ext uri="{FF2B5EF4-FFF2-40B4-BE49-F238E27FC236}">
              <a16:creationId xmlns:a16="http://schemas.microsoft.com/office/drawing/2014/main" id="{00000000-0008-0000-0200-000051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82" name="Shape 8">
          <a:extLst>
            <a:ext uri="{FF2B5EF4-FFF2-40B4-BE49-F238E27FC236}">
              <a16:creationId xmlns:a16="http://schemas.microsoft.com/office/drawing/2014/main" id="{00000000-0008-0000-0200-000052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83" name="Shape 8">
          <a:extLst>
            <a:ext uri="{FF2B5EF4-FFF2-40B4-BE49-F238E27FC236}">
              <a16:creationId xmlns:a16="http://schemas.microsoft.com/office/drawing/2014/main" id="{00000000-0008-0000-0200-000053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84" name="Shape 8">
          <a:extLst>
            <a:ext uri="{FF2B5EF4-FFF2-40B4-BE49-F238E27FC236}">
              <a16:creationId xmlns:a16="http://schemas.microsoft.com/office/drawing/2014/main" id="{00000000-0008-0000-0200-000054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85" name="Shape 8">
          <a:extLst>
            <a:ext uri="{FF2B5EF4-FFF2-40B4-BE49-F238E27FC236}">
              <a16:creationId xmlns:a16="http://schemas.microsoft.com/office/drawing/2014/main" id="{00000000-0008-0000-0200-000055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86" name="Shape 8">
          <a:extLst>
            <a:ext uri="{FF2B5EF4-FFF2-40B4-BE49-F238E27FC236}">
              <a16:creationId xmlns:a16="http://schemas.microsoft.com/office/drawing/2014/main" id="{00000000-0008-0000-0200-000056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390525"/>
    <xdr:sp macro="" textlink="">
      <xdr:nvSpPr>
        <xdr:cNvPr id="87" name="Shape 4">
          <a:extLst>
            <a:ext uri="{FF2B5EF4-FFF2-40B4-BE49-F238E27FC236}">
              <a16:creationId xmlns:a16="http://schemas.microsoft.com/office/drawing/2014/main" id="{00000000-0008-0000-0200-000057000000}"/>
            </a:ext>
          </a:extLst>
        </xdr:cNvPr>
        <xdr:cNvSpPr/>
      </xdr:nvSpPr>
      <xdr:spPr>
        <a:xfrm>
          <a:off x="1354455" y="86106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390525"/>
    <xdr:sp macro="" textlink="">
      <xdr:nvSpPr>
        <xdr:cNvPr id="88" name="Shape 4">
          <a:extLst>
            <a:ext uri="{FF2B5EF4-FFF2-40B4-BE49-F238E27FC236}">
              <a16:creationId xmlns:a16="http://schemas.microsoft.com/office/drawing/2014/main" id="{00000000-0008-0000-0200-000058000000}"/>
            </a:ext>
          </a:extLst>
        </xdr:cNvPr>
        <xdr:cNvSpPr/>
      </xdr:nvSpPr>
      <xdr:spPr>
        <a:xfrm>
          <a:off x="1354455" y="86106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390525"/>
    <xdr:sp macro="" textlink="">
      <xdr:nvSpPr>
        <xdr:cNvPr id="89" name="Shape 4">
          <a:extLst>
            <a:ext uri="{FF2B5EF4-FFF2-40B4-BE49-F238E27FC236}">
              <a16:creationId xmlns:a16="http://schemas.microsoft.com/office/drawing/2014/main" id="{00000000-0008-0000-0200-000059000000}"/>
            </a:ext>
          </a:extLst>
        </xdr:cNvPr>
        <xdr:cNvSpPr/>
      </xdr:nvSpPr>
      <xdr:spPr>
        <a:xfrm>
          <a:off x="1354455" y="86106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390525"/>
    <xdr:sp macro="" textlink="">
      <xdr:nvSpPr>
        <xdr:cNvPr id="90" name="Shape 4">
          <a:extLst>
            <a:ext uri="{FF2B5EF4-FFF2-40B4-BE49-F238E27FC236}">
              <a16:creationId xmlns:a16="http://schemas.microsoft.com/office/drawing/2014/main" id="{00000000-0008-0000-0200-00005A000000}"/>
            </a:ext>
          </a:extLst>
        </xdr:cNvPr>
        <xdr:cNvSpPr/>
      </xdr:nvSpPr>
      <xdr:spPr>
        <a:xfrm>
          <a:off x="1354455" y="86106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466725"/>
    <xdr:sp macro="" textlink="">
      <xdr:nvSpPr>
        <xdr:cNvPr id="91" name="Shape 7">
          <a:extLst>
            <a:ext uri="{FF2B5EF4-FFF2-40B4-BE49-F238E27FC236}">
              <a16:creationId xmlns:a16="http://schemas.microsoft.com/office/drawing/2014/main" id="{00000000-0008-0000-0200-00005B000000}"/>
            </a:ext>
          </a:extLst>
        </xdr:cNvPr>
        <xdr:cNvSpPr/>
      </xdr:nvSpPr>
      <xdr:spPr>
        <a:xfrm>
          <a:off x="1354455" y="86106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466725"/>
    <xdr:sp macro="" textlink="">
      <xdr:nvSpPr>
        <xdr:cNvPr id="92" name="Shape 7">
          <a:extLst>
            <a:ext uri="{FF2B5EF4-FFF2-40B4-BE49-F238E27FC236}">
              <a16:creationId xmlns:a16="http://schemas.microsoft.com/office/drawing/2014/main" id="{00000000-0008-0000-0200-00005C000000}"/>
            </a:ext>
          </a:extLst>
        </xdr:cNvPr>
        <xdr:cNvSpPr/>
      </xdr:nvSpPr>
      <xdr:spPr>
        <a:xfrm>
          <a:off x="1354455" y="86106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466725"/>
    <xdr:sp macro="" textlink="">
      <xdr:nvSpPr>
        <xdr:cNvPr id="93" name="Shape 7">
          <a:extLst>
            <a:ext uri="{FF2B5EF4-FFF2-40B4-BE49-F238E27FC236}">
              <a16:creationId xmlns:a16="http://schemas.microsoft.com/office/drawing/2014/main" id="{00000000-0008-0000-0200-00005D000000}"/>
            </a:ext>
          </a:extLst>
        </xdr:cNvPr>
        <xdr:cNvSpPr/>
      </xdr:nvSpPr>
      <xdr:spPr>
        <a:xfrm>
          <a:off x="1354455" y="86106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466725"/>
    <xdr:sp macro="" textlink="">
      <xdr:nvSpPr>
        <xdr:cNvPr id="94" name="Shape 7">
          <a:extLst>
            <a:ext uri="{FF2B5EF4-FFF2-40B4-BE49-F238E27FC236}">
              <a16:creationId xmlns:a16="http://schemas.microsoft.com/office/drawing/2014/main" id="{00000000-0008-0000-0200-00005E000000}"/>
            </a:ext>
          </a:extLst>
        </xdr:cNvPr>
        <xdr:cNvSpPr/>
      </xdr:nvSpPr>
      <xdr:spPr>
        <a:xfrm>
          <a:off x="1354455" y="86106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95" name="Shape 8">
          <a:extLst>
            <a:ext uri="{FF2B5EF4-FFF2-40B4-BE49-F238E27FC236}">
              <a16:creationId xmlns:a16="http://schemas.microsoft.com/office/drawing/2014/main" id="{00000000-0008-0000-0200-00005F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96" name="Shape 8">
          <a:extLst>
            <a:ext uri="{FF2B5EF4-FFF2-40B4-BE49-F238E27FC236}">
              <a16:creationId xmlns:a16="http://schemas.microsoft.com/office/drawing/2014/main" id="{00000000-0008-0000-0200-000060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97" name="Shape 8">
          <a:extLst>
            <a:ext uri="{FF2B5EF4-FFF2-40B4-BE49-F238E27FC236}">
              <a16:creationId xmlns:a16="http://schemas.microsoft.com/office/drawing/2014/main" id="{00000000-0008-0000-0200-000061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98" name="Shape 8">
          <a:extLst>
            <a:ext uri="{FF2B5EF4-FFF2-40B4-BE49-F238E27FC236}">
              <a16:creationId xmlns:a16="http://schemas.microsoft.com/office/drawing/2014/main" id="{00000000-0008-0000-0200-000062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99" name="Shape 8">
          <a:extLst>
            <a:ext uri="{FF2B5EF4-FFF2-40B4-BE49-F238E27FC236}">
              <a16:creationId xmlns:a16="http://schemas.microsoft.com/office/drawing/2014/main" id="{00000000-0008-0000-0200-000063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100" name="Shape 8">
          <a:extLst>
            <a:ext uri="{FF2B5EF4-FFF2-40B4-BE49-F238E27FC236}">
              <a16:creationId xmlns:a16="http://schemas.microsoft.com/office/drawing/2014/main" id="{00000000-0008-0000-0200-000064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101" name="Shape 8">
          <a:extLst>
            <a:ext uri="{FF2B5EF4-FFF2-40B4-BE49-F238E27FC236}">
              <a16:creationId xmlns:a16="http://schemas.microsoft.com/office/drawing/2014/main" id="{00000000-0008-0000-0200-000065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1071685"/>
    <xdr:sp macro="" textlink="">
      <xdr:nvSpPr>
        <xdr:cNvPr id="102" name="Shape 4">
          <a:extLst>
            <a:ext uri="{FF2B5EF4-FFF2-40B4-BE49-F238E27FC236}">
              <a16:creationId xmlns:a16="http://schemas.microsoft.com/office/drawing/2014/main" id="{00000000-0008-0000-0200-000066000000}"/>
            </a:ext>
          </a:extLst>
        </xdr:cNvPr>
        <xdr:cNvSpPr/>
      </xdr:nvSpPr>
      <xdr:spPr>
        <a:xfrm>
          <a:off x="1354455" y="20543520"/>
          <a:ext cx="76200" cy="107168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1071685"/>
    <xdr:sp macro="" textlink="">
      <xdr:nvSpPr>
        <xdr:cNvPr id="103" name="Shape 4">
          <a:extLst>
            <a:ext uri="{FF2B5EF4-FFF2-40B4-BE49-F238E27FC236}">
              <a16:creationId xmlns:a16="http://schemas.microsoft.com/office/drawing/2014/main" id="{00000000-0008-0000-0200-000067000000}"/>
            </a:ext>
          </a:extLst>
        </xdr:cNvPr>
        <xdr:cNvSpPr/>
      </xdr:nvSpPr>
      <xdr:spPr>
        <a:xfrm>
          <a:off x="1354455" y="20543520"/>
          <a:ext cx="76200" cy="107168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1071685"/>
    <xdr:sp macro="" textlink="">
      <xdr:nvSpPr>
        <xdr:cNvPr id="104" name="Shape 4">
          <a:extLst>
            <a:ext uri="{FF2B5EF4-FFF2-40B4-BE49-F238E27FC236}">
              <a16:creationId xmlns:a16="http://schemas.microsoft.com/office/drawing/2014/main" id="{00000000-0008-0000-0200-000068000000}"/>
            </a:ext>
          </a:extLst>
        </xdr:cNvPr>
        <xdr:cNvSpPr/>
      </xdr:nvSpPr>
      <xdr:spPr>
        <a:xfrm>
          <a:off x="1354455" y="20543520"/>
          <a:ext cx="76200" cy="107168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1071685"/>
    <xdr:sp macro="" textlink="">
      <xdr:nvSpPr>
        <xdr:cNvPr id="105" name="Shape 4">
          <a:extLst>
            <a:ext uri="{FF2B5EF4-FFF2-40B4-BE49-F238E27FC236}">
              <a16:creationId xmlns:a16="http://schemas.microsoft.com/office/drawing/2014/main" id="{00000000-0008-0000-0200-000069000000}"/>
            </a:ext>
          </a:extLst>
        </xdr:cNvPr>
        <xdr:cNvSpPr/>
      </xdr:nvSpPr>
      <xdr:spPr>
        <a:xfrm>
          <a:off x="1354455" y="20543520"/>
          <a:ext cx="76200" cy="107168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161925"/>
    <xdr:sp macro="" textlink="">
      <xdr:nvSpPr>
        <xdr:cNvPr id="106" name="Shape 5">
          <a:extLst>
            <a:ext uri="{FF2B5EF4-FFF2-40B4-BE49-F238E27FC236}">
              <a16:creationId xmlns:a16="http://schemas.microsoft.com/office/drawing/2014/main" id="{00000000-0008-0000-0200-00006A000000}"/>
            </a:ext>
          </a:extLst>
        </xdr:cNvPr>
        <xdr:cNvSpPr/>
      </xdr:nvSpPr>
      <xdr:spPr>
        <a:xfrm>
          <a:off x="1354455"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161925"/>
    <xdr:sp macro="" textlink="">
      <xdr:nvSpPr>
        <xdr:cNvPr id="107" name="Shape 5">
          <a:extLst>
            <a:ext uri="{FF2B5EF4-FFF2-40B4-BE49-F238E27FC236}">
              <a16:creationId xmlns:a16="http://schemas.microsoft.com/office/drawing/2014/main" id="{00000000-0008-0000-0200-00006B000000}"/>
            </a:ext>
          </a:extLst>
        </xdr:cNvPr>
        <xdr:cNvSpPr/>
      </xdr:nvSpPr>
      <xdr:spPr>
        <a:xfrm>
          <a:off x="1354455"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161925"/>
    <xdr:sp macro="" textlink="">
      <xdr:nvSpPr>
        <xdr:cNvPr id="108" name="Shape 5">
          <a:extLst>
            <a:ext uri="{FF2B5EF4-FFF2-40B4-BE49-F238E27FC236}">
              <a16:creationId xmlns:a16="http://schemas.microsoft.com/office/drawing/2014/main" id="{00000000-0008-0000-0200-00006C000000}"/>
            </a:ext>
          </a:extLst>
        </xdr:cNvPr>
        <xdr:cNvSpPr/>
      </xdr:nvSpPr>
      <xdr:spPr>
        <a:xfrm>
          <a:off x="1354455"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161925"/>
    <xdr:sp macro="" textlink="">
      <xdr:nvSpPr>
        <xdr:cNvPr id="109" name="Shape 5">
          <a:extLst>
            <a:ext uri="{FF2B5EF4-FFF2-40B4-BE49-F238E27FC236}">
              <a16:creationId xmlns:a16="http://schemas.microsoft.com/office/drawing/2014/main" id="{00000000-0008-0000-0200-00006D000000}"/>
            </a:ext>
          </a:extLst>
        </xdr:cNvPr>
        <xdr:cNvSpPr/>
      </xdr:nvSpPr>
      <xdr:spPr>
        <a:xfrm>
          <a:off x="1354455"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161925"/>
    <xdr:sp macro="" textlink="">
      <xdr:nvSpPr>
        <xdr:cNvPr id="110" name="Shape 5">
          <a:extLst>
            <a:ext uri="{FF2B5EF4-FFF2-40B4-BE49-F238E27FC236}">
              <a16:creationId xmlns:a16="http://schemas.microsoft.com/office/drawing/2014/main" id="{00000000-0008-0000-0200-00006E000000}"/>
            </a:ext>
          </a:extLst>
        </xdr:cNvPr>
        <xdr:cNvSpPr/>
      </xdr:nvSpPr>
      <xdr:spPr>
        <a:xfrm>
          <a:off x="1354455"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161925"/>
    <xdr:sp macro="" textlink="">
      <xdr:nvSpPr>
        <xdr:cNvPr id="111" name="Shape 5">
          <a:extLst>
            <a:ext uri="{FF2B5EF4-FFF2-40B4-BE49-F238E27FC236}">
              <a16:creationId xmlns:a16="http://schemas.microsoft.com/office/drawing/2014/main" id="{00000000-0008-0000-0200-00006F000000}"/>
            </a:ext>
          </a:extLst>
        </xdr:cNvPr>
        <xdr:cNvSpPr/>
      </xdr:nvSpPr>
      <xdr:spPr>
        <a:xfrm>
          <a:off x="1354455"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161925"/>
    <xdr:sp macro="" textlink="">
      <xdr:nvSpPr>
        <xdr:cNvPr id="112" name="Shape 5">
          <a:extLst>
            <a:ext uri="{FF2B5EF4-FFF2-40B4-BE49-F238E27FC236}">
              <a16:creationId xmlns:a16="http://schemas.microsoft.com/office/drawing/2014/main" id="{00000000-0008-0000-0200-000070000000}"/>
            </a:ext>
          </a:extLst>
        </xdr:cNvPr>
        <xdr:cNvSpPr/>
      </xdr:nvSpPr>
      <xdr:spPr>
        <a:xfrm>
          <a:off x="1354455"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161925"/>
    <xdr:sp macro="" textlink="">
      <xdr:nvSpPr>
        <xdr:cNvPr id="113" name="Shape 5">
          <a:extLst>
            <a:ext uri="{FF2B5EF4-FFF2-40B4-BE49-F238E27FC236}">
              <a16:creationId xmlns:a16="http://schemas.microsoft.com/office/drawing/2014/main" id="{00000000-0008-0000-0200-000071000000}"/>
            </a:ext>
          </a:extLst>
        </xdr:cNvPr>
        <xdr:cNvSpPr/>
      </xdr:nvSpPr>
      <xdr:spPr>
        <a:xfrm>
          <a:off x="1354455"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1365661"/>
    <xdr:sp macro="" textlink="">
      <xdr:nvSpPr>
        <xdr:cNvPr id="114" name="Shape 7">
          <a:extLst>
            <a:ext uri="{FF2B5EF4-FFF2-40B4-BE49-F238E27FC236}">
              <a16:creationId xmlns:a16="http://schemas.microsoft.com/office/drawing/2014/main" id="{00000000-0008-0000-0200-000072000000}"/>
            </a:ext>
          </a:extLst>
        </xdr:cNvPr>
        <xdr:cNvSpPr/>
      </xdr:nvSpPr>
      <xdr:spPr>
        <a:xfrm>
          <a:off x="1354455" y="20543520"/>
          <a:ext cx="76200" cy="1365661"/>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1365661"/>
    <xdr:sp macro="" textlink="">
      <xdr:nvSpPr>
        <xdr:cNvPr id="115" name="Shape 7">
          <a:extLst>
            <a:ext uri="{FF2B5EF4-FFF2-40B4-BE49-F238E27FC236}">
              <a16:creationId xmlns:a16="http://schemas.microsoft.com/office/drawing/2014/main" id="{00000000-0008-0000-0200-000073000000}"/>
            </a:ext>
          </a:extLst>
        </xdr:cNvPr>
        <xdr:cNvSpPr/>
      </xdr:nvSpPr>
      <xdr:spPr>
        <a:xfrm>
          <a:off x="1354455" y="20543520"/>
          <a:ext cx="76200" cy="1365661"/>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1365661"/>
    <xdr:sp macro="" textlink="">
      <xdr:nvSpPr>
        <xdr:cNvPr id="116" name="Shape 7">
          <a:extLst>
            <a:ext uri="{FF2B5EF4-FFF2-40B4-BE49-F238E27FC236}">
              <a16:creationId xmlns:a16="http://schemas.microsoft.com/office/drawing/2014/main" id="{00000000-0008-0000-0200-000074000000}"/>
            </a:ext>
          </a:extLst>
        </xdr:cNvPr>
        <xdr:cNvSpPr/>
      </xdr:nvSpPr>
      <xdr:spPr>
        <a:xfrm>
          <a:off x="1354455" y="20543520"/>
          <a:ext cx="76200" cy="1365661"/>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1365661"/>
    <xdr:sp macro="" textlink="">
      <xdr:nvSpPr>
        <xdr:cNvPr id="117" name="Shape 7">
          <a:extLst>
            <a:ext uri="{FF2B5EF4-FFF2-40B4-BE49-F238E27FC236}">
              <a16:creationId xmlns:a16="http://schemas.microsoft.com/office/drawing/2014/main" id="{00000000-0008-0000-0200-000075000000}"/>
            </a:ext>
          </a:extLst>
        </xdr:cNvPr>
        <xdr:cNvSpPr/>
      </xdr:nvSpPr>
      <xdr:spPr>
        <a:xfrm>
          <a:off x="1354455" y="20543520"/>
          <a:ext cx="76200" cy="1365661"/>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18" name="Shape 8">
          <a:extLst>
            <a:ext uri="{FF2B5EF4-FFF2-40B4-BE49-F238E27FC236}">
              <a16:creationId xmlns:a16="http://schemas.microsoft.com/office/drawing/2014/main" id="{00000000-0008-0000-0200-000076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19" name="Shape 8">
          <a:extLst>
            <a:ext uri="{FF2B5EF4-FFF2-40B4-BE49-F238E27FC236}">
              <a16:creationId xmlns:a16="http://schemas.microsoft.com/office/drawing/2014/main" id="{00000000-0008-0000-0200-000077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20" name="Shape 8">
          <a:extLst>
            <a:ext uri="{FF2B5EF4-FFF2-40B4-BE49-F238E27FC236}">
              <a16:creationId xmlns:a16="http://schemas.microsoft.com/office/drawing/2014/main" id="{00000000-0008-0000-0200-000078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21" name="Shape 8">
          <a:extLst>
            <a:ext uri="{FF2B5EF4-FFF2-40B4-BE49-F238E27FC236}">
              <a16:creationId xmlns:a16="http://schemas.microsoft.com/office/drawing/2014/main" id="{00000000-0008-0000-0200-000079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22" name="Shape 8">
          <a:extLst>
            <a:ext uri="{FF2B5EF4-FFF2-40B4-BE49-F238E27FC236}">
              <a16:creationId xmlns:a16="http://schemas.microsoft.com/office/drawing/2014/main" id="{00000000-0008-0000-0200-00007A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23" name="Shape 8">
          <a:extLst>
            <a:ext uri="{FF2B5EF4-FFF2-40B4-BE49-F238E27FC236}">
              <a16:creationId xmlns:a16="http://schemas.microsoft.com/office/drawing/2014/main" id="{00000000-0008-0000-0200-00007B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24" name="Shape 8">
          <a:extLst>
            <a:ext uri="{FF2B5EF4-FFF2-40B4-BE49-F238E27FC236}">
              <a16:creationId xmlns:a16="http://schemas.microsoft.com/office/drawing/2014/main" id="{00000000-0008-0000-0200-00007C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25" name="Shape 8">
          <a:extLst>
            <a:ext uri="{FF2B5EF4-FFF2-40B4-BE49-F238E27FC236}">
              <a16:creationId xmlns:a16="http://schemas.microsoft.com/office/drawing/2014/main" id="{00000000-0008-0000-0200-00007D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980630"/>
    <xdr:sp macro="" textlink="">
      <xdr:nvSpPr>
        <xdr:cNvPr id="126" name="Shape 9">
          <a:extLst>
            <a:ext uri="{FF2B5EF4-FFF2-40B4-BE49-F238E27FC236}">
              <a16:creationId xmlns:a16="http://schemas.microsoft.com/office/drawing/2014/main" id="{00000000-0008-0000-0200-00007E000000}"/>
            </a:ext>
          </a:extLst>
        </xdr:cNvPr>
        <xdr:cNvSpPr/>
      </xdr:nvSpPr>
      <xdr:spPr>
        <a:xfrm>
          <a:off x="1344930" y="20543520"/>
          <a:ext cx="38100" cy="98063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980630"/>
    <xdr:sp macro="" textlink="">
      <xdr:nvSpPr>
        <xdr:cNvPr id="127" name="Shape 9">
          <a:extLst>
            <a:ext uri="{FF2B5EF4-FFF2-40B4-BE49-F238E27FC236}">
              <a16:creationId xmlns:a16="http://schemas.microsoft.com/office/drawing/2014/main" id="{00000000-0008-0000-0200-00007F000000}"/>
            </a:ext>
          </a:extLst>
        </xdr:cNvPr>
        <xdr:cNvSpPr/>
      </xdr:nvSpPr>
      <xdr:spPr>
        <a:xfrm>
          <a:off x="1344930" y="20543520"/>
          <a:ext cx="38100" cy="98063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980630"/>
    <xdr:sp macro="" textlink="">
      <xdr:nvSpPr>
        <xdr:cNvPr id="128" name="Shape 9">
          <a:extLst>
            <a:ext uri="{FF2B5EF4-FFF2-40B4-BE49-F238E27FC236}">
              <a16:creationId xmlns:a16="http://schemas.microsoft.com/office/drawing/2014/main" id="{00000000-0008-0000-0200-000080000000}"/>
            </a:ext>
          </a:extLst>
        </xdr:cNvPr>
        <xdr:cNvSpPr/>
      </xdr:nvSpPr>
      <xdr:spPr>
        <a:xfrm>
          <a:off x="1344930" y="20543520"/>
          <a:ext cx="38100" cy="98063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980630"/>
    <xdr:sp macro="" textlink="">
      <xdr:nvSpPr>
        <xdr:cNvPr id="129" name="Shape 9">
          <a:extLst>
            <a:ext uri="{FF2B5EF4-FFF2-40B4-BE49-F238E27FC236}">
              <a16:creationId xmlns:a16="http://schemas.microsoft.com/office/drawing/2014/main" id="{00000000-0008-0000-0200-000081000000}"/>
            </a:ext>
          </a:extLst>
        </xdr:cNvPr>
        <xdr:cNvSpPr/>
      </xdr:nvSpPr>
      <xdr:spPr>
        <a:xfrm>
          <a:off x="1344930" y="20543520"/>
          <a:ext cx="38100" cy="98063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980630"/>
    <xdr:sp macro="" textlink="">
      <xdr:nvSpPr>
        <xdr:cNvPr id="130" name="Shape 9">
          <a:extLst>
            <a:ext uri="{FF2B5EF4-FFF2-40B4-BE49-F238E27FC236}">
              <a16:creationId xmlns:a16="http://schemas.microsoft.com/office/drawing/2014/main" id="{00000000-0008-0000-0200-000082000000}"/>
            </a:ext>
          </a:extLst>
        </xdr:cNvPr>
        <xdr:cNvSpPr/>
      </xdr:nvSpPr>
      <xdr:spPr>
        <a:xfrm>
          <a:off x="1344930" y="20543520"/>
          <a:ext cx="38100" cy="98063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980630"/>
    <xdr:sp macro="" textlink="">
      <xdr:nvSpPr>
        <xdr:cNvPr id="131" name="Shape 9">
          <a:extLst>
            <a:ext uri="{FF2B5EF4-FFF2-40B4-BE49-F238E27FC236}">
              <a16:creationId xmlns:a16="http://schemas.microsoft.com/office/drawing/2014/main" id="{00000000-0008-0000-0200-000083000000}"/>
            </a:ext>
          </a:extLst>
        </xdr:cNvPr>
        <xdr:cNvSpPr/>
      </xdr:nvSpPr>
      <xdr:spPr>
        <a:xfrm>
          <a:off x="1344930" y="20543520"/>
          <a:ext cx="38100" cy="98063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980630"/>
    <xdr:sp macro="" textlink="">
      <xdr:nvSpPr>
        <xdr:cNvPr id="132" name="Shape 9">
          <a:extLst>
            <a:ext uri="{FF2B5EF4-FFF2-40B4-BE49-F238E27FC236}">
              <a16:creationId xmlns:a16="http://schemas.microsoft.com/office/drawing/2014/main" id="{00000000-0008-0000-0200-000084000000}"/>
            </a:ext>
          </a:extLst>
        </xdr:cNvPr>
        <xdr:cNvSpPr/>
      </xdr:nvSpPr>
      <xdr:spPr>
        <a:xfrm>
          <a:off x="1344930" y="20543520"/>
          <a:ext cx="38100" cy="98063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980630"/>
    <xdr:sp macro="" textlink="">
      <xdr:nvSpPr>
        <xdr:cNvPr id="133" name="Shape 9">
          <a:extLst>
            <a:ext uri="{FF2B5EF4-FFF2-40B4-BE49-F238E27FC236}">
              <a16:creationId xmlns:a16="http://schemas.microsoft.com/office/drawing/2014/main" id="{00000000-0008-0000-0200-000085000000}"/>
            </a:ext>
          </a:extLst>
        </xdr:cNvPr>
        <xdr:cNvSpPr/>
      </xdr:nvSpPr>
      <xdr:spPr>
        <a:xfrm>
          <a:off x="1344930" y="20543520"/>
          <a:ext cx="38100" cy="98063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161925"/>
    <xdr:sp macro="" textlink="">
      <xdr:nvSpPr>
        <xdr:cNvPr id="134" name="Shape 10">
          <a:extLst>
            <a:ext uri="{FF2B5EF4-FFF2-40B4-BE49-F238E27FC236}">
              <a16:creationId xmlns:a16="http://schemas.microsoft.com/office/drawing/2014/main" id="{00000000-0008-0000-0200-000086000000}"/>
            </a:ext>
          </a:extLst>
        </xdr:cNvPr>
        <xdr:cNvSpPr/>
      </xdr:nvSpPr>
      <xdr:spPr>
        <a:xfrm>
          <a:off x="1344930"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161925"/>
    <xdr:sp macro="" textlink="">
      <xdr:nvSpPr>
        <xdr:cNvPr id="135" name="Shape 10">
          <a:extLst>
            <a:ext uri="{FF2B5EF4-FFF2-40B4-BE49-F238E27FC236}">
              <a16:creationId xmlns:a16="http://schemas.microsoft.com/office/drawing/2014/main" id="{00000000-0008-0000-0200-000087000000}"/>
            </a:ext>
          </a:extLst>
        </xdr:cNvPr>
        <xdr:cNvSpPr/>
      </xdr:nvSpPr>
      <xdr:spPr>
        <a:xfrm>
          <a:off x="1344930"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161925"/>
    <xdr:sp macro="" textlink="">
      <xdr:nvSpPr>
        <xdr:cNvPr id="136" name="Shape 10">
          <a:extLst>
            <a:ext uri="{FF2B5EF4-FFF2-40B4-BE49-F238E27FC236}">
              <a16:creationId xmlns:a16="http://schemas.microsoft.com/office/drawing/2014/main" id="{00000000-0008-0000-0200-000088000000}"/>
            </a:ext>
          </a:extLst>
        </xdr:cNvPr>
        <xdr:cNvSpPr/>
      </xdr:nvSpPr>
      <xdr:spPr>
        <a:xfrm>
          <a:off x="1344930"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161925"/>
    <xdr:sp macro="" textlink="">
      <xdr:nvSpPr>
        <xdr:cNvPr id="137" name="Shape 10">
          <a:extLst>
            <a:ext uri="{FF2B5EF4-FFF2-40B4-BE49-F238E27FC236}">
              <a16:creationId xmlns:a16="http://schemas.microsoft.com/office/drawing/2014/main" id="{00000000-0008-0000-0200-000089000000}"/>
            </a:ext>
          </a:extLst>
        </xdr:cNvPr>
        <xdr:cNvSpPr/>
      </xdr:nvSpPr>
      <xdr:spPr>
        <a:xfrm>
          <a:off x="1344930"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161925"/>
    <xdr:sp macro="" textlink="">
      <xdr:nvSpPr>
        <xdr:cNvPr id="138" name="Shape 10">
          <a:extLst>
            <a:ext uri="{FF2B5EF4-FFF2-40B4-BE49-F238E27FC236}">
              <a16:creationId xmlns:a16="http://schemas.microsoft.com/office/drawing/2014/main" id="{00000000-0008-0000-0200-00008A000000}"/>
            </a:ext>
          </a:extLst>
        </xdr:cNvPr>
        <xdr:cNvSpPr/>
      </xdr:nvSpPr>
      <xdr:spPr>
        <a:xfrm>
          <a:off x="1344930"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161925"/>
    <xdr:sp macro="" textlink="">
      <xdr:nvSpPr>
        <xdr:cNvPr id="139" name="Shape 10">
          <a:extLst>
            <a:ext uri="{FF2B5EF4-FFF2-40B4-BE49-F238E27FC236}">
              <a16:creationId xmlns:a16="http://schemas.microsoft.com/office/drawing/2014/main" id="{00000000-0008-0000-0200-00008B000000}"/>
            </a:ext>
          </a:extLst>
        </xdr:cNvPr>
        <xdr:cNvSpPr/>
      </xdr:nvSpPr>
      <xdr:spPr>
        <a:xfrm>
          <a:off x="1344930"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161925"/>
    <xdr:sp macro="" textlink="">
      <xdr:nvSpPr>
        <xdr:cNvPr id="140" name="Shape 10">
          <a:extLst>
            <a:ext uri="{FF2B5EF4-FFF2-40B4-BE49-F238E27FC236}">
              <a16:creationId xmlns:a16="http://schemas.microsoft.com/office/drawing/2014/main" id="{00000000-0008-0000-0200-00008C000000}"/>
            </a:ext>
          </a:extLst>
        </xdr:cNvPr>
        <xdr:cNvSpPr/>
      </xdr:nvSpPr>
      <xdr:spPr>
        <a:xfrm>
          <a:off x="1344930"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161925"/>
    <xdr:sp macro="" textlink="">
      <xdr:nvSpPr>
        <xdr:cNvPr id="141" name="Shape 10">
          <a:extLst>
            <a:ext uri="{FF2B5EF4-FFF2-40B4-BE49-F238E27FC236}">
              <a16:creationId xmlns:a16="http://schemas.microsoft.com/office/drawing/2014/main" id="{00000000-0008-0000-0200-00008D000000}"/>
            </a:ext>
          </a:extLst>
        </xdr:cNvPr>
        <xdr:cNvSpPr/>
      </xdr:nvSpPr>
      <xdr:spPr>
        <a:xfrm>
          <a:off x="1344930"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42" name="Shape 8">
          <a:extLst>
            <a:ext uri="{FF2B5EF4-FFF2-40B4-BE49-F238E27FC236}">
              <a16:creationId xmlns:a16="http://schemas.microsoft.com/office/drawing/2014/main" id="{00000000-0008-0000-0200-00008E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43" name="Shape 8">
          <a:extLst>
            <a:ext uri="{FF2B5EF4-FFF2-40B4-BE49-F238E27FC236}">
              <a16:creationId xmlns:a16="http://schemas.microsoft.com/office/drawing/2014/main" id="{00000000-0008-0000-0200-00008F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44" name="Shape 8">
          <a:extLst>
            <a:ext uri="{FF2B5EF4-FFF2-40B4-BE49-F238E27FC236}">
              <a16:creationId xmlns:a16="http://schemas.microsoft.com/office/drawing/2014/main" id="{00000000-0008-0000-0200-000090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45" name="Shape 8">
          <a:extLst>
            <a:ext uri="{FF2B5EF4-FFF2-40B4-BE49-F238E27FC236}">
              <a16:creationId xmlns:a16="http://schemas.microsoft.com/office/drawing/2014/main" id="{00000000-0008-0000-0200-000091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46" name="Shape 8">
          <a:extLst>
            <a:ext uri="{FF2B5EF4-FFF2-40B4-BE49-F238E27FC236}">
              <a16:creationId xmlns:a16="http://schemas.microsoft.com/office/drawing/2014/main" id="{00000000-0008-0000-0200-000092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47" name="Shape 8">
          <a:extLst>
            <a:ext uri="{FF2B5EF4-FFF2-40B4-BE49-F238E27FC236}">
              <a16:creationId xmlns:a16="http://schemas.microsoft.com/office/drawing/2014/main" id="{00000000-0008-0000-0200-000093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48" name="Shape 8">
          <a:extLst>
            <a:ext uri="{FF2B5EF4-FFF2-40B4-BE49-F238E27FC236}">
              <a16:creationId xmlns:a16="http://schemas.microsoft.com/office/drawing/2014/main" id="{00000000-0008-0000-0200-000094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49" name="Shape 8">
          <a:extLst>
            <a:ext uri="{FF2B5EF4-FFF2-40B4-BE49-F238E27FC236}">
              <a16:creationId xmlns:a16="http://schemas.microsoft.com/office/drawing/2014/main" id="{00000000-0008-0000-0200-000095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50" name="Shape 8">
          <a:extLst>
            <a:ext uri="{FF2B5EF4-FFF2-40B4-BE49-F238E27FC236}">
              <a16:creationId xmlns:a16="http://schemas.microsoft.com/office/drawing/2014/main" id="{00000000-0008-0000-0200-000096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51" name="Shape 8">
          <a:extLst>
            <a:ext uri="{FF2B5EF4-FFF2-40B4-BE49-F238E27FC236}">
              <a16:creationId xmlns:a16="http://schemas.microsoft.com/office/drawing/2014/main" id="{00000000-0008-0000-0200-000097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52" name="Shape 8">
          <a:extLst>
            <a:ext uri="{FF2B5EF4-FFF2-40B4-BE49-F238E27FC236}">
              <a16:creationId xmlns:a16="http://schemas.microsoft.com/office/drawing/2014/main" id="{00000000-0008-0000-0200-000098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53" name="Shape 8">
          <a:extLst>
            <a:ext uri="{FF2B5EF4-FFF2-40B4-BE49-F238E27FC236}">
              <a16:creationId xmlns:a16="http://schemas.microsoft.com/office/drawing/2014/main" id="{00000000-0008-0000-0200-000099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54" name="Shape 8">
          <a:extLst>
            <a:ext uri="{FF2B5EF4-FFF2-40B4-BE49-F238E27FC236}">
              <a16:creationId xmlns:a16="http://schemas.microsoft.com/office/drawing/2014/main" id="{00000000-0008-0000-0200-00009A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55" name="Shape 8">
          <a:extLst>
            <a:ext uri="{FF2B5EF4-FFF2-40B4-BE49-F238E27FC236}">
              <a16:creationId xmlns:a16="http://schemas.microsoft.com/office/drawing/2014/main" id="{00000000-0008-0000-0200-00009B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56" name="Shape 8">
          <a:extLst>
            <a:ext uri="{FF2B5EF4-FFF2-40B4-BE49-F238E27FC236}">
              <a16:creationId xmlns:a16="http://schemas.microsoft.com/office/drawing/2014/main" id="{00000000-0008-0000-0200-00009C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57" name="Shape 8">
          <a:extLst>
            <a:ext uri="{FF2B5EF4-FFF2-40B4-BE49-F238E27FC236}">
              <a16:creationId xmlns:a16="http://schemas.microsoft.com/office/drawing/2014/main" id="{00000000-0008-0000-0200-00009D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58" name="Shape 8">
          <a:extLst>
            <a:ext uri="{FF2B5EF4-FFF2-40B4-BE49-F238E27FC236}">
              <a16:creationId xmlns:a16="http://schemas.microsoft.com/office/drawing/2014/main" id="{00000000-0008-0000-0200-00009E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59" name="Shape 8">
          <a:extLst>
            <a:ext uri="{FF2B5EF4-FFF2-40B4-BE49-F238E27FC236}">
              <a16:creationId xmlns:a16="http://schemas.microsoft.com/office/drawing/2014/main" id="{00000000-0008-0000-0200-00009F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60" name="Shape 8">
          <a:extLst>
            <a:ext uri="{FF2B5EF4-FFF2-40B4-BE49-F238E27FC236}">
              <a16:creationId xmlns:a16="http://schemas.microsoft.com/office/drawing/2014/main" id="{00000000-0008-0000-0200-0000A0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61" name="Shape 8">
          <a:extLst>
            <a:ext uri="{FF2B5EF4-FFF2-40B4-BE49-F238E27FC236}">
              <a16:creationId xmlns:a16="http://schemas.microsoft.com/office/drawing/2014/main" id="{00000000-0008-0000-0200-0000A1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62" name="Shape 8">
          <a:extLst>
            <a:ext uri="{FF2B5EF4-FFF2-40B4-BE49-F238E27FC236}">
              <a16:creationId xmlns:a16="http://schemas.microsoft.com/office/drawing/2014/main" id="{00000000-0008-0000-0200-0000A2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63" name="Shape 8">
          <a:extLst>
            <a:ext uri="{FF2B5EF4-FFF2-40B4-BE49-F238E27FC236}">
              <a16:creationId xmlns:a16="http://schemas.microsoft.com/office/drawing/2014/main" id="{00000000-0008-0000-0200-0000A3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64" name="Shape 8">
          <a:extLst>
            <a:ext uri="{FF2B5EF4-FFF2-40B4-BE49-F238E27FC236}">
              <a16:creationId xmlns:a16="http://schemas.microsoft.com/office/drawing/2014/main" id="{00000000-0008-0000-0200-0000A4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65" name="Shape 8">
          <a:extLst>
            <a:ext uri="{FF2B5EF4-FFF2-40B4-BE49-F238E27FC236}">
              <a16:creationId xmlns:a16="http://schemas.microsoft.com/office/drawing/2014/main" id="{00000000-0008-0000-0200-0000A5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66" name="Shape 8">
          <a:extLst>
            <a:ext uri="{FF2B5EF4-FFF2-40B4-BE49-F238E27FC236}">
              <a16:creationId xmlns:a16="http://schemas.microsoft.com/office/drawing/2014/main" id="{00000000-0008-0000-0200-0000A6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67" name="Shape 8">
          <a:extLst>
            <a:ext uri="{FF2B5EF4-FFF2-40B4-BE49-F238E27FC236}">
              <a16:creationId xmlns:a16="http://schemas.microsoft.com/office/drawing/2014/main" id="{00000000-0008-0000-0200-0000A7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68" name="Shape 8">
          <a:extLst>
            <a:ext uri="{FF2B5EF4-FFF2-40B4-BE49-F238E27FC236}">
              <a16:creationId xmlns:a16="http://schemas.microsoft.com/office/drawing/2014/main" id="{00000000-0008-0000-0200-0000A8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69" name="Shape 8">
          <a:extLst>
            <a:ext uri="{FF2B5EF4-FFF2-40B4-BE49-F238E27FC236}">
              <a16:creationId xmlns:a16="http://schemas.microsoft.com/office/drawing/2014/main" id="{00000000-0008-0000-0200-0000A9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70" name="Shape 8">
          <a:extLst>
            <a:ext uri="{FF2B5EF4-FFF2-40B4-BE49-F238E27FC236}">
              <a16:creationId xmlns:a16="http://schemas.microsoft.com/office/drawing/2014/main" id="{00000000-0008-0000-0200-0000AA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71" name="Shape 8">
          <a:extLst>
            <a:ext uri="{FF2B5EF4-FFF2-40B4-BE49-F238E27FC236}">
              <a16:creationId xmlns:a16="http://schemas.microsoft.com/office/drawing/2014/main" id="{00000000-0008-0000-0200-0000AB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72" name="Shape 8">
          <a:extLst>
            <a:ext uri="{FF2B5EF4-FFF2-40B4-BE49-F238E27FC236}">
              <a16:creationId xmlns:a16="http://schemas.microsoft.com/office/drawing/2014/main" id="{00000000-0008-0000-0200-0000AC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73" name="Shape 8">
          <a:extLst>
            <a:ext uri="{FF2B5EF4-FFF2-40B4-BE49-F238E27FC236}">
              <a16:creationId xmlns:a16="http://schemas.microsoft.com/office/drawing/2014/main" id="{00000000-0008-0000-0200-0000AD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74" name="Shape 8">
          <a:extLst>
            <a:ext uri="{FF2B5EF4-FFF2-40B4-BE49-F238E27FC236}">
              <a16:creationId xmlns:a16="http://schemas.microsoft.com/office/drawing/2014/main" id="{00000000-0008-0000-0200-0000AE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1071685"/>
    <xdr:sp macro="" textlink="">
      <xdr:nvSpPr>
        <xdr:cNvPr id="175" name="Shape 4">
          <a:extLst>
            <a:ext uri="{FF2B5EF4-FFF2-40B4-BE49-F238E27FC236}">
              <a16:creationId xmlns:a16="http://schemas.microsoft.com/office/drawing/2014/main" id="{00000000-0008-0000-0200-0000AF000000}"/>
            </a:ext>
          </a:extLst>
        </xdr:cNvPr>
        <xdr:cNvSpPr/>
      </xdr:nvSpPr>
      <xdr:spPr>
        <a:xfrm>
          <a:off x="1354455" y="20543520"/>
          <a:ext cx="76200" cy="107168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1071685"/>
    <xdr:sp macro="" textlink="">
      <xdr:nvSpPr>
        <xdr:cNvPr id="176" name="Shape 4">
          <a:extLst>
            <a:ext uri="{FF2B5EF4-FFF2-40B4-BE49-F238E27FC236}">
              <a16:creationId xmlns:a16="http://schemas.microsoft.com/office/drawing/2014/main" id="{00000000-0008-0000-0200-0000B0000000}"/>
            </a:ext>
          </a:extLst>
        </xdr:cNvPr>
        <xdr:cNvSpPr/>
      </xdr:nvSpPr>
      <xdr:spPr>
        <a:xfrm>
          <a:off x="1354455" y="20543520"/>
          <a:ext cx="76200" cy="107168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1071685"/>
    <xdr:sp macro="" textlink="">
      <xdr:nvSpPr>
        <xdr:cNvPr id="177" name="Shape 4">
          <a:extLst>
            <a:ext uri="{FF2B5EF4-FFF2-40B4-BE49-F238E27FC236}">
              <a16:creationId xmlns:a16="http://schemas.microsoft.com/office/drawing/2014/main" id="{00000000-0008-0000-0200-0000B1000000}"/>
            </a:ext>
          </a:extLst>
        </xdr:cNvPr>
        <xdr:cNvSpPr/>
      </xdr:nvSpPr>
      <xdr:spPr>
        <a:xfrm>
          <a:off x="1354455" y="20543520"/>
          <a:ext cx="76200" cy="107168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1071685"/>
    <xdr:sp macro="" textlink="">
      <xdr:nvSpPr>
        <xdr:cNvPr id="178" name="Shape 4">
          <a:extLst>
            <a:ext uri="{FF2B5EF4-FFF2-40B4-BE49-F238E27FC236}">
              <a16:creationId xmlns:a16="http://schemas.microsoft.com/office/drawing/2014/main" id="{00000000-0008-0000-0200-0000B2000000}"/>
            </a:ext>
          </a:extLst>
        </xdr:cNvPr>
        <xdr:cNvSpPr/>
      </xdr:nvSpPr>
      <xdr:spPr>
        <a:xfrm>
          <a:off x="1354455" y="20543520"/>
          <a:ext cx="76200" cy="107168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1365661"/>
    <xdr:sp macro="" textlink="">
      <xdr:nvSpPr>
        <xdr:cNvPr id="179" name="Shape 7">
          <a:extLst>
            <a:ext uri="{FF2B5EF4-FFF2-40B4-BE49-F238E27FC236}">
              <a16:creationId xmlns:a16="http://schemas.microsoft.com/office/drawing/2014/main" id="{00000000-0008-0000-0200-0000B3000000}"/>
            </a:ext>
          </a:extLst>
        </xdr:cNvPr>
        <xdr:cNvSpPr/>
      </xdr:nvSpPr>
      <xdr:spPr>
        <a:xfrm>
          <a:off x="1354455" y="20543520"/>
          <a:ext cx="76200" cy="1365661"/>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1365661"/>
    <xdr:sp macro="" textlink="">
      <xdr:nvSpPr>
        <xdr:cNvPr id="180" name="Shape 7">
          <a:extLst>
            <a:ext uri="{FF2B5EF4-FFF2-40B4-BE49-F238E27FC236}">
              <a16:creationId xmlns:a16="http://schemas.microsoft.com/office/drawing/2014/main" id="{00000000-0008-0000-0200-0000B4000000}"/>
            </a:ext>
          </a:extLst>
        </xdr:cNvPr>
        <xdr:cNvSpPr/>
      </xdr:nvSpPr>
      <xdr:spPr>
        <a:xfrm>
          <a:off x="1354455" y="20543520"/>
          <a:ext cx="76200" cy="1365661"/>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1365661"/>
    <xdr:sp macro="" textlink="">
      <xdr:nvSpPr>
        <xdr:cNvPr id="181" name="Shape 7">
          <a:extLst>
            <a:ext uri="{FF2B5EF4-FFF2-40B4-BE49-F238E27FC236}">
              <a16:creationId xmlns:a16="http://schemas.microsoft.com/office/drawing/2014/main" id="{00000000-0008-0000-0200-0000B5000000}"/>
            </a:ext>
          </a:extLst>
        </xdr:cNvPr>
        <xdr:cNvSpPr/>
      </xdr:nvSpPr>
      <xdr:spPr>
        <a:xfrm>
          <a:off x="1354455" y="20543520"/>
          <a:ext cx="76200" cy="1365661"/>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1365661"/>
    <xdr:sp macro="" textlink="">
      <xdr:nvSpPr>
        <xdr:cNvPr id="182" name="Shape 7">
          <a:extLst>
            <a:ext uri="{FF2B5EF4-FFF2-40B4-BE49-F238E27FC236}">
              <a16:creationId xmlns:a16="http://schemas.microsoft.com/office/drawing/2014/main" id="{00000000-0008-0000-0200-0000B6000000}"/>
            </a:ext>
          </a:extLst>
        </xdr:cNvPr>
        <xdr:cNvSpPr/>
      </xdr:nvSpPr>
      <xdr:spPr>
        <a:xfrm>
          <a:off x="1354455" y="20543520"/>
          <a:ext cx="76200" cy="1365661"/>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83" name="Shape 8">
          <a:extLst>
            <a:ext uri="{FF2B5EF4-FFF2-40B4-BE49-F238E27FC236}">
              <a16:creationId xmlns:a16="http://schemas.microsoft.com/office/drawing/2014/main" id="{00000000-0008-0000-0200-0000B7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84" name="Shape 8">
          <a:extLst>
            <a:ext uri="{FF2B5EF4-FFF2-40B4-BE49-F238E27FC236}">
              <a16:creationId xmlns:a16="http://schemas.microsoft.com/office/drawing/2014/main" id="{00000000-0008-0000-0200-0000B8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85" name="Shape 8">
          <a:extLst>
            <a:ext uri="{FF2B5EF4-FFF2-40B4-BE49-F238E27FC236}">
              <a16:creationId xmlns:a16="http://schemas.microsoft.com/office/drawing/2014/main" id="{00000000-0008-0000-0200-0000B9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86" name="Shape 8">
          <a:extLst>
            <a:ext uri="{FF2B5EF4-FFF2-40B4-BE49-F238E27FC236}">
              <a16:creationId xmlns:a16="http://schemas.microsoft.com/office/drawing/2014/main" id="{00000000-0008-0000-0200-0000BA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87" name="Shape 8">
          <a:extLst>
            <a:ext uri="{FF2B5EF4-FFF2-40B4-BE49-F238E27FC236}">
              <a16:creationId xmlns:a16="http://schemas.microsoft.com/office/drawing/2014/main" id="{00000000-0008-0000-0200-0000BB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88" name="Shape 8">
          <a:extLst>
            <a:ext uri="{FF2B5EF4-FFF2-40B4-BE49-F238E27FC236}">
              <a16:creationId xmlns:a16="http://schemas.microsoft.com/office/drawing/2014/main" id="{00000000-0008-0000-0200-0000BC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386875"/>
    <xdr:sp macro="" textlink="">
      <xdr:nvSpPr>
        <xdr:cNvPr id="189" name="Shape 8">
          <a:extLst>
            <a:ext uri="{FF2B5EF4-FFF2-40B4-BE49-F238E27FC236}">
              <a16:creationId xmlns:a16="http://schemas.microsoft.com/office/drawing/2014/main" id="{00000000-0008-0000-0200-0000BD000000}"/>
            </a:ext>
          </a:extLst>
        </xdr:cNvPr>
        <xdr:cNvSpPr/>
      </xdr:nvSpPr>
      <xdr:spPr>
        <a:xfrm>
          <a:off x="1354455" y="20543520"/>
          <a:ext cx="38100" cy="3868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981075"/>
    <xdr:sp macro="" textlink="">
      <xdr:nvSpPr>
        <xdr:cNvPr id="190" name="Shape 3">
          <a:extLst>
            <a:ext uri="{FF2B5EF4-FFF2-40B4-BE49-F238E27FC236}">
              <a16:creationId xmlns:a16="http://schemas.microsoft.com/office/drawing/2014/main" id="{00000000-0008-0000-0200-0000BE000000}"/>
            </a:ext>
          </a:extLst>
        </xdr:cNvPr>
        <xdr:cNvSpPr/>
      </xdr:nvSpPr>
      <xdr:spPr>
        <a:xfrm>
          <a:off x="1354455" y="8610600"/>
          <a:ext cx="76200" cy="981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981075"/>
    <xdr:sp macro="" textlink="">
      <xdr:nvSpPr>
        <xdr:cNvPr id="191" name="Shape 3">
          <a:extLst>
            <a:ext uri="{FF2B5EF4-FFF2-40B4-BE49-F238E27FC236}">
              <a16:creationId xmlns:a16="http://schemas.microsoft.com/office/drawing/2014/main" id="{00000000-0008-0000-0200-0000BF000000}"/>
            </a:ext>
          </a:extLst>
        </xdr:cNvPr>
        <xdr:cNvSpPr/>
      </xdr:nvSpPr>
      <xdr:spPr>
        <a:xfrm>
          <a:off x="1354455" y="8610600"/>
          <a:ext cx="76200" cy="981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981075"/>
    <xdr:sp macro="" textlink="">
      <xdr:nvSpPr>
        <xdr:cNvPr id="192" name="Shape 3">
          <a:extLst>
            <a:ext uri="{FF2B5EF4-FFF2-40B4-BE49-F238E27FC236}">
              <a16:creationId xmlns:a16="http://schemas.microsoft.com/office/drawing/2014/main" id="{00000000-0008-0000-0200-0000C0000000}"/>
            </a:ext>
          </a:extLst>
        </xdr:cNvPr>
        <xdr:cNvSpPr/>
      </xdr:nvSpPr>
      <xdr:spPr>
        <a:xfrm>
          <a:off x="1354455" y="8610600"/>
          <a:ext cx="76200" cy="981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981075"/>
    <xdr:sp macro="" textlink="">
      <xdr:nvSpPr>
        <xdr:cNvPr id="193" name="Shape 3">
          <a:extLst>
            <a:ext uri="{FF2B5EF4-FFF2-40B4-BE49-F238E27FC236}">
              <a16:creationId xmlns:a16="http://schemas.microsoft.com/office/drawing/2014/main" id="{00000000-0008-0000-0200-0000C1000000}"/>
            </a:ext>
          </a:extLst>
        </xdr:cNvPr>
        <xdr:cNvSpPr/>
      </xdr:nvSpPr>
      <xdr:spPr>
        <a:xfrm>
          <a:off x="1354455" y="8610600"/>
          <a:ext cx="76200" cy="981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390525"/>
    <xdr:sp macro="" textlink="">
      <xdr:nvSpPr>
        <xdr:cNvPr id="194" name="Shape 4">
          <a:extLst>
            <a:ext uri="{FF2B5EF4-FFF2-40B4-BE49-F238E27FC236}">
              <a16:creationId xmlns:a16="http://schemas.microsoft.com/office/drawing/2014/main" id="{00000000-0008-0000-0200-0000C2000000}"/>
            </a:ext>
          </a:extLst>
        </xdr:cNvPr>
        <xdr:cNvSpPr/>
      </xdr:nvSpPr>
      <xdr:spPr>
        <a:xfrm>
          <a:off x="1354455" y="86106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390525"/>
    <xdr:sp macro="" textlink="">
      <xdr:nvSpPr>
        <xdr:cNvPr id="195" name="Shape 4">
          <a:extLst>
            <a:ext uri="{FF2B5EF4-FFF2-40B4-BE49-F238E27FC236}">
              <a16:creationId xmlns:a16="http://schemas.microsoft.com/office/drawing/2014/main" id="{00000000-0008-0000-0200-0000C3000000}"/>
            </a:ext>
          </a:extLst>
        </xdr:cNvPr>
        <xdr:cNvSpPr/>
      </xdr:nvSpPr>
      <xdr:spPr>
        <a:xfrm>
          <a:off x="1354455" y="86106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390525"/>
    <xdr:sp macro="" textlink="">
      <xdr:nvSpPr>
        <xdr:cNvPr id="196" name="Shape 4">
          <a:extLst>
            <a:ext uri="{FF2B5EF4-FFF2-40B4-BE49-F238E27FC236}">
              <a16:creationId xmlns:a16="http://schemas.microsoft.com/office/drawing/2014/main" id="{00000000-0008-0000-0200-0000C4000000}"/>
            </a:ext>
          </a:extLst>
        </xdr:cNvPr>
        <xdr:cNvSpPr/>
      </xdr:nvSpPr>
      <xdr:spPr>
        <a:xfrm>
          <a:off x="1354455" y="86106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390525"/>
    <xdr:sp macro="" textlink="">
      <xdr:nvSpPr>
        <xdr:cNvPr id="197" name="Shape 4">
          <a:extLst>
            <a:ext uri="{FF2B5EF4-FFF2-40B4-BE49-F238E27FC236}">
              <a16:creationId xmlns:a16="http://schemas.microsoft.com/office/drawing/2014/main" id="{00000000-0008-0000-0200-0000C5000000}"/>
            </a:ext>
          </a:extLst>
        </xdr:cNvPr>
        <xdr:cNvSpPr/>
      </xdr:nvSpPr>
      <xdr:spPr>
        <a:xfrm>
          <a:off x="1354455" y="86106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161925"/>
    <xdr:sp macro="" textlink="">
      <xdr:nvSpPr>
        <xdr:cNvPr id="198" name="Shape 5">
          <a:extLst>
            <a:ext uri="{FF2B5EF4-FFF2-40B4-BE49-F238E27FC236}">
              <a16:creationId xmlns:a16="http://schemas.microsoft.com/office/drawing/2014/main" id="{00000000-0008-0000-0200-0000C6000000}"/>
            </a:ext>
          </a:extLst>
        </xdr:cNvPr>
        <xdr:cNvSpPr/>
      </xdr:nvSpPr>
      <xdr:spPr>
        <a:xfrm>
          <a:off x="1354455"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161925"/>
    <xdr:sp macro="" textlink="">
      <xdr:nvSpPr>
        <xdr:cNvPr id="199" name="Shape 5">
          <a:extLst>
            <a:ext uri="{FF2B5EF4-FFF2-40B4-BE49-F238E27FC236}">
              <a16:creationId xmlns:a16="http://schemas.microsoft.com/office/drawing/2014/main" id="{00000000-0008-0000-0200-0000C7000000}"/>
            </a:ext>
          </a:extLst>
        </xdr:cNvPr>
        <xdr:cNvSpPr/>
      </xdr:nvSpPr>
      <xdr:spPr>
        <a:xfrm>
          <a:off x="1354455"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161925"/>
    <xdr:sp macro="" textlink="">
      <xdr:nvSpPr>
        <xdr:cNvPr id="200" name="Shape 5">
          <a:extLst>
            <a:ext uri="{FF2B5EF4-FFF2-40B4-BE49-F238E27FC236}">
              <a16:creationId xmlns:a16="http://schemas.microsoft.com/office/drawing/2014/main" id="{00000000-0008-0000-0200-0000C8000000}"/>
            </a:ext>
          </a:extLst>
        </xdr:cNvPr>
        <xdr:cNvSpPr/>
      </xdr:nvSpPr>
      <xdr:spPr>
        <a:xfrm>
          <a:off x="1354455"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161925"/>
    <xdr:sp macro="" textlink="">
      <xdr:nvSpPr>
        <xdr:cNvPr id="201" name="Shape 5">
          <a:extLst>
            <a:ext uri="{FF2B5EF4-FFF2-40B4-BE49-F238E27FC236}">
              <a16:creationId xmlns:a16="http://schemas.microsoft.com/office/drawing/2014/main" id="{00000000-0008-0000-0200-0000C9000000}"/>
            </a:ext>
          </a:extLst>
        </xdr:cNvPr>
        <xdr:cNvSpPr/>
      </xdr:nvSpPr>
      <xdr:spPr>
        <a:xfrm>
          <a:off x="1354455"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161925"/>
    <xdr:sp macro="" textlink="">
      <xdr:nvSpPr>
        <xdr:cNvPr id="202" name="Shape 5">
          <a:extLst>
            <a:ext uri="{FF2B5EF4-FFF2-40B4-BE49-F238E27FC236}">
              <a16:creationId xmlns:a16="http://schemas.microsoft.com/office/drawing/2014/main" id="{00000000-0008-0000-0200-0000CA000000}"/>
            </a:ext>
          </a:extLst>
        </xdr:cNvPr>
        <xdr:cNvSpPr/>
      </xdr:nvSpPr>
      <xdr:spPr>
        <a:xfrm>
          <a:off x="1354455"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161925"/>
    <xdr:sp macro="" textlink="">
      <xdr:nvSpPr>
        <xdr:cNvPr id="203" name="Shape 5">
          <a:extLst>
            <a:ext uri="{FF2B5EF4-FFF2-40B4-BE49-F238E27FC236}">
              <a16:creationId xmlns:a16="http://schemas.microsoft.com/office/drawing/2014/main" id="{00000000-0008-0000-0200-0000CB000000}"/>
            </a:ext>
          </a:extLst>
        </xdr:cNvPr>
        <xdr:cNvSpPr/>
      </xdr:nvSpPr>
      <xdr:spPr>
        <a:xfrm>
          <a:off x="1354455"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161925"/>
    <xdr:sp macro="" textlink="">
      <xdr:nvSpPr>
        <xdr:cNvPr id="204" name="Shape 5">
          <a:extLst>
            <a:ext uri="{FF2B5EF4-FFF2-40B4-BE49-F238E27FC236}">
              <a16:creationId xmlns:a16="http://schemas.microsoft.com/office/drawing/2014/main" id="{00000000-0008-0000-0200-0000CC000000}"/>
            </a:ext>
          </a:extLst>
        </xdr:cNvPr>
        <xdr:cNvSpPr/>
      </xdr:nvSpPr>
      <xdr:spPr>
        <a:xfrm>
          <a:off x="1354455"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161925"/>
    <xdr:sp macro="" textlink="">
      <xdr:nvSpPr>
        <xdr:cNvPr id="205" name="Shape 5">
          <a:extLst>
            <a:ext uri="{FF2B5EF4-FFF2-40B4-BE49-F238E27FC236}">
              <a16:creationId xmlns:a16="http://schemas.microsoft.com/office/drawing/2014/main" id="{00000000-0008-0000-0200-0000CD000000}"/>
            </a:ext>
          </a:extLst>
        </xdr:cNvPr>
        <xdr:cNvSpPr/>
      </xdr:nvSpPr>
      <xdr:spPr>
        <a:xfrm>
          <a:off x="1354455"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1019175"/>
    <xdr:sp macro="" textlink="">
      <xdr:nvSpPr>
        <xdr:cNvPr id="206" name="Shape 6">
          <a:extLst>
            <a:ext uri="{FF2B5EF4-FFF2-40B4-BE49-F238E27FC236}">
              <a16:creationId xmlns:a16="http://schemas.microsoft.com/office/drawing/2014/main" id="{00000000-0008-0000-0200-0000CE000000}"/>
            </a:ext>
          </a:extLst>
        </xdr:cNvPr>
        <xdr:cNvSpPr/>
      </xdr:nvSpPr>
      <xdr:spPr>
        <a:xfrm>
          <a:off x="1354455" y="8610600"/>
          <a:ext cx="76200" cy="10191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1019175"/>
    <xdr:sp macro="" textlink="">
      <xdr:nvSpPr>
        <xdr:cNvPr id="207" name="Shape 6">
          <a:extLst>
            <a:ext uri="{FF2B5EF4-FFF2-40B4-BE49-F238E27FC236}">
              <a16:creationId xmlns:a16="http://schemas.microsoft.com/office/drawing/2014/main" id="{00000000-0008-0000-0200-0000CF000000}"/>
            </a:ext>
          </a:extLst>
        </xdr:cNvPr>
        <xdr:cNvSpPr/>
      </xdr:nvSpPr>
      <xdr:spPr>
        <a:xfrm>
          <a:off x="1354455" y="8610600"/>
          <a:ext cx="76200" cy="10191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1019175"/>
    <xdr:sp macro="" textlink="">
      <xdr:nvSpPr>
        <xdr:cNvPr id="208" name="Shape 6">
          <a:extLst>
            <a:ext uri="{FF2B5EF4-FFF2-40B4-BE49-F238E27FC236}">
              <a16:creationId xmlns:a16="http://schemas.microsoft.com/office/drawing/2014/main" id="{00000000-0008-0000-0200-0000D0000000}"/>
            </a:ext>
          </a:extLst>
        </xdr:cNvPr>
        <xdr:cNvSpPr/>
      </xdr:nvSpPr>
      <xdr:spPr>
        <a:xfrm>
          <a:off x="1354455" y="8610600"/>
          <a:ext cx="76200" cy="10191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1019175"/>
    <xdr:sp macro="" textlink="">
      <xdr:nvSpPr>
        <xdr:cNvPr id="209" name="Shape 6">
          <a:extLst>
            <a:ext uri="{FF2B5EF4-FFF2-40B4-BE49-F238E27FC236}">
              <a16:creationId xmlns:a16="http://schemas.microsoft.com/office/drawing/2014/main" id="{00000000-0008-0000-0200-0000D1000000}"/>
            </a:ext>
          </a:extLst>
        </xdr:cNvPr>
        <xdr:cNvSpPr/>
      </xdr:nvSpPr>
      <xdr:spPr>
        <a:xfrm>
          <a:off x="1354455" y="8610600"/>
          <a:ext cx="76200" cy="10191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466725"/>
    <xdr:sp macro="" textlink="">
      <xdr:nvSpPr>
        <xdr:cNvPr id="210" name="Shape 7">
          <a:extLst>
            <a:ext uri="{FF2B5EF4-FFF2-40B4-BE49-F238E27FC236}">
              <a16:creationId xmlns:a16="http://schemas.microsoft.com/office/drawing/2014/main" id="{00000000-0008-0000-0200-0000D2000000}"/>
            </a:ext>
          </a:extLst>
        </xdr:cNvPr>
        <xdr:cNvSpPr/>
      </xdr:nvSpPr>
      <xdr:spPr>
        <a:xfrm>
          <a:off x="1354455" y="86106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466725"/>
    <xdr:sp macro="" textlink="">
      <xdr:nvSpPr>
        <xdr:cNvPr id="211" name="Shape 7">
          <a:extLst>
            <a:ext uri="{FF2B5EF4-FFF2-40B4-BE49-F238E27FC236}">
              <a16:creationId xmlns:a16="http://schemas.microsoft.com/office/drawing/2014/main" id="{00000000-0008-0000-0200-0000D3000000}"/>
            </a:ext>
          </a:extLst>
        </xdr:cNvPr>
        <xdr:cNvSpPr/>
      </xdr:nvSpPr>
      <xdr:spPr>
        <a:xfrm>
          <a:off x="1354455" y="86106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466725"/>
    <xdr:sp macro="" textlink="">
      <xdr:nvSpPr>
        <xdr:cNvPr id="212" name="Shape 7">
          <a:extLst>
            <a:ext uri="{FF2B5EF4-FFF2-40B4-BE49-F238E27FC236}">
              <a16:creationId xmlns:a16="http://schemas.microsoft.com/office/drawing/2014/main" id="{00000000-0008-0000-0200-0000D4000000}"/>
            </a:ext>
          </a:extLst>
        </xdr:cNvPr>
        <xdr:cNvSpPr/>
      </xdr:nvSpPr>
      <xdr:spPr>
        <a:xfrm>
          <a:off x="1354455" y="86106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466725"/>
    <xdr:sp macro="" textlink="">
      <xdr:nvSpPr>
        <xdr:cNvPr id="213" name="Shape 7">
          <a:extLst>
            <a:ext uri="{FF2B5EF4-FFF2-40B4-BE49-F238E27FC236}">
              <a16:creationId xmlns:a16="http://schemas.microsoft.com/office/drawing/2014/main" id="{00000000-0008-0000-0200-0000D5000000}"/>
            </a:ext>
          </a:extLst>
        </xdr:cNvPr>
        <xdr:cNvSpPr/>
      </xdr:nvSpPr>
      <xdr:spPr>
        <a:xfrm>
          <a:off x="1354455" y="86106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14" name="Shape 8">
          <a:extLst>
            <a:ext uri="{FF2B5EF4-FFF2-40B4-BE49-F238E27FC236}">
              <a16:creationId xmlns:a16="http://schemas.microsoft.com/office/drawing/2014/main" id="{00000000-0008-0000-0200-0000D6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15" name="Shape 8">
          <a:extLst>
            <a:ext uri="{FF2B5EF4-FFF2-40B4-BE49-F238E27FC236}">
              <a16:creationId xmlns:a16="http://schemas.microsoft.com/office/drawing/2014/main" id="{00000000-0008-0000-0200-0000D7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16" name="Shape 8">
          <a:extLst>
            <a:ext uri="{FF2B5EF4-FFF2-40B4-BE49-F238E27FC236}">
              <a16:creationId xmlns:a16="http://schemas.microsoft.com/office/drawing/2014/main" id="{00000000-0008-0000-0200-0000D8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17" name="Shape 8">
          <a:extLst>
            <a:ext uri="{FF2B5EF4-FFF2-40B4-BE49-F238E27FC236}">
              <a16:creationId xmlns:a16="http://schemas.microsoft.com/office/drawing/2014/main" id="{00000000-0008-0000-0200-0000D9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18" name="Shape 8">
          <a:extLst>
            <a:ext uri="{FF2B5EF4-FFF2-40B4-BE49-F238E27FC236}">
              <a16:creationId xmlns:a16="http://schemas.microsoft.com/office/drawing/2014/main" id="{00000000-0008-0000-0200-0000DA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19" name="Shape 8">
          <a:extLst>
            <a:ext uri="{FF2B5EF4-FFF2-40B4-BE49-F238E27FC236}">
              <a16:creationId xmlns:a16="http://schemas.microsoft.com/office/drawing/2014/main" id="{00000000-0008-0000-0200-0000DB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20" name="Shape 8">
          <a:extLst>
            <a:ext uri="{FF2B5EF4-FFF2-40B4-BE49-F238E27FC236}">
              <a16:creationId xmlns:a16="http://schemas.microsoft.com/office/drawing/2014/main" id="{00000000-0008-0000-0200-0000DC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21" name="Shape 8">
          <a:extLst>
            <a:ext uri="{FF2B5EF4-FFF2-40B4-BE49-F238E27FC236}">
              <a16:creationId xmlns:a16="http://schemas.microsoft.com/office/drawing/2014/main" id="{00000000-0008-0000-0200-0000DD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342900"/>
    <xdr:sp macro="" textlink="">
      <xdr:nvSpPr>
        <xdr:cNvPr id="222" name="Shape 9">
          <a:extLst>
            <a:ext uri="{FF2B5EF4-FFF2-40B4-BE49-F238E27FC236}">
              <a16:creationId xmlns:a16="http://schemas.microsoft.com/office/drawing/2014/main" id="{00000000-0008-0000-0200-0000DE000000}"/>
            </a:ext>
          </a:extLst>
        </xdr:cNvPr>
        <xdr:cNvSpPr/>
      </xdr:nvSpPr>
      <xdr:spPr>
        <a:xfrm>
          <a:off x="1344930" y="86106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342900"/>
    <xdr:sp macro="" textlink="">
      <xdr:nvSpPr>
        <xdr:cNvPr id="223" name="Shape 9">
          <a:extLst>
            <a:ext uri="{FF2B5EF4-FFF2-40B4-BE49-F238E27FC236}">
              <a16:creationId xmlns:a16="http://schemas.microsoft.com/office/drawing/2014/main" id="{00000000-0008-0000-0200-0000DF000000}"/>
            </a:ext>
          </a:extLst>
        </xdr:cNvPr>
        <xdr:cNvSpPr/>
      </xdr:nvSpPr>
      <xdr:spPr>
        <a:xfrm>
          <a:off x="1344930" y="86106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342900"/>
    <xdr:sp macro="" textlink="">
      <xdr:nvSpPr>
        <xdr:cNvPr id="224" name="Shape 9">
          <a:extLst>
            <a:ext uri="{FF2B5EF4-FFF2-40B4-BE49-F238E27FC236}">
              <a16:creationId xmlns:a16="http://schemas.microsoft.com/office/drawing/2014/main" id="{00000000-0008-0000-0200-0000E0000000}"/>
            </a:ext>
          </a:extLst>
        </xdr:cNvPr>
        <xdr:cNvSpPr/>
      </xdr:nvSpPr>
      <xdr:spPr>
        <a:xfrm>
          <a:off x="1344930" y="86106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342900"/>
    <xdr:sp macro="" textlink="">
      <xdr:nvSpPr>
        <xdr:cNvPr id="225" name="Shape 9">
          <a:extLst>
            <a:ext uri="{FF2B5EF4-FFF2-40B4-BE49-F238E27FC236}">
              <a16:creationId xmlns:a16="http://schemas.microsoft.com/office/drawing/2014/main" id="{00000000-0008-0000-0200-0000E1000000}"/>
            </a:ext>
          </a:extLst>
        </xdr:cNvPr>
        <xdr:cNvSpPr/>
      </xdr:nvSpPr>
      <xdr:spPr>
        <a:xfrm>
          <a:off x="1344930" y="86106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342900"/>
    <xdr:sp macro="" textlink="">
      <xdr:nvSpPr>
        <xdr:cNvPr id="226" name="Shape 9">
          <a:extLst>
            <a:ext uri="{FF2B5EF4-FFF2-40B4-BE49-F238E27FC236}">
              <a16:creationId xmlns:a16="http://schemas.microsoft.com/office/drawing/2014/main" id="{00000000-0008-0000-0200-0000E2000000}"/>
            </a:ext>
          </a:extLst>
        </xdr:cNvPr>
        <xdr:cNvSpPr/>
      </xdr:nvSpPr>
      <xdr:spPr>
        <a:xfrm>
          <a:off x="1344930" y="86106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342900"/>
    <xdr:sp macro="" textlink="">
      <xdr:nvSpPr>
        <xdr:cNvPr id="227" name="Shape 9">
          <a:extLst>
            <a:ext uri="{FF2B5EF4-FFF2-40B4-BE49-F238E27FC236}">
              <a16:creationId xmlns:a16="http://schemas.microsoft.com/office/drawing/2014/main" id="{00000000-0008-0000-0200-0000E3000000}"/>
            </a:ext>
          </a:extLst>
        </xdr:cNvPr>
        <xdr:cNvSpPr/>
      </xdr:nvSpPr>
      <xdr:spPr>
        <a:xfrm>
          <a:off x="1344930" y="86106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342900"/>
    <xdr:sp macro="" textlink="">
      <xdr:nvSpPr>
        <xdr:cNvPr id="228" name="Shape 9">
          <a:extLst>
            <a:ext uri="{FF2B5EF4-FFF2-40B4-BE49-F238E27FC236}">
              <a16:creationId xmlns:a16="http://schemas.microsoft.com/office/drawing/2014/main" id="{00000000-0008-0000-0200-0000E4000000}"/>
            </a:ext>
          </a:extLst>
        </xdr:cNvPr>
        <xdr:cNvSpPr/>
      </xdr:nvSpPr>
      <xdr:spPr>
        <a:xfrm>
          <a:off x="1344930" y="86106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342900"/>
    <xdr:sp macro="" textlink="">
      <xdr:nvSpPr>
        <xdr:cNvPr id="229" name="Shape 9">
          <a:extLst>
            <a:ext uri="{FF2B5EF4-FFF2-40B4-BE49-F238E27FC236}">
              <a16:creationId xmlns:a16="http://schemas.microsoft.com/office/drawing/2014/main" id="{00000000-0008-0000-0200-0000E5000000}"/>
            </a:ext>
          </a:extLst>
        </xdr:cNvPr>
        <xdr:cNvSpPr/>
      </xdr:nvSpPr>
      <xdr:spPr>
        <a:xfrm>
          <a:off x="1344930" y="86106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161925"/>
    <xdr:sp macro="" textlink="">
      <xdr:nvSpPr>
        <xdr:cNvPr id="230" name="Shape 10">
          <a:extLst>
            <a:ext uri="{FF2B5EF4-FFF2-40B4-BE49-F238E27FC236}">
              <a16:creationId xmlns:a16="http://schemas.microsoft.com/office/drawing/2014/main" id="{00000000-0008-0000-0200-0000E6000000}"/>
            </a:ext>
          </a:extLst>
        </xdr:cNvPr>
        <xdr:cNvSpPr/>
      </xdr:nvSpPr>
      <xdr:spPr>
        <a:xfrm>
          <a:off x="1344930"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161925"/>
    <xdr:sp macro="" textlink="">
      <xdr:nvSpPr>
        <xdr:cNvPr id="231" name="Shape 10">
          <a:extLst>
            <a:ext uri="{FF2B5EF4-FFF2-40B4-BE49-F238E27FC236}">
              <a16:creationId xmlns:a16="http://schemas.microsoft.com/office/drawing/2014/main" id="{00000000-0008-0000-0200-0000E7000000}"/>
            </a:ext>
          </a:extLst>
        </xdr:cNvPr>
        <xdr:cNvSpPr/>
      </xdr:nvSpPr>
      <xdr:spPr>
        <a:xfrm>
          <a:off x="1344930"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161925"/>
    <xdr:sp macro="" textlink="">
      <xdr:nvSpPr>
        <xdr:cNvPr id="232" name="Shape 10">
          <a:extLst>
            <a:ext uri="{FF2B5EF4-FFF2-40B4-BE49-F238E27FC236}">
              <a16:creationId xmlns:a16="http://schemas.microsoft.com/office/drawing/2014/main" id="{00000000-0008-0000-0200-0000E8000000}"/>
            </a:ext>
          </a:extLst>
        </xdr:cNvPr>
        <xdr:cNvSpPr/>
      </xdr:nvSpPr>
      <xdr:spPr>
        <a:xfrm>
          <a:off x="1344930"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161925"/>
    <xdr:sp macro="" textlink="">
      <xdr:nvSpPr>
        <xdr:cNvPr id="233" name="Shape 10">
          <a:extLst>
            <a:ext uri="{FF2B5EF4-FFF2-40B4-BE49-F238E27FC236}">
              <a16:creationId xmlns:a16="http://schemas.microsoft.com/office/drawing/2014/main" id="{00000000-0008-0000-0200-0000E9000000}"/>
            </a:ext>
          </a:extLst>
        </xdr:cNvPr>
        <xdr:cNvSpPr/>
      </xdr:nvSpPr>
      <xdr:spPr>
        <a:xfrm>
          <a:off x="1344930"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161925"/>
    <xdr:sp macro="" textlink="">
      <xdr:nvSpPr>
        <xdr:cNvPr id="234" name="Shape 10">
          <a:extLst>
            <a:ext uri="{FF2B5EF4-FFF2-40B4-BE49-F238E27FC236}">
              <a16:creationId xmlns:a16="http://schemas.microsoft.com/office/drawing/2014/main" id="{00000000-0008-0000-0200-0000EA000000}"/>
            </a:ext>
          </a:extLst>
        </xdr:cNvPr>
        <xdr:cNvSpPr/>
      </xdr:nvSpPr>
      <xdr:spPr>
        <a:xfrm>
          <a:off x="1344930"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161925"/>
    <xdr:sp macro="" textlink="">
      <xdr:nvSpPr>
        <xdr:cNvPr id="235" name="Shape 10">
          <a:extLst>
            <a:ext uri="{FF2B5EF4-FFF2-40B4-BE49-F238E27FC236}">
              <a16:creationId xmlns:a16="http://schemas.microsoft.com/office/drawing/2014/main" id="{00000000-0008-0000-0200-0000EB000000}"/>
            </a:ext>
          </a:extLst>
        </xdr:cNvPr>
        <xdr:cNvSpPr/>
      </xdr:nvSpPr>
      <xdr:spPr>
        <a:xfrm>
          <a:off x="1344930"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161925"/>
    <xdr:sp macro="" textlink="">
      <xdr:nvSpPr>
        <xdr:cNvPr id="236" name="Shape 10">
          <a:extLst>
            <a:ext uri="{FF2B5EF4-FFF2-40B4-BE49-F238E27FC236}">
              <a16:creationId xmlns:a16="http://schemas.microsoft.com/office/drawing/2014/main" id="{00000000-0008-0000-0200-0000EC000000}"/>
            </a:ext>
          </a:extLst>
        </xdr:cNvPr>
        <xdr:cNvSpPr/>
      </xdr:nvSpPr>
      <xdr:spPr>
        <a:xfrm>
          <a:off x="1344930"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20</xdr:row>
      <xdr:rowOff>0</xdr:rowOff>
    </xdr:from>
    <xdr:ext cx="38100" cy="161925"/>
    <xdr:sp macro="" textlink="">
      <xdr:nvSpPr>
        <xdr:cNvPr id="237" name="Shape 10">
          <a:extLst>
            <a:ext uri="{FF2B5EF4-FFF2-40B4-BE49-F238E27FC236}">
              <a16:creationId xmlns:a16="http://schemas.microsoft.com/office/drawing/2014/main" id="{00000000-0008-0000-0200-0000ED000000}"/>
            </a:ext>
          </a:extLst>
        </xdr:cNvPr>
        <xdr:cNvSpPr/>
      </xdr:nvSpPr>
      <xdr:spPr>
        <a:xfrm>
          <a:off x="1344930" y="86106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38" name="Shape 8">
          <a:extLst>
            <a:ext uri="{FF2B5EF4-FFF2-40B4-BE49-F238E27FC236}">
              <a16:creationId xmlns:a16="http://schemas.microsoft.com/office/drawing/2014/main" id="{00000000-0008-0000-0200-0000EE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39" name="Shape 8">
          <a:extLst>
            <a:ext uri="{FF2B5EF4-FFF2-40B4-BE49-F238E27FC236}">
              <a16:creationId xmlns:a16="http://schemas.microsoft.com/office/drawing/2014/main" id="{00000000-0008-0000-0200-0000EF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40" name="Shape 8">
          <a:extLst>
            <a:ext uri="{FF2B5EF4-FFF2-40B4-BE49-F238E27FC236}">
              <a16:creationId xmlns:a16="http://schemas.microsoft.com/office/drawing/2014/main" id="{00000000-0008-0000-0200-0000F0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41" name="Shape 8">
          <a:extLst>
            <a:ext uri="{FF2B5EF4-FFF2-40B4-BE49-F238E27FC236}">
              <a16:creationId xmlns:a16="http://schemas.microsoft.com/office/drawing/2014/main" id="{00000000-0008-0000-0200-0000F1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42" name="Shape 8">
          <a:extLst>
            <a:ext uri="{FF2B5EF4-FFF2-40B4-BE49-F238E27FC236}">
              <a16:creationId xmlns:a16="http://schemas.microsoft.com/office/drawing/2014/main" id="{00000000-0008-0000-0200-0000F2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43" name="Shape 8">
          <a:extLst>
            <a:ext uri="{FF2B5EF4-FFF2-40B4-BE49-F238E27FC236}">
              <a16:creationId xmlns:a16="http://schemas.microsoft.com/office/drawing/2014/main" id="{00000000-0008-0000-0200-0000F3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44" name="Shape 8">
          <a:extLst>
            <a:ext uri="{FF2B5EF4-FFF2-40B4-BE49-F238E27FC236}">
              <a16:creationId xmlns:a16="http://schemas.microsoft.com/office/drawing/2014/main" id="{00000000-0008-0000-0200-0000F4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45" name="Shape 8">
          <a:extLst>
            <a:ext uri="{FF2B5EF4-FFF2-40B4-BE49-F238E27FC236}">
              <a16:creationId xmlns:a16="http://schemas.microsoft.com/office/drawing/2014/main" id="{00000000-0008-0000-0200-0000F5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46" name="Shape 8">
          <a:extLst>
            <a:ext uri="{FF2B5EF4-FFF2-40B4-BE49-F238E27FC236}">
              <a16:creationId xmlns:a16="http://schemas.microsoft.com/office/drawing/2014/main" id="{00000000-0008-0000-0200-0000F6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47" name="Shape 8">
          <a:extLst>
            <a:ext uri="{FF2B5EF4-FFF2-40B4-BE49-F238E27FC236}">
              <a16:creationId xmlns:a16="http://schemas.microsoft.com/office/drawing/2014/main" id="{00000000-0008-0000-0200-0000F7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48" name="Shape 8">
          <a:extLst>
            <a:ext uri="{FF2B5EF4-FFF2-40B4-BE49-F238E27FC236}">
              <a16:creationId xmlns:a16="http://schemas.microsoft.com/office/drawing/2014/main" id="{00000000-0008-0000-0200-0000F8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49" name="Shape 8">
          <a:extLst>
            <a:ext uri="{FF2B5EF4-FFF2-40B4-BE49-F238E27FC236}">
              <a16:creationId xmlns:a16="http://schemas.microsoft.com/office/drawing/2014/main" id="{00000000-0008-0000-0200-0000F9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50" name="Shape 8">
          <a:extLst>
            <a:ext uri="{FF2B5EF4-FFF2-40B4-BE49-F238E27FC236}">
              <a16:creationId xmlns:a16="http://schemas.microsoft.com/office/drawing/2014/main" id="{00000000-0008-0000-0200-0000FA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51" name="Shape 8">
          <a:extLst>
            <a:ext uri="{FF2B5EF4-FFF2-40B4-BE49-F238E27FC236}">
              <a16:creationId xmlns:a16="http://schemas.microsoft.com/office/drawing/2014/main" id="{00000000-0008-0000-0200-0000FB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52" name="Shape 8">
          <a:extLst>
            <a:ext uri="{FF2B5EF4-FFF2-40B4-BE49-F238E27FC236}">
              <a16:creationId xmlns:a16="http://schemas.microsoft.com/office/drawing/2014/main" id="{00000000-0008-0000-0200-0000FC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53" name="Shape 8">
          <a:extLst>
            <a:ext uri="{FF2B5EF4-FFF2-40B4-BE49-F238E27FC236}">
              <a16:creationId xmlns:a16="http://schemas.microsoft.com/office/drawing/2014/main" id="{00000000-0008-0000-0200-0000FD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54" name="Shape 8">
          <a:extLst>
            <a:ext uri="{FF2B5EF4-FFF2-40B4-BE49-F238E27FC236}">
              <a16:creationId xmlns:a16="http://schemas.microsoft.com/office/drawing/2014/main" id="{00000000-0008-0000-0200-0000FE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55" name="Shape 8">
          <a:extLst>
            <a:ext uri="{FF2B5EF4-FFF2-40B4-BE49-F238E27FC236}">
              <a16:creationId xmlns:a16="http://schemas.microsoft.com/office/drawing/2014/main" id="{00000000-0008-0000-0200-0000FF00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56" name="Shape 8">
          <a:extLst>
            <a:ext uri="{FF2B5EF4-FFF2-40B4-BE49-F238E27FC236}">
              <a16:creationId xmlns:a16="http://schemas.microsoft.com/office/drawing/2014/main" id="{00000000-0008-0000-0200-00000001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57" name="Shape 8">
          <a:extLst>
            <a:ext uri="{FF2B5EF4-FFF2-40B4-BE49-F238E27FC236}">
              <a16:creationId xmlns:a16="http://schemas.microsoft.com/office/drawing/2014/main" id="{00000000-0008-0000-0200-00000101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58" name="Shape 8">
          <a:extLst>
            <a:ext uri="{FF2B5EF4-FFF2-40B4-BE49-F238E27FC236}">
              <a16:creationId xmlns:a16="http://schemas.microsoft.com/office/drawing/2014/main" id="{00000000-0008-0000-0200-00000201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59" name="Shape 8">
          <a:extLst>
            <a:ext uri="{FF2B5EF4-FFF2-40B4-BE49-F238E27FC236}">
              <a16:creationId xmlns:a16="http://schemas.microsoft.com/office/drawing/2014/main" id="{00000000-0008-0000-0200-00000301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60" name="Shape 8">
          <a:extLst>
            <a:ext uri="{FF2B5EF4-FFF2-40B4-BE49-F238E27FC236}">
              <a16:creationId xmlns:a16="http://schemas.microsoft.com/office/drawing/2014/main" id="{00000000-0008-0000-0200-00000401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61" name="Shape 8">
          <a:extLst>
            <a:ext uri="{FF2B5EF4-FFF2-40B4-BE49-F238E27FC236}">
              <a16:creationId xmlns:a16="http://schemas.microsoft.com/office/drawing/2014/main" id="{00000000-0008-0000-0200-00000501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62" name="Shape 8">
          <a:extLst>
            <a:ext uri="{FF2B5EF4-FFF2-40B4-BE49-F238E27FC236}">
              <a16:creationId xmlns:a16="http://schemas.microsoft.com/office/drawing/2014/main" id="{00000000-0008-0000-0200-00000601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990600"/>
    <xdr:sp macro="" textlink="">
      <xdr:nvSpPr>
        <xdr:cNvPr id="263" name="Shape 11">
          <a:extLst>
            <a:ext uri="{FF2B5EF4-FFF2-40B4-BE49-F238E27FC236}">
              <a16:creationId xmlns:a16="http://schemas.microsoft.com/office/drawing/2014/main" id="{00000000-0008-0000-0200-000007010000}"/>
            </a:ext>
          </a:extLst>
        </xdr:cNvPr>
        <xdr:cNvSpPr/>
      </xdr:nvSpPr>
      <xdr:spPr>
        <a:xfrm>
          <a:off x="1354455" y="8610600"/>
          <a:ext cx="76200" cy="9906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990600"/>
    <xdr:sp macro="" textlink="">
      <xdr:nvSpPr>
        <xdr:cNvPr id="264" name="Shape 11">
          <a:extLst>
            <a:ext uri="{FF2B5EF4-FFF2-40B4-BE49-F238E27FC236}">
              <a16:creationId xmlns:a16="http://schemas.microsoft.com/office/drawing/2014/main" id="{00000000-0008-0000-0200-000008010000}"/>
            </a:ext>
          </a:extLst>
        </xdr:cNvPr>
        <xdr:cNvSpPr/>
      </xdr:nvSpPr>
      <xdr:spPr>
        <a:xfrm>
          <a:off x="1354455" y="8610600"/>
          <a:ext cx="76200" cy="9906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990600"/>
    <xdr:sp macro="" textlink="">
      <xdr:nvSpPr>
        <xdr:cNvPr id="265" name="Shape 11">
          <a:extLst>
            <a:ext uri="{FF2B5EF4-FFF2-40B4-BE49-F238E27FC236}">
              <a16:creationId xmlns:a16="http://schemas.microsoft.com/office/drawing/2014/main" id="{00000000-0008-0000-0200-000009010000}"/>
            </a:ext>
          </a:extLst>
        </xdr:cNvPr>
        <xdr:cNvSpPr/>
      </xdr:nvSpPr>
      <xdr:spPr>
        <a:xfrm>
          <a:off x="1354455" y="8610600"/>
          <a:ext cx="76200" cy="9906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990600"/>
    <xdr:sp macro="" textlink="">
      <xdr:nvSpPr>
        <xdr:cNvPr id="266" name="Shape 11">
          <a:extLst>
            <a:ext uri="{FF2B5EF4-FFF2-40B4-BE49-F238E27FC236}">
              <a16:creationId xmlns:a16="http://schemas.microsoft.com/office/drawing/2014/main" id="{00000000-0008-0000-0200-00000A010000}"/>
            </a:ext>
          </a:extLst>
        </xdr:cNvPr>
        <xdr:cNvSpPr/>
      </xdr:nvSpPr>
      <xdr:spPr>
        <a:xfrm>
          <a:off x="1354455" y="8610600"/>
          <a:ext cx="76200" cy="9906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67" name="Shape 8">
          <a:extLst>
            <a:ext uri="{FF2B5EF4-FFF2-40B4-BE49-F238E27FC236}">
              <a16:creationId xmlns:a16="http://schemas.microsoft.com/office/drawing/2014/main" id="{00000000-0008-0000-0200-00000B01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68" name="Shape 8">
          <a:extLst>
            <a:ext uri="{FF2B5EF4-FFF2-40B4-BE49-F238E27FC236}">
              <a16:creationId xmlns:a16="http://schemas.microsoft.com/office/drawing/2014/main" id="{00000000-0008-0000-0200-00000C01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69" name="Shape 8">
          <a:extLst>
            <a:ext uri="{FF2B5EF4-FFF2-40B4-BE49-F238E27FC236}">
              <a16:creationId xmlns:a16="http://schemas.microsoft.com/office/drawing/2014/main" id="{00000000-0008-0000-0200-00000D01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70" name="Shape 8">
          <a:extLst>
            <a:ext uri="{FF2B5EF4-FFF2-40B4-BE49-F238E27FC236}">
              <a16:creationId xmlns:a16="http://schemas.microsoft.com/office/drawing/2014/main" id="{00000000-0008-0000-0200-00000E01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71" name="Shape 8">
          <a:extLst>
            <a:ext uri="{FF2B5EF4-FFF2-40B4-BE49-F238E27FC236}">
              <a16:creationId xmlns:a16="http://schemas.microsoft.com/office/drawing/2014/main" id="{00000000-0008-0000-0200-00000F01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72" name="Shape 8">
          <a:extLst>
            <a:ext uri="{FF2B5EF4-FFF2-40B4-BE49-F238E27FC236}">
              <a16:creationId xmlns:a16="http://schemas.microsoft.com/office/drawing/2014/main" id="{00000000-0008-0000-0200-00001001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73" name="Shape 8">
          <a:extLst>
            <a:ext uri="{FF2B5EF4-FFF2-40B4-BE49-F238E27FC236}">
              <a16:creationId xmlns:a16="http://schemas.microsoft.com/office/drawing/2014/main" id="{00000000-0008-0000-0200-00001101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74" name="Shape 8">
          <a:extLst>
            <a:ext uri="{FF2B5EF4-FFF2-40B4-BE49-F238E27FC236}">
              <a16:creationId xmlns:a16="http://schemas.microsoft.com/office/drawing/2014/main" id="{00000000-0008-0000-0200-00001201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390525"/>
    <xdr:sp macro="" textlink="">
      <xdr:nvSpPr>
        <xdr:cNvPr id="275" name="Shape 4">
          <a:extLst>
            <a:ext uri="{FF2B5EF4-FFF2-40B4-BE49-F238E27FC236}">
              <a16:creationId xmlns:a16="http://schemas.microsoft.com/office/drawing/2014/main" id="{00000000-0008-0000-0200-000013010000}"/>
            </a:ext>
          </a:extLst>
        </xdr:cNvPr>
        <xdr:cNvSpPr/>
      </xdr:nvSpPr>
      <xdr:spPr>
        <a:xfrm>
          <a:off x="1354455" y="86106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390525"/>
    <xdr:sp macro="" textlink="">
      <xdr:nvSpPr>
        <xdr:cNvPr id="276" name="Shape 4">
          <a:extLst>
            <a:ext uri="{FF2B5EF4-FFF2-40B4-BE49-F238E27FC236}">
              <a16:creationId xmlns:a16="http://schemas.microsoft.com/office/drawing/2014/main" id="{00000000-0008-0000-0200-000014010000}"/>
            </a:ext>
          </a:extLst>
        </xdr:cNvPr>
        <xdr:cNvSpPr/>
      </xdr:nvSpPr>
      <xdr:spPr>
        <a:xfrm>
          <a:off x="1354455" y="86106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390525"/>
    <xdr:sp macro="" textlink="">
      <xdr:nvSpPr>
        <xdr:cNvPr id="277" name="Shape 4">
          <a:extLst>
            <a:ext uri="{FF2B5EF4-FFF2-40B4-BE49-F238E27FC236}">
              <a16:creationId xmlns:a16="http://schemas.microsoft.com/office/drawing/2014/main" id="{00000000-0008-0000-0200-000015010000}"/>
            </a:ext>
          </a:extLst>
        </xdr:cNvPr>
        <xdr:cNvSpPr/>
      </xdr:nvSpPr>
      <xdr:spPr>
        <a:xfrm>
          <a:off x="1354455" y="86106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390525"/>
    <xdr:sp macro="" textlink="">
      <xdr:nvSpPr>
        <xdr:cNvPr id="278" name="Shape 4">
          <a:extLst>
            <a:ext uri="{FF2B5EF4-FFF2-40B4-BE49-F238E27FC236}">
              <a16:creationId xmlns:a16="http://schemas.microsoft.com/office/drawing/2014/main" id="{00000000-0008-0000-0200-000016010000}"/>
            </a:ext>
          </a:extLst>
        </xdr:cNvPr>
        <xdr:cNvSpPr/>
      </xdr:nvSpPr>
      <xdr:spPr>
        <a:xfrm>
          <a:off x="1354455" y="86106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466725"/>
    <xdr:sp macro="" textlink="">
      <xdr:nvSpPr>
        <xdr:cNvPr id="279" name="Shape 7">
          <a:extLst>
            <a:ext uri="{FF2B5EF4-FFF2-40B4-BE49-F238E27FC236}">
              <a16:creationId xmlns:a16="http://schemas.microsoft.com/office/drawing/2014/main" id="{00000000-0008-0000-0200-000017010000}"/>
            </a:ext>
          </a:extLst>
        </xdr:cNvPr>
        <xdr:cNvSpPr/>
      </xdr:nvSpPr>
      <xdr:spPr>
        <a:xfrm>
          <a:off x="1354455" y="86106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466725"/>
    <xdr:sp macro="" textlink="">
      <xdr:nvSpPr>
        <xdr:cNvPr id="280" name="Shape 7">
          <a:extLst>
            <a:ext uri="{FF2B5EF4-FFF2-40B4-BE49-F238E27FC236}">
              <a16:creationId xmlns:a16="http://schemas.microsoft.com/office/drawing/2014/main" id="{00000000-0008-0000-0200-000018010000}"/>
            </a:ext>
          </a:extLst>
        </xdr:cNvPr>
        <xdr:cNvSpPr/>
      </xdr:nvSpPr>
      <xdr:spPr>
        <a:xfrm>
          <a:off x="1354455" y="86106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466725"/>
    <xdr:sp macro="" textlink="">
      <xdr:nvSpPr>
        <xdr:cNvPr id="281" name="Shape 7">
          <a:extLst>
            <a:ext uri="{FF2B5EF4-FFF2-40B4-BE49-F238E27FC236}">
              <a16:creationId xmlns:a16="http://schemas.microsoft.com/office/drawing/2014/main" id="{00000000-0008-0000-0200-000019010000}"/>
            </a:ext>
          </a:extLst>
        </xdr:cNvPr>
        <xdr:cNvSpPr/>
      </xdr:nvSpPr>
      <xdr:spPr>
        <a:xfrm>
          <a:off x="1354455" y="86106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76200" cy="466725"/>
    <xdr:sp macro="" textlink="">
      <xdr:nvSpPr>
        <xdr:cNvPr id="282" name="Shape 7">
          <a:extLst>
            <a:ext uri="{FF2B5EF4-FFF2-40B4-BE49-F238E27FC236}">
              <a16:creationId xmlns:a16="http://schemas.microsoft.com/office/drawing/2014/main" id="{00000000-0008-0000-0200-00001A010000}"/>
            </a:ext>
          </a:extLst>
        </xdr:cNvPr>
        <xdr:cNvSpPr/>
      </xdr:nvSpPr>
      <xdr:spPr>
        <a:xfrm>
          <a:off x="1354455" y="86106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83" name="Shape 8">
          <a:extLst>
            <a:ext uri="{FF2B5EF4-FFF2-40B4-BE49-F238E27FC236}">
              <a16:creationId xmlns:a16="http://schemas.microsoft.com/office/drawing/2014/main" id="{00000000-0008-0000-0200-00001B01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84" name="Shape 8">
          <a:extLst>
            <a:ext uri="{FF2B5EF4-FFF2-40B4-BE49-F238E27FC236}">
              <a16:creationId xmlns:a16="http://schemas.microsoft.com/office/drawing/2014/main" id="{00000000-0008-0000-0200-00001C01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85" name="Shape 8">
          <a:extLst>
            <a:ext uri="{FF2B5EF4-FFF2-40B4-BE49-F238E27FC236}">
              <a16:creationId xmlns:a16="http://schemas.microsoft.com/office/drawing/2014/main" id="{00000000-0008-0000-0200-00001D01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86" name="Shape 8">
          <a:extLst>
            <a:ext uri="{FF2B5EF4-FFF2-40B4-BE49-F238E27FC236}">
              <a16:creationId xmlns:a16="http://schemas.microsoft.com/office/drawing/2014/main" id="{00000000-0008-0000-0200-00001E01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87" name="Shape 8">
          <a:extLst>
            <a:ext uri="{FF2B5EF4-FFF2-40B4-BE49-F238E27FC236}">
              <a16:creationId xmlns:a16="http://schemas.microsoft.com/office/drawing/2014/main" id="{00000000-0008-0000-0200-00001F01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88" name="Shape 8">
          <a:extLst>
            <a:ext uri="{FF2B5EF4-FFF2-40B4-BE49-F238E27FC236}">
              <a16:creationId xmlns:a16="http://schemas.microsoft.com/office/drawing/2014/main" id="{00000000-0008-0000-0200-00002001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20</xdr:row>
      <xdr:rowOff>0</xdr:rowOff>
    </xdr:from>
    <xdr:ext cx="38100" cy="219075"/>
    <xdr:sp macro="" textlink="">
      <xdr:nvSpPr>
        <xdr:cNvPr id="289" name="Shape 8">
          <a:extLst>
            <a:ext uri="{FF2B5EF4-FFF2-40B4-BE49-F238E27FC236}">
              <a16:creationId xmlns:a16="http://schemas.microsoft.com/office/drawing/2014/main" id="{00000000-0008-0000-0200-000021010000}"/>
            </a:ext>
          </a:extLst>
        </xdr:cNvPr>
        <xdr:cNvSpPr/>
      </xdr:nvSpPr>
      <xdr:spPr>
        <a:xfrm>
          <a:off x="1354455" y="86106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390525"/>
    <xdr:sp macro="" textlink="">
      <xdr:nvSpPr>
        <xdr:cNvPr id="290" name="Shape 4">
          <a:extLst>
            <a:ext uri="{FF2B5EF4-FFF2-40B4-BE49-F238E27FC236}">
              <a16:creationId xmlns:a16="http://schemas.microsoft.com/office/drawing/2014/main" id="{00000000-0008-0000-0200-000022010000}"/>
            </a:ext>
          </a:extLst>
        </xdr:cNvPr>
        <xdr:cNvSpPr/>
      </xdr:nvSpPr>
      <xdr:spPr>
        <a:xfrm>
          <a:off x="1354455" y="2054352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390525"/>
    <xdr:sp macro="" textlink="">
      <xdr:nvSpPr>
        <xdr:cNvPr id="291" name="Shape 4">
          <a:extLst>
            <a:ext uri="{FF2B5EF4-FFF2-40B4-BE49-F238E27FC236}">
              <a16:creationId xmlns:a16="http://schemas.microsoft.com/office/drawing/2014/main" id="{00000000-0008-0000-0200-000023010000}"/>
            </a:ext>
          </a:extLst>
        </xdr:cNvPr>
        <xdr:cNvSpPr/>
      </xdr:nvSpPr>
      <xdr:spPr>
        <a:xfrm>
          <a:off x="1354455" y="2054352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390525"/>
    <xdr:sp macro="" textlink="">
      <xdr:nvSpPr>
        <xdr:cNvPr id="292" name="Shape 4">
          <a:extLst>
            <a:ext uri="{FF2B5EF4-FFF2-40B4-BE49-F238E27FC236}">
              <a16:creationId xmlns:a16="http://schemas.microsoft.com/office/drawing/2014/main" id="{00000000-0008-0000-0200-000024010000}"/>
            </a:ext>
          </a:extLst>
        </xdr:cNvPr>
        <xdr:cNvSpPr/>
      </xdr:nvSpPr>
      <xdr:spPr>
        <a:xfrm>
          <a:off x="1354455" y="2054352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390525"/>
    <xdr:sp macro="" textlink="">
      <xdr:nvSpPr>
        <xdr:cNvPr id="293" name="Shape 4">
          <a:extLst>
            <a:ext uri="{FF2B5EF4-FFF2-40B4-BE49-F238E27FC236}">
              <a16:creationId xmlns:a16="http://schemas.microsoft.com/office/drawing/2014/main" id="{00000000-0008-0000-0200-000025010000}"/>
            </a:ext>
          </a:extLst>
        </xdr:cNvPr>
        <xdr:cNvSpPr/>
      </xdr:nvSpPr>
      <xdr:spPr>
        <a:xfrm>
          <a:off x="1354455" y="2054352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161925"/>
    <xdr:sp macro="" textlink="">
      <xdr:nvSpPr>
        <xdr:cNvPr id="294" name="Shape 5">
          <a:extLst>
            <a:ext uri="{FF2B5EF4-FFF2-40B4-BE49-F238E27FC236}">
              <a16:creationId xmlns:a16="http://schemas.microsoft.com/office/drawing/2014/main" id="{00000000-0008-0000-0200-000026010000}"/>
            </a:ext>
          </a:extLst>
        </xdr:cNvPr>
        <xdr:cNvSpPr/>
      </xdr:nvSpPr>
      <xdr:spPr>
        <a:xfrm>
          <a:off x="1354455"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161925"/>
    <xdr:sp macro="" textlink="">
      <xdr:nvSpPr>
        <xdr:cNvPr id="295" name="Shape 5">
          <a:extLst>
            <a:ext uri="{FF2B5EF4-FFF2-40B4-BE49-F238E27FC236}">
              <a16:creationId xmlns:a16="http://schemas.microsoft.com/office/drawing/2014/main" id="{00000000-0008-0000-0200-000027010000}"/>
            </a:ext>
          </a:extLst>
        </xdr:cNvPr>
        <xdr:cNvSpPr/>
      </xdr:nvSpPr>
      <xdr:spPr>
        <a:xfrm>
          <a:off x="1354455"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161925"/>
    <xdr:sp macro="" textlink="">
      <xdr:nvSpPr>
        <xdr:cNvPr id="296" name="Shape 5">
          <a:extLst>
            <a:ext uri="{FF2B5EF4-FFF2-40B4-BE49-F238E27FC236}">
              <a16:creationId xmlns:a16="http://schemas.microsoft.com/office/drawing/2014/main" id="{00000000-0008-0000-0200-000028010000}"/>
            </a:ext>
          </a:extLst>
        </xdr:cNvPr>
        <xdr:cNvSpPr/>
      </xdr:nvSpPr>
      <xdr:spPr>
        <a:xfrm>
          <a:off x="1354455"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161925"/>
    <xdr:sp macro="" textlink="">
      <xdr:nvSpPr>
        <xdr:cNvPr id="297" name="Shape 5">
          <a:extLst>
            <a:ext uri="{FF2B5EF4-FFF2-40B4-BE49-F238E27FC236}">
              <a16:creationId xmlns:a16="http://schemas.microsoft.com/office/drawing/2014/main" id="{00000000-0008-0000-0200-000029010000}"/>
            </a:ext>
          </a:extLst>
        </xdr:cNvPr>
        <xdr:cNvSpPr/>
      </xdr:nvSpPr>
      <xdr:spPr>
        <a:xfrm>
          <a:off x="1354455"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161925"/>
    <xdr:sp macro="" textlink="">
      <xdr:nvSpPr>
        <xdr:cNvPr id="298" name="Shape 5">
          <a:extLst>
            <a:ext uri="{FF2B5EF4-FFF2-40B4-BE49-F238E27FC236}">
              <a16:creationId xmlns:a16="http://schemas.microsoft.com/office/drawing/2014/main" id="{00000000-0008-0000-0200-00002A010000}"/>
            </a:ext>
          </a:extLst>
        </xdr:cNvPr>
        <xdr:cNvSpPr/>
      </xdr:nvSpPr>
      <xdr:spPr>
        <a:xfrm>
          <a:off x="1354455"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161925"/>
    <xdr:sp macro="" textlink="">
      <xdr:nvSpPr>
        <xdr:cNvPr id="299" name="Shape 5">
          <a:extLst>
            <a:ext uri="{FF2B5EF4-FFF2-40B4-BE49-F238E27FC236}">
              <a16:creationId xmlns:a16="http://schemas.microsoft.com/office/drawing/2014/main" id="{00000000-0008-0000-0200-00002B010000}"/>
            </a:ext>
          </a:extLst>
        </xdr:cNvPr>
        <xdr:cNvSpPr/>
      </xdr:nvSpPr>
      <xdr:spPr>
        <a:xfrm>
          <a:off x="1354455"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161925"/>
    <xdr:sp macro="" textlink="">
      <xdr:nvSpPr>
        <xdr:cNvPr id="300" name="Shape 5">
          <a:extLst>
            <a:ext uri="{FF2B5EF4-FFF2-40B4-BE49-F238E27FC236}">
              <a16:creationId xmlns:a16="http://schemas.microsoft.com/office/drawing/2014/main" id="{00000000-0008-0000-0200-00002C010000}"/>
            </a:ext>
          </a:extLst>
        </xdr:cNvPr>
        <xdr:cNvSpPr/>
      </xdr:nvSpPr>
      <xdr:spPr>
        <a:xfrm>
          <a:off x="1354455"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161925"/>
    <xdr:sp macro="" textlink="">
      <xdr:nvSpPr>
        <xdr:cNvPr id="301" name="Shape 5">
          <a:extLst>
            <a:ext uri="{FF2B5EF4-FFF2-40B4-BE49-F238E27FC236}">
              <a16:creationId xmlns:a16="http://schemas.microsoft.com/office/drawing/2014/main" id="{00000000-0008-0000-0200-00002D010000}"/>
            </a:ext>
          </a:extLst>
        </xdr:cNvPr>
        <xdr:cNvSpPr/>
      </xdr:nvSpPr>
      <xdr:spPr>
        <a:xfrm>
          <a:off x="1354455"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466725"/>
    <xdr:sp macro="" textlink="">
      <xdr:nvSpPr>
        <xdr:cNvPr id="302" name="Shape 7">
          <a:extLst>
            <a:ext uri="{FF2B5EF4-FFF2-40B4-BE49-F238E27FC236}">
              <a16:creationId xmlns:a16="http://schemas.microsoft.com/office/drawing/2014/main" id="{00000000-0008-0000-0200-00002E010000}"/>
            </a:ext>
          </a:extLst>
        </xdr:cNvPr>
        <xdr:cNvSpPr/>
      </xdr:nvSpPr>
      <xdr:spPr>
        <a:xfrm>
          <a:off x="1354455" y="2054352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466725"/>
    <xdr:sp macro="" textlink="">
      <xdr:nvSpPr>
        <xdr:cNvPr id="303" name="Shape 7">
          <a:extLst>
            <a:ext uri="{FF2B5EF4-FFF2-40B4-BE49-F238E27FC236}">
              <a16:creationId xmlns:a16="http://schemas.microsoft.com/office/drawing/2014/main" id="{00000000-0008-0000-0200-00002F010000}"/>
            </a:ext>
          </a:extLst>
        </xdr:cNvPr>
        <xdr:cNvSpPr/>
      </xdr:nvSpPr>
      <xdr:spPr>
        <a:xfrm>
          <a:off x="1354455" y="2054352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466725"/>
    <xdr:sp macro="" textlink="">
      <xdr:nvSpPr>
        <xdr:cNvPr id="304" name="Shape 7">
          <a:extLst>
            <a:ext uri="{FF2B5EF4-FFF2-40B4-BE49-F238E27FC236}">
              <a16:creationId xmlns:a16="http://schemas.microsoft.com/office/drawing/2014/main" id="{00000000-0008-0000-0200-000030010000}"/>
            </a:ext>
          </a:extLst>
        </xdr:cNvPr>
        <xdr:cNvSpPr/>
      </xdr:nvSpPr>
      <xdr:spPr>
        <a:xfrm>
          <a:off x="1354455" y="2054352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466725"/>
    <xdr:sp macro="" textlink="">
      <xdr:nvSpPr>
        <xdr:cNvPr id="305" name="Shape 7">
          <a:extLst>
            <a:ext uri="{FF2B5EF4-FFF2-40B4-BE49-F238E27FC236}">
              <a16:creationId xmlns:a16="http://schemas.microsoft.com/office/drawing/2014/main" id="{00000000-0008-0000-0200-000031010000}"/>
            </a:ext>
          </a:extLst>
        </xdr:cNvPr>
        <xdr:cNvSpPr/>
      </xdr:nvSpPr>
      <xdr:spPr>
        <a:xfrm>
          <a:off x="1354455" y="2054352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06" name="Shape 8">
          <a:extLst>
            <a:ext uri="{FF2B5EF4-FFF2-40B4-BE49-F238E27FC236}">
              <a16:creationId xmlns:a16="http://schemas.microsoft.com/office/drawing/2014/main" id="{00000000-0008-0000-0200-000032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07" name="Shape 8">
          <a:extLst>
            <a:ext uri="{FF2B5EF4-FFF2-40B4-BE49-F238E27FC236}">
              <a16:creationId xmlns:a16="http://schemas.microsoft.com/office/drawing/2014/main" id="{00000000-0008-0000-0200-000033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08" name="Shape 8">
          <a:extLst>
            <a:ext uri="{FF2B5EF4-FFF2-40B4-BE49-F238E27FC236}">
              <a16:creationId xmlns:a16="http://schemas.microsoft.com/office/drawing/2014/main" id="{00000000-0008-0000-0200-000034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09" name="Shape 8">
          <a:extLst>
            <a:ext uri="{FF2B5EF4-FFF2-40B4-BE49-F238E27FC236}">
              <a16:creationId xmlns:a16="http://schemas.microsoft.com/office/drawing/2014/main" id="{00000000-0008-0000-0200-000035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10" name="Shape 8">
          <a:extLst>
            <a:ext uri="{FF2B5EF4-FFF2-40B4-BE49-F238E27FC236}">
              <a16:creationId xmlns:a16="http://schemas.microsoft.com/office/drawing/2014/main" id="{00000000-0008-0000-0200-000036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11" name="Shape 8">
          <a:extLst>
            <a:ext uri="{FF2B5EF4-FFF2-40B4-BE49-F238E27FC236}">
              <a16:creationId xmlns:a16="http://schemas.microsoft.com/office/drawing/2014/main" id="{00000000-0008-0000-0200-000037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12" name="Shape 8">
          <a:extLst>
            <a:ext uri="{FF2B5EF4-FFF2-40B4-BE49-F238E27FC236}">
              <a16:creationId xmlns:a16="http://schemas.microsoft.com/office/drawing/2014/main" id="{00000000-0008-0000-0200-000038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13" name="Shape 8">
          <a:extLst>
            <a:ext uri="{FF2B5EF4-FFF2-40B4-BE49-F238E27FC236}">
              <a16:creationId xmlns:a16="http://schemas.microsoft.com/office/drawing/2014/main" id="{00000000-0008-0000-0200-000039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342900"/>
    <xdr:sp macro="" textlink="">
      <xdr:nvSpPr>
        <xdr:cNvPr id="314" name="Shape 9">
          <a:extLst>
            <a:ext uri="{FF2B5EF4-FFF2-40B4-BE49-F238E27FC236}">
              <a16:creationId xmlns:a16="http://schemas.microsoft.com/office/drawing/2014/main" id="{00000000-0008-0000-0200-00003A010000}"/>
            </a:ext>
          </a:extLst>
        </xdr:cNvPr>
        <xdr:cNvSpPr/>
      </xdr:nvSpPr>
      <xdr:spPr>
        <a:xfrm>
          <a:off x="1344930" y="2054352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342900"/>
    <xdr:sp macro="" textlink="">
      <xdr:nvSpPr>
        <xdr:cNvPr id="315" name="Shape 9">
          <a:extLst>
            <a:ext uri="{FF2B5EF4-FFF2-40B4-BE49-F238E27FC236}">
              <a16:creationId xmlns:a16="http://schemas.microsoft.com/office/drawing/2014/main" id="{00000000-0008-0000-0200-00003B010000}"/>
            </a:ext>
          </a:extLst>
        </xdr:cNvPr>
        <xdr:cNvSpPr/>
      </xdr:nvSpPr>
      <xdr:spPr>
        <a:xfrm>
          <a:off x="1344930" y="2054352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342900"/>
    <xdr:sp macro="" textlink="">
      <xdr:nvSpPr>
        <xdr:cNvPr id="316" name="Shape 9">
          <a:extLst>
            <a:ext uri="{FF2B5EF4-FFF2-40B4-BE49-F238E27FC236}">
              <a16:creationId xmlns:a16="http://schemas.microsoft.com/office/drawing/2014/main" id="{00000000-0008-0000-0200-00003C010000}"/>
            </a:ext>
          </a:extLst>
        </xdr:cNvPr>
        <xdr:cNvSpPr/>
      </xdr:nvSpPr>
      <xdr:spPr>
        <a:xfrm>
          <a:off x="1344930" y="2054352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342900"/>
    <xdr:sp macro="" textlink="">
      <xdr:nvSpPr>
        <xdr:cNvPr id="317" name="Shape 9">
          <a:extLst>
            <a:ext uri="{FF2B5EF4-FFF2-40B4-BE49-F238E27FC236}">
              <a16:creationId xmlns:a16="http://schemas.microsoft.com/office/drawing/2014/main" id="{00000000-0008-0000-0200-00003D010000}"/>
            </a:ext>
          </a:extLst>
        </xdr:cNvPr>
        <xdr:cNvSpPr/>
      </xdr:nvSpPr>
      <xdr:spPr>
        <a:xfrm>
          <a:off x="1344930" y="2054352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342900"/>
    <xdr:sp macro="" textlink="">
      <xdr:nvSpPr>
        <xdr:cNvPr id="318" name="Shape 9">
          <a:extLst>
            <a:ext uri="{FF2B5EF4-FFF2-40B4-BE49-F238E27FC236}">
              <a16:creationId xmlns:a16="http://schemas.microsoft.com/office/drawing/2014/main" id="{00000000-0008-0000-0200-00003E010000}"/>
            </a:ext>
          </a:extLst>
        </xdr:cNvPr>
        <xdr:cNvSpPr/>
      </xdr:nvSpPr>
      <xdr:spPr>
        <a:xfrm>
          <a:off x="1344930" y="2054352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342900"/>
    <xdr:sp macro="" textlink="">
      <xdr:nvSpPr>
        <xdr:cNvPr id="319" name="Shape 9">
          <a:extLst>
            <a:ext uri="{FF2B5EF4-FFF2-40B4-BE49-F238E27FC236}">
              <a16:creationId xmlns:a16="http://schemas.microsoft.com/office/drawing/2014/main" id="{00000000-0008-0000-0200-00003F010000}"/>
            </a:ext>
          </a:extLst>
        </xdr:cNvPr>
        <xdr:cNvSpPr/>
      </xdr:nvSpPr>
      <xdr:spPr>
        <a:xfrm>
          <a:off x="1344930" y="2054352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342900"/>
    <xdr:sp macro="" textlink="">
      <xdr:nvSpPr>
        <xdr:cNvPr id="320" name="Shape 9">
          <a:extLst>
            <a:ext uri="{FF2B5EF4-FFF2-40B4-BE49-F238E27FC236}">
              <a16:creationId xmlns:a16="http://schemas.microsoft.com/office/drawing/2014/main" id="{00000000-0008-0000-0200-000040010000}"/>
            </a:ext>
          </a:extLst>
        </xdr:cNvPr>
        <xdr:cNvSpPr/>
      </xdr:nvSpPr>
      <xdr:spPr>
        <a:xfrm>
          <a:off x="1344930" y="2054352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342900"/>
    <xdr:sp macro="" textlink="">
      <xdr:nvSpPr>
        <xdr:cNvPr id="321" name="Shape 9">
          <a:extLst>
            <a:ext uri="{FF2B5EF4-FFF2-40B4-BE49-F238E27FC236}">
              <a16:creationId xmlns:a16="http://schemas.microsoft.com/office/drawing/2014/main" id="{00000000-0008-0000-0200-000041010000}"/>
            </a:ext>
          </a:extLst>
        </xdr:cNvPr>
        <xdr:cNvSpPr/>
      </xdr:nvSpPr>
      <xdr:spPr>
        <a:xfrm>
          <a:off x="1344930" y="2054352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161925"/>
    <xdr:sp macro="" textlink="">
      <xdr:nvSpPr>
        <xdr:cNvPr id="322" name="Shape 10">
          <a:extLst>
            <a:ext uri="{FF2B5EF4-FFF2-40B4-BE49-F238E27FC236}">
              <a16:creationId xmlns:a16="http://schemas.microsoft.com/office/drawing/2014/main" id="{00000000-0008-0000-0200-000042010000}"/>
            </a:ext>
          </a:extLst>
        </xdr:cNvPr>
        <xdr:cNvSpPr/>
      </xdr:nvSpPr>
      <xdr:spPr>
        <a:xfrm>
          <a:off x="1344930"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161925"/>
    <xdr:sp macro="" textlink="">
      <xdr:nvSpPr>
        <xdr:cNvPr id="323" name="Shape 10">
          <a:extLst>
            <a:ext uri="{FF2B5EF4-FFF2-40B4-BE49-F238E27FC236}">
              <a16:creationId xmlns:a16="http://schemas.microsoft.com/office/drawing/2014/main" id="{00000000-0008-0000-0200-000043010000}"/>
            </a:ext>
          </a:extLst>
        </xdr:cNvPr>
        <xdr:cNvSpPr/>
      </xdr:nvSpPr>
      <xdr:spPr>
        <a:xfrm>
          <a:off x="1344930"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161925"/>
    <xdr:sp macro="" textlink="">
      <xdr:nvSpPr>
        <xdr:cNvPr id="324" name="Shape 10">
          <a:extLst>
            <a:ext uri="{FF2B5EF4-FFF2-40B4-BE49-F238E27FC236}">
              <a16:creationId xmlns:a16="http://schemas.microsoft.com/office/drawing/2014/main" id="{00000000-0008-0000-0200-000044010000}"/>
            </a:ext>
          </a:extLst>
        </xdr:cNvPr>
        <xdr:cNvSpPr/>
      </xdr:nvSpPr>
      <xdr:spPr>
        <a:xfrm>
          <a:off x="1344930"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161925"/>
    <xdr:sp macro="" textlink="">
      <xdr:nvSpPr>
        <xdr:cNvPr id="325" name="Shape 10">
          <a:extLst>
            <a:ext uri="{FF2B5EF4-FFF2-40B4-BE49-F238E27FC236}">
              <a16:creationId xmlns:a16="http://schemas.microsoft.com/office/drawing/2014/main" id="{00000000-0008-0000-0200-000045010000}"/>
            </a:ext>
          </a:extLst>
        </xdr:cNvPr>
        <xdr:cNvSpPr/>
      </xdr:nvSpPr>
      <xdr:spPr>
        <a:xfrm>
          <a:off x="1344930"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161925"/>
    <xdr:sp macro="" textlink="">
      <xdr:nvSpPr>
        <xdr:cNvPr id="326" name="Shape 10">
          <a:extLst>
            <a:ext uri="{FF2B5EF4-FFF2-40B4-BE49-F238E27FC236}">
              <a16:creationId xmlns:a16="http://schemas.microsoft.com/office/drawing/2014/main" id="{00000000-0008-0000-0200-000046010000}"/>
            </a:ext>
          </a:extLst>
        </xdr:cNvPr>
        <xdr:cNvSpPr/>
      </xdr:nvSpPr>
      <xdr:spPr>
        <a:xfrm>
          <a:off x="1344930"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161925"/>
    <xdr:sp macro="" textlink="">
      <xdr:nvSpPr>
        <xdr:cNvPr id="327" name="Shape 10">
          <a:extLst>
            <a:ext uri="{FF2B5EF4-FFF2-40B4-BE49-F238E27FC236}">
              <a16:creationId xmlns:a16="http://schemas.microsoft.com/office/drawing/2014/main" id="{00000000-0008-0000-0200-000047010000}"/>
            </a:ext>
          </a:extLst>
        </xdr:cNvPr>
        <xdr:cNvSpPr/>
      </xdr:nvSpPr>
      <xdr:spPr>
        <a:xfrm>
          <a:off x="1344930"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161925"/>
    <xdr:sp macro="" textlink="">
      <xdr:nvSpPr>
        <xdr:cNvPr id="328" name="Shape 10">
          <a:extLst>
            <a:ext uri="{FF2B5EF4-FFF2-40B4-BE49-F238E27FC236}">
              <a16:creationId xmlns:a16="http://schemas.microsoft.com/office/drawing/2014/main" id="{00000000-0008-0000-0200-000048010000}"/>
            </a:ext>
          </a:extLst>
        </xdr:cNvPr>
        <xdr:cNvSpPr/>
      </xdr:nvSpPr>
      <xdr:spPr>
        <a:xfrm>
          <a:off x="1344930"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44</xdr:row>
      <xdr:rowOff>0</xdr:rowOff>
    </xdr:from>
    <xdr:ext cx="38100" cy="161925"/>
    <xdr:sp macro="" textlink="">
      <xdr:nvSpPr>
        <xdr:cNvPr id="329" name="Shape 10">
          <a:extLst>
            <a:ext uri="{FF2B5EF4-FFF2-40B4-BE49-F238E27FC236}">
              <a16:creationId xmlns:a16="http://schemas.microsoft.com/office/drawing/2014/main" id="{00000000-0008-0000-0200-000049010000}"/>
            </a:ext>
          </a:extLst>
        </xdr:cNvPr>
        <xdr:cNvSpPr/>
      </xdr:nvSpPr>
      <xdr:spPr>
        <a:xfrm>
          <a:off x="1344930" y="2054352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30" name="Shape 8">
          <a:extLst>
            <a:ext uri="{FF2B5EF4-FFF2-40B4-BE49-F238E27FC236}">
              <a16:creationId xmlns:a16="http://schemas.microsoft.com/office/drawing/2014/main" id="{00000000-0008-0000-0200-00004A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31" name="Shape 8">
          <a:extLst>
            <a:ext uri="{FF2B5EF4-FFF2-40B4-BE49-F238E27FC236}">
              <a16:creationId xmlns:a16="http://schemas.microsoft.com/office/drawing/2014/main" id="{00000000-0008-0000-0200-00004B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32" name="Shape 8">
          <a:extLst>
            <a:ext uri="{FF2B5EF4-FFF2-40B4-BE49-F238E27FC236}">
              <a16:creationId xmlns:a16="http://schemas.microsoft.com/office/drawing/2014/main" id="{00000000-0008-0000-0200-00004C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33" name="Shape 8">
          <a:extLst>
            <a:ext uri="{FF2B5EF4-FFF2-40B4-BE49-F238E27FC236}">
              <a16:creationId xmlns:a16="http://schemas.microsoft.com/office/drawing/2014/main" id="{00000000-0008-0000-0200-00004D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34" name="Shape 8">
          <a:extLst>
            <a:ext uri="{FF2B5EF4-FFF2-40B4-BE49-F238E27FC236}">
              <a16:creationId xmlns:a16="http://schemas.microsoft.com/office/drawing/2014/main" id="{00000000-0008-0000-0200-00004E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35" name="Shape 8">
          <a:extLst>
            <a:ext uri="{FF2B5EF4-FFF2-40B4-BE49-F238E27FC236}">
              <a16:creationId xmlns:a16="http://schemas.microsoft.com/office/drawing/2014/main" id="{00000000-0008-0000-0200-00004F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36" name="Shape 8">
          <a:extLst>
            <a:ext uri="{FF2B5EF4-FFF2-40B4-BE49-F238E27FC236}">
              <a16:creationId xmlns:a16="http://schemas.microsoft.com/office/drawing/2014/main" id="{00000000-0008-0000-0200-000050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37" name="Shape 8">
          <a:extLst>
            <a:ext uri="{FF2B5EF4-FFF2-40B4-BE49-F238E27FC236}">
              <a16:creationId xmlns:a16="http://schemas.microsoft.com/office/drawing/2014/main" id="{00000000-0008-0000-0200-000051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38" name="Shape 8">
          <a:extLst>
            <a:ext uri="{FF2B5EF4-FFF2-40B4-BE49-F238E27FC236}">
              <a16:creationId xmlns:a16="http://schemas.microsoft.com/office/drawing/2014/main" id="{00000000-0008-0000-0200-000052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39" name="Shape 8">
          <a:extLst>
            <a:ext uri="{FF2B5EF4-FFF2-40B4-BE49-F238E27FC236}">
              <a16:creationId xmlns:a16="http://schemas.microsoft.com/office/drawing/2014/main" id="{00000000-0008-0000-0200-000053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40" name="Shape 8">
          <a:extLst>
            <a:ext uri="{FF2B5EF4-FFF2-40B4-BE49-F238E27FC236}">
              <a16:creationId xmlns:a16="http://schemas.microsoft.com/office/drawing/2014/main" id="{00000000-0008-0000-0200-000054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41" name="Shape 8">
          <a:extLst>
            <a:ext uri="{FF2B5EF4-FFF2-40B4-BE49-F238E27FC236}">
              <a16:creationId xmlns:a16="http://schemas.microsoft.com/office/drawing/2014/main" id="{00000000-0008-0000-0200-000055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42" name="Shape 8">
          <a:extLst>
            <a:ext uri="{FF2B5EF4-FFF2-40B4-BE49-F238E27FC236}">
              <a16:creationId xmlns:a16="http://schemas.microsoft.com/office/drawing/2014/main" id="{00000000-0008-0000-0200-000056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43" name="Shape 8">
          <a:extLst>
            <a:ext uri="{FF2B5EF4-FFF2-40B4-BE49-F238E27FC236}">
              <a16:creationId xmlns:a16="http://schemas.microsoft.com/office/drawing/2014/main" id="{00000000-0008-0000-0200-000057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44" name="Shape 8">
          <a:extLst>
            <a:ext uri="{FF2B5EF4-FFF2-40B4-BE49-F238E27FC236}">
              <a16:creationId xmlns:a16="http://schemas.microsoft.com/office/drawing/2014/main" id="{00000000-0008-0000-0200-000058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45" name="Shape 8">
          <a:extLst>
            <a:ext uri="{FF2B5EF4-FFF2-40B4-BE49-F238E27FC236}">
              <a16:creationId xmlns:a16="http://schemas.microsoft.com/office/drawing/2014/main" id="{00000000-0008-0000-0200-000059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46" name="Shape 8">
          <a:extLst>
            <a:ext uri="{FF2B5EF4-FFF2-40B4-BE49-F238E27FC236}">
              <a16:creationId xmlns:a16="http://schemas.microsoft.com/office/drawing/2014/main" id="{00000000-0008-0000-0200-00005A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47" name="Shape 8">
          <a:extLst>
            <a:ext uri="{FF2B5EF4-FFF2-40B4-BE49-F238E27FC236}">
              <a16:creationId xmlns:a16="http://schemas.microsoft.com/office/drawing/2014/main" id="{00000000-0008-0000-0200-00005B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48" name="Shape 8">
          <a:extLst>
            <a:ext uri="{FF2B5EF4-FFF2-40B4-BE49-F238E27FC236}">
              <a16:creationId xmlns:a16="http://schemas.microsoft.com/office/drawing/2014/main" id="{00000000-0008-0000-0200-00005C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49" name="Shape 8">
          <a:extLst>
            <a:ext uri="{FF2B5EF4-FFF2-40B4-BE49-F238E27FC236}">
              <a16:creationId xmlns:a16="http://schemas.microsoft.com/office/drawing/2014/main" id="{00000000-0008-0000-0200-00005D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50" name="Shape 8">
          <a:extLst>
            <a:ext uri="{FF2B5EF4-FFF2-40B4-BE49-F238E27FC236}">
              <a16:creationId xmlns:a16="http://schemas.microsoft.com/office/drawing/2014/main" id="{00000000-0008-0000-0200-00005E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51" name="Shape 8">
          <a:extLst>
            <a:ext uri="{FF2B5EF4-FFF2-40B4-BE49-F238E27FC236}">
              <a16:creationId xmlns:a16="http://schemas.microsoft.com/office/drawing/2014/main" id="{00000000-0008-0000-0200-00005F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52" name="Shape 8">
          <a:extLst>
            <a:ext uri="{FF2B5EF4-FFF2-40B4-BE49-F238E27FC236}">
              <a16:creationId xmlns:a16="http://schemas.microsoft.com/office/drawing/2014/main" id="{00000000-0008-0000-0200-000060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53" name="Shape 8">
          <a:extLst>
            <a:ext uri="{FF2B5EF4-FFF2-40B4-BE49-F238E27FC236}">
              <a16:creationId xmlns:a16="http://schemas.microsoft.com/office/drawing/2014/main" id="{00000000-0008-0000-0200-000061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54" name="Shape 8">
          <a:extLst>
            <a:ext uri="{FF2B5EF4-FFF2-40B4-BE49-F238E27FC236}">
              <a16:creationId xmlns:a16="http://schemas.microsoft.com/office/drawing/2014/main" id="{00000000-0008-0000-0200-000062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55" name="Shape 8">
          <a:extLst>
            <a:ext uri="{FF2B5EF4-FFF2-40B4-BE49-F238E27FC236}">
              <a16:creationId xmlns:a16="http://schemas.microsoft.com/office/drawing/2014/main" id="{00000000-0008-0000-0200-000063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56" name="Shape 8">
          <a:extLst>
            <a:ext uri="{FF2B5EF4-FFF2-40B4-BE49-F238E27FC236}">
              <a16:creationId xmlns:a16="http://schemas.microsoft.com/office/drawing/2014/main" id="{00000000-0008-0000-0200-000064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57" name="Shape 8">
          <a:extLst>
            <a:ext uri="{FF2B5EF4-FFF2-40B4-BE49-F238E27FC236}">
              <a16:creationId xmlns:a16="http://schemas.microsoft.com/office/drawing/2014/main" id="{00000000-0008-0000-0200-000065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58" name="Shape 8">
          <a:extLst>
            <a:ext uri="{FF2B5EF4-FFF2-40B4-BE49-F238E27FC236}">
              <a16:creationId xmlns:a16="http://schemas.microsoft.com/office/drawing/2014/main" id="{00000000-0008-0000-0200-000066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59" name="Shape 8">
          <a:extLst>
            <a:ext uri="{FF2B5EF4-FFF2-40B4-BE49-F238E27FC236}">
              <a16:creationId xmlns:a16="http://schemas.microsoft.com/office/drawing/2014/main" id="{00000000-0008-0000-0200-000067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60" name="Shape 8">
          <a:extLst>
            <a:ext uri="{FF2B5EF4-FFF2-40B4-BE49-F238E27FC236}">
              <a16:creationId xmlns:a16="http://schemas.microsoft.com/office/drawing/2014/main" id="{00000000-0008-0000-0200-000068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61" name="Shape 8">
          <a:extLst>
            <a:ext uri="{FF2B5EF4-FFF2-40B4-BE49-F238E27FC236}">
              <a16:creationId xmlns:a16="http://schemas.microsoft.com/office/drawing/2014/main" id="{00000000-0008-0000-0200-000069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62" name="Shape 8">
          <a:extLst>
            <a:ext uri="{FF2B5EF4-FFF2-40B4-BE49-F238E27FC236}">
              <a16:creationId xmlns:a16="http://schemas.microsoft.com/office/drawing/2014/main" id="{00000000-0008-0000-0200-00006A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390525"/>
    <xdr:sp macro="" textlink="">
      <xdr:nvSpPr>
        <xdr:cNvPr id="363" name="Shape 4">
          <a:extLst>
            <a:ext uri="{FF2B5EF4-FFF2-40B4-BE49-F238E27FC236}">
              <a16:creationId xmlns:a16="http://schemas.microsoft.com/office/drawing/2014/main" id="{00000000-0008-0000-0200-00006B010000}"/>
            </a:ext>
          </a:extLst>
        </xdr:cNvPr>
        <xdr:cNvSpPr/>
      </xdr:nvSpPr>
      <xdr:spPr>
        <a:xfrm>
          <a:off x="1354455" y="2054352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390525"/>
    <xdr:sp macro="" textlink="">
      <xdr:nvSpPr>
        <xdr:cNvPr id="364" name="Shape 4">
          <a:extLst>
            <a:ext uri="{FF2B5EF4-FFF2-40B4-BE49-F238E27FC236}">
              <a16:creationId xmlns:a16="http://schemas.microsoft.com/office/drawing/2014/main" id="{00000000-0008-0000-0200-00006C010000}"/>
            </a:ext>
          </a:extLst>
        </xdr:cNvPr>
        <xdr:cNvSpPr/>
      </xdr:nvSpPr>
      <xdr:spPr>
        <a:xfrm>
          <a:off x="1354455" y="2054352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390525"/>
    <xdr:sp macro="" textlink="">
      <xdr:nvSpPr>
        <xdr:cNvPr id="365" name="Shape 4">
          <a:extLst>
            <a:ext uri="{FF2B5EF4-FFF2-40B4-BE49-F238E27FC236}">
              <a16:creationId xmlns:a16="http://schemas.microsoft.com/office/drawing/2014/main" id="{00000000-0008-0000-0200-00006D010000}"/>
            </a:ext>
          </a:extLst>
        </xdr:cNvPr>
        <xdr:cNvSpPr/>
      </xdr:nvSpPr>
      <xdr:spPr>
        <a:xfrm>
          <a:off x="1354455" y="2054352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390525"/>
    <xdr:sp macro="" textlink="">
      <xdr:nvSpPr>
        <xdr:cNvPr id="366" name="Shape 4">
          <a:extLst>
            <a:ext uri="{FF2B5EF4-FFF2-40B4-BE49-F238E27FC236}">
              <a16:creationId xmlns:a16="http://schemas.microsoft.com/office/drawing/2014/main" id="{00000000-0008-0000-0200-00006E010000}"/>
            </a:ext>
          </a:extLst>
        </xdr:cNvPr>
        <xdr:cNvSpPr/>
      </xdr:nvSpPr>
      <xdr:spPr>
        <a:xfrm>
          <a:off x="1354455" y="2054352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466725"/>
    <xdr:sp macro="" textlink="">
      <xdr:nvSpPr>
        <xdr:cNvPr id="367" name="Shape 7">
          <a:extLst>
            <a:ext uri="{FF2B5EF4-FFF2-40B4-BE49-F238E27FC236}">
              <a16:creationId xmlns:a16="http://schemas.microsoft.com/office/drawing/2014/main" id="{00000000-0008-0000-0200-00006F010000}"/>
            </a:ext>
          </a:extLst>
        </xdr:cNvPr>
        <xdr:cNvSpPr/>
      </xdr:nvSpPr>
      <xdr:spPr>
        <a:xfrm>
          <a:off x="1354455" y="2054352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466725"/>
    <xdr:sp macro="" textlink="">
      <xdr:nvSpPr>
        <xdr:cNvPr id="368" name="Shape 7">
          <a:extLst>
            <a:ext uri="{FF2B5EF4-FFF2-40B4-BE49-F238E27FC236}">
              <a16:creationId xmlns:a16="http://schemas.microsoft.com/office/drawing/2014/main" id="{00000000-0008-0000-0200-000070010000}"/>
            </a:ext>
          </a:extLst>
        </xdr:cNvPr>
        <xdr:cNvSpPr/>
      </xdr:nvSpPr>
      <xdr:spPr>
        <a:xfrm>
          <a:off x="1354455" y="2054352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466725"/>
    <xdr:sp macro="" textlink="">
      <xdr:nvSpPr>
        <xdr:cNvPr id="369" name="Shape 7">
          <a:extLst>
            <a:ext uri="{FF2B5EF4-FFF2-40B4-BE49-F238E27FC236}">
              <a16:creationId xmlns:a16="http://schemas.microsoft.com/office/drawing/2014/main" id="{00000000-0008-0000-0200-000071010000}"/>
            </a:ext>
          </a:extLst>
        </xdr:cNvPr>
        <xdr:cNvSpPr/>
      </xdr:nvSpPr>
      <xdr:spPr>
        <a:xfrm>
          <a:off x="1354455" y="2054352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76200" cy="466725"/>
    <xdr:sp macro="" textlink="">
      <xdr:nvSpPr>
        <xdr:cNvPr id="370" name="Shape 7">
          <a:extLst>
            <a:ext uri="{FF2B5EF4-FFF2-40B4-BE49-F238E27FC236}">
              <a16:creationId xmlns:a16="http://schemas.microsoft.com/office/drawing/2014/main" id="{00000000-0008-0000-0200-000072010000}"/>
            </a:ext>
          </a:extLst>
        </xdr:cNvPr>
        <xdr:cNvSpPr/>
      </xdr:nvSpPr>
      <xdr:spPr>
        <a:xfrm>
          <a:off x="1354455" y="2054352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71" name="Shape 8">
          <a:extLst>
            <a:ext uri="{FF2B5EF4-FFF2-40B4-BE49-F238E27FC236}">
              <a16:creationId xmlns:a16="http://schemas.microsoft.com/office/drawing/2014/main" id="{00000000-0008-0000-0200-000073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72" name="Shape 8">
          <a:extLst>
            <a:ext uri="{FF2B5EF4-FFF2-40B4-BE49-F238E27FC236}">
              <a16:creationId xmlns:a16="http://schemas.microsoft.com/office/drawing/2014/main" id="{00000000-0008-0000-0200-000074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73" name="Shape 8">
          <a:extLst>
            <a:ext uri="{FF2B5EF4-FFF2-40B4-BE49-F238E27FC236}">
              <a16:creationId xmlns:a16="http://schemas.microsoft.com/office/drawing/2014/main" id="{00000000-0008-0000-0200-000075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74" name="Shape 8">
          <a:extLst>
            <a:ext uri="{FF2B5EF4-FFF2-40B4-BE49-F238E27FC236}">
              <a16:creationId xmlns:a16="http://schemas.microsoft.com/office/drawing/2014/main" id="{00000000-0008-0000-0200-000076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75" name="Shape 8">
          <a:extLst>
            <a:ext uri="{FF2B5EF4-FFF2-40B4-BE49-F238E27FC236}">
              <a16:creationId xmlns:a16="http://schemas.microsoft.com/office/drawing/2014/main" id="{00000000-0008-0000-0200-000077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44</xdr:row>
      <xdr:rowOff>0</xdr:rowOff>
    </xdr:from>
    <xdr:ext cx="38100" cy="219075"/>
    <xdr:sp macro="" textlink="">
      <xdr:nvSpPr>
        <xdr:cNvPr id="376" name="Shape 8">
          <a:extLst>
            <a:ext uri="{FF2B5EF4-FFF2-40B4-BE49-F238E27FC236}">
              <a16:creationId xmlns:a16="http://schemas.microsoft.com/office/drawing/2014/main" id="{00000000-0008-0000-0200-000078010000}"/>
            </a:ext>
          </a:extLst>
        </xdr:cNvPr>
        <xdr:cNvSpPr/>
      </xdr:nvSpPr>
      <xdr:spPr>
        <a:xfrm>
          <a:off x="1354455" y="2054352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1073603</xdr:colOff>
      <xdr:row>45</xdr:row>
      <xdr:rowOff>65315</xdr:rowOff>
    </xdr:from>
    <xdr:ext cx="38100" cy="219075"/>
    <xdr:sp macro="" textlink="">
      <xdr:nvSpPr>
        <xdr:cNvPr id="377" name="Shape 8">
          <a:extLst>
            <a:ext uri="{FF2B5EF4-FFF2-40B4-BE49-F238E27FC236}">
              <a16:creationId xmlns:a16="http://schemas.microsoft.com/office/drawing/2014/main" id="{00000000-0008-0000-0200-000079010000}"/>
            </a:ext>
          </a:extLst>
        </xdr:cNvPr>
        <xdr:cNvSpPr/>
      </xdr:nvSpPr>
      <xdr:spPr>
        <a:xfrm>
          <a:off x="1411060" y="21270686"/>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390525"/>
    <xdr:sp macro="" textlink="">
      <xdr:nvSpPr>
        <xdr:cNvPr id="378" name="Shape 4">
          <a:extLst>
            <a:ext uri="{FF2B5EF4-FFF2-40B4-BE49-F238E27FC236}">
              <a16:creationId xmlns:a16="http://schemas.microsoft.com/office/drawing/2014/main" id="{00000000-0008-0000-0200-00007A010000}"/>
            </a:ext>
          </a:extLst>
        </xdr:cNvPr>
        <xdr:cNvSpPr/>
      </xdr:nvSpPr>
      <xdr:spPr>
        <a:xfrm>
          <a:off x="1354455" y="89535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390525"/>
    <xdr:sp macro="" textlink="">
      <xdr:nvSpPr>
        <xdr:cNvPr id="379" name="Shape 4">
          <a:extLst>
            <a:ext uri="{FF2B5EF4-FFF2-40B4-BE49-F238E27FC236}">
              <a16:creationId xmlns:a16="http://schemas.microsoft.com/office/drawing/2014/main" id="{00000000-0008-0000-0200-00007B010000}"/>
            </a:ext>
          </a:extLst>
        </xdr:cNvPr>
        <xdr:cNvSpPr/>
      </xdr:nvSpPr>
      <xdr:spPr>
        <a:xfrm>
          <a:off x="1354455" y="89535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390525"/>
    <xdr:sp macro="" textlink="">
      <xdr:nvSpPr>
        <xdr:cNvPr id="380" name="Shape 4">
          <a:extLst>
            <a:ext uri="{FF2B5EF4-FFF2-40B4-BE49-F238E27FC236}">
              <a16:creationId xmlns:a16="http://schemas.microsoft.com/office/drawing/2014/main" id="{00000000-0008-0000-0200-00007C010000}"/>
            </a:ext>
          </a:extLst>
        </xdr:cNvPr>
        <xdr:cNvSpPr/>
      </xdr:nvSpPr>
      <xdr:spPr>
        <a:xfrm>
          <a:off x="1354455" y="89535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390525"/>
    <xdr:sp macro="" textlink="">
      <xdr:nvSpPr>
        <xdr:cNvPr id="381" name="Shape 4">
          <a:extLst>
            <a:ext uri="{FF2B5EF4-FFF2-40B4-BE49-F238E27FC236}">
              <a16:creationId xmlns:a16="http://schemas.microsoft.com/office/drawing/2014/main" id="{00000000-0008-0000-0200-00007D010000}"/>
            </a:ext>
          </a:extLst>
        </xdr:cNvPr>
        <xdr:cNvSpPr/>
      </xdr:nvSpPr>
      <xdr:spPr>
        <a:xfrm>
          <a:off x="1354455" y="89535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161925"/>
    <xdr:sp macro="" textlink="">
      <xdr:nvSpPr>
        <xdr:cNvPr id="382" name="Shape 5">
          <a:extLst>
            <a:ext uri="{FF2B5EF4-FFF2-40B4-BE49-F238E27FC236}">
              <a16:creationId xmlns:a16="http://schemas.microsoft.com/office/drawing/2014/main" id="{00000000-0008-0000-0200-00007E010000}"/>
            </a:ext>
          </a:extLst>
        </xdr:cNvPr>
        <xdr:cNvSpPr/>
      </xdr:nvSpPr>
      <xdr:spPr>
        <a:xfrm>
          <a:off x="1354455"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161925"/>
    <xdr:sp macro="" textlink="">
      <xdr:nvSpPr>
        <xdr:cNvPr id="383" name="Shape 5">
          <a:extLst>
            <a:ext uri="{FF2B5EF4-FFF2-40B4-BE49-F238E27FC236}">
              <a16:creationId xmlns:a16="http://schemas.microsoft.com/office/drawing/2014/main" id="{00000000-0008-0000-0200-00007F010000}"/>
            </a:ext>
          </a:extLst>
        </xdr:cNvPr>
        <xdr:cNvSpPr/>
      </xdr:nvSpPr>
      <xdr:spPr>
        <a:xfrm>
          <a:off x="1354455"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161925"/>
    <xdr:sp macro="" textlink="">
      <xdr:nvSpPr>
        <xdr:cNvPr id="384" name="Shape 5">
          <a:extLst>
            <a:ext uri="{FF2B5EF4-FFF2-40B4-BE49-F238E27FC236}">
              <a16:creationId xmlns:a16="http://schemas.microsoft.com/office/drawing/2014/main" id="{00000000-0008-0000-0200-000080010000}"/>
            </a:ext>
          </a:extLst>
        </xdr:cNvPr>
        <xdr:cNvSpPr/>
      </xdr:nvSpPr>
      <xdr:spPr>
        <a:xfrm>
          <a:off x="1354455"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161925"/>
    <xdr:sp macro="" textlink="">
      <xdr:nvSpPr>
        <xdr:cNvPr id="385" name="Shape 5">
          <a:extLst>
            <a:ext uri="{FF2B5EF4-FFF2-40B4-BE49-F238E27FC236}">
              <a16:creationId xmlns:a16="http://schemas.microsoft.com/office/drawing/2014/main" id="{00000000-0008-0000-0200-000081010000}"/>
            </a:ext>
          </a:extLst>
        </xdr:cNvPr>
        <xdr:cNvSpPr/>
      </xdr:nvSpPr>
      <xdr:spPr>
        <a:xfrm>
          <a:off x="1354455"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161925"/>
    <xdr:sp macro="" textlink="">
      <xdr:nvSpPr>
        <xdr:cNvPr id="386" name="Shape 5">
          <a:extLst>
            <a:ext uri="{FF2B5EF4-FFF2-40B4-BE49-F238E27FC236}">
              <a16:creationId xmlns:a16="http://schemas.microsoft.com/office/drawing/2014/main" id="{00000000-0008-0000-0200-000082010000}"/>
            </a:ext>
          </a:extLst>
        </xdr:cNvPr>
        <xdr:cNvSpPr/>
      </xdr:nvSpPr>
      <xdr:spPr>
        <a:xfrm>
          <a:off x="1354455"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161925"/>
    <xdr:sp macro="" textlink="">
      <xdr:nvSpPr>
        <xdr:cNvPr id="387" name="Shape 5">
          <a:extLst>
            <a:ext uri="{FF2B5EF4-FFF2-40B4-BE49-F238E27FC236}">
              <a16:creationId xmlns:a16="http://schemas.microsoft.com/office/drawing/2014/main" id="{00000000-0008-0000-0200-000083010000}"/>
            </a:ext>
          </a:extLst>
        </xdr:cNvPr>
        <xdr:cNvSpPr/>
      </xdr:nvSpPr>
      <xdr:spPr>
        <a:xfrm>
          <a:off x="1354455"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161925"/>
    <xdr:sp macro="" textlink="">
      <xdr:nvSpPr>
        <xdr:cNvPr id="388" name="Shape 5">
          <a:extLst>
            <a:ext uri="{FF2B5EF4-FFF2-40B4-BE49-F238E27FC236}">
              <a16:creationId xmlns:a16="http://schemas.microsoft.com/office/drawing/2014/main" id="{00000000-0008-0000-0200-000084010000}"/>
            </a:ext>
          </a:extLst>
        </xdr:cNvPr>
        <xdr:cNvSpPr/>
      </xdr:nvSpPr>
      <xdr:spPr>
        <a:xfrm>
          <a:off x="1354455"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161925"/>
    <xdr:sp macro="" textlink="">
      <xdr:nvSpPr>
        <xdr:cNvPr id="389" name="Shape 5">
          <a:extLst>
            <a:ext uri="{FF2B5EF4-FFF2-40B4-BE49-F238E27FC236}">
              <a16:creationId xmlns:a16="http://schemas.microsoft.com/office/drawing/2014/main" id="{00000000-0008-0000-0200-000085010000}"/>
            </a:ext>
          </a:extLst>
        </xdr:cNvPr>
        <xdr:cNvSpPr/>
      </xdr:nvSpPr>
      <xdr:spPr>
        <a:xfrm>
          <a:off x="1354455"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466725"/>
    <xdr:sp macro="" textlink="">
      <xdr:nvSpPr>
        <xdr:cNvPr id="390" name="Shape 7">
          <a:extLst>
            <a:ext uri="{FF2B5EF4-FFF2-40B4-BE49-F238E27FC236}">
              <a16:creationId xmlns:a16="http://schemas.microsoft.com/office/drawing/2014/main" id="{00000000-0008-0000-0200-000086010000}"/>
            </a:ext>
          </a:extLst>
        </xdr:cNvPr>
        <xdr:cNvSpPr/>
      </xdr:nvSpPr>
      <xdr:spPr>
        <a:xfrm>
          <a:off x="1354455" y="89535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466725"/>
    <xdr:sp macro="" textlink="">
      <xdr:nvSpPr>
        <xdr:cNvPr id="391" name="Shape 7">
          <a:extLst>
            <a:ext uri="{FF2B5EF4-FFF2-40B4-BE49-F238E27FC236}">
              <a16:creationId xmlns:a16="http://schemas.microsoft.com/office/drawing/2014/main" id="{00000000-0008-0000-0200-000087010000}"/>
            </a:ext>
          </a:extLst>
        </xdr:cNvPr>
        <xdr:cNvSpPr/>
      </xdr:nvSpPr>
      <xdr:spPr>
        <a:xfrm>
          <a:off x="1354455" y="89535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466725"/>
    <xdr:sp macro="" textlink="">
      <xdr:nvSpPr>
        <xdr:cNvPr id="392" name="Shape 7">
          <a:extLst>
            <a:ext uri="{FF2B5EF4-FFF2-40B4-BE49-F238E27FC236}">
              <a16:creationId xmlns:a16="http://schemas.microsoft.com/office/drawing/2014/main" id="{00000000-0008-0000-0200-000088010000}"/>
            </a:ext>
          </a:extLst>
        </xdr:cNvPr>
        <xdr:cNvSpPr/>
      </xdr:nvSpPr>
      <xdr:spPr>
        <a:xfrm>
          <a:off x="1354455" y="89535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466725"/>
    <xdr:sp macro="" textlink="">
      <xdr:nvSpPr>
        <xdr:cNvPr id="393" name="Shape 7">
          <a:extLst>
            <a:ext uri="{FF2B5EF4-FFF2-40B4-BE49-F238E27FC236}">
              <a16:creationId xmlns:a16="http://schemas.microsoft.com/office/drawing/2014/main" id="{00000000-0008-0000-0200-000089010000}"/>
            </a:ext>
          </a:extLst>
        </xdr:cNvPr>
        <xdr:cNvSpPr/>
      </xdr:nvSpPr>
      <xdr:spPr>
        <a:xfrm>
          <a:off x="1354455" y="89535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394" name="Shape 8">
          <a:extLst>
            <a:ext uri="{FF2B5EF4-FFF2-40B4-BE49-F238E27FC236}">
              <a16:creationId xmlns:a16="http://schemas.microsoft.com/office/drawing/2014/main" id="{00000000-0008-0000-0200-00008A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395" name="Shape 8">
          <a:extLst>
            <a:ext uri="{FF2B5EF4-FFF2-40B4-BE49-F238E27FC236}">
              <a16:creationId xmlns:a16="http://schemas.microsoft.com/office/drawing/2014/main" id="{00000000-0008-0000-0200-00008B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396" name="Shape 8">
          <a:extLst>
            <a:ext uri="{FF2B5EF4-FFF2-40B4-BE49-F238E27FC236}">
              <a16:creationId xmlns:a16="http://schemas.microsoft.com/office/drawing/2014/main" id="{00000000-0008-0000-0200-00008C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397" name="Shape 8">
          <a:extLst>
            <a:ext uri="{FF2B5EF4-FFF2-40B4-BE49-F238E27FC236}">
              <a16:creationId xmlns:a16="http://schemas.microsoft.com/office/drawing/2014/main" id="{00000000-0008-0000-0200-00008D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398" name="Shape 8">
          <a:extLst>
            <a:ext uri="{FF2B5EF4-FFF2-40B4-BE49-F238E27FC236}">
              <a16:creationId xmlns:a16="http://schemas.microsoft.com/office/drawing/2014/main" id="{00000000-0008-0000-0200-00008E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399" name="Shape 8">
          <a:extLst>
            <a:ext uri="{FF2B5EF4-FFF2-40B4-BE49-F238E27FC236}">
              <a16:creationId xmlns:a16="http://schemas.microsoft.com/office/drawing/2014/main" id="{00000000-0008-0000-0200-00008F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00" name="Shape 8">
          <a:extLst>
            <a:ext uri="{FF2B5EF4-FFF2-40B4-BE49-F238E27FC236}">
              <a16:creationId xmlns:a16="http://schemas.microsoft.com/office/drawing/2014/main" id="{00000000-0008-0000-0200-000090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01" name="Shape 8">
          <a:extLst>
            <a:ext uri="{FF2B5EF4-FFF2-40B4-BE49-F238E27FC236}">
              <a16:creationId xmlns:a16="http://schemas.microsoft.com/office/drawing/2014/main" id="{00000000-0008-0000-0200-000091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342900"/>
    <xdr:sp macro="" textlink="">
      <xdr:nvSpPr>
        <xdr:cNvPr id="402" name="Shape 9">
          <a:extLst>
            <a:ext uri="{FF2B5EF4-FFF2-40B4-BE49-F238E27FC236}">
              <a16:creationId xmlns:a16="http://schemas.microsoft.com/office/drawing/2014/main" id="{00000000-0008-0000-0200-000092010000}"/>
            </a:ext>
          </a:extLst>
        </xdr:cNvPr>
        <xdr:cNvSpPr/>
      </xdr:nvSpPr>
      <xdr:spPr>
        <a:xfrm>
          <a:off x="1344930" y="89535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342900"/>
    <xdr:sp macro="" textlink="">
      <xdr:nvSpPr>
        <xdr:cNvPr id="403" name="Shape 9">
          <a:extLst>
            <a:ext uri="{FF2B5EF4-FFF2-40B4-BE49-F238E27FC236}">
              <a16:creationId xmlns:a16="http://schemas.microsoft.com/office/drawing/2014/main" id="{00000000-0008-0000-0200-000093010000}"/>
            </a:ext>
          </a:extLst>
        </xdr:cNvPr>
        <xdr:cNvSpPr/>
      </xdr:nvSpPr>
      <xdr:spPr>
        <a:xfrm>
          <a:off x="1344930" y="89535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342900"/>
    <xdr:sp macro="" textlink="">
      <xdr:nvSpPr>
        <xdr:cNvPr id="404" name="Shape 9">
          <a:extLst>
            <a:ext uri="{FF2B5EF4-FFF2-40B4-BE49-F238E27FC236}">
              <a16:creationId xmlns:a16="http://schemas.microsoft.com/office/drawing/2014/main" id="{00000000-0008-0000-0200-000094010000}"/>
            </a:ext>
          </a:extLst>
        </xdr:cNvPr>
        <xdr:cNvSpPr/>
      </xdr:nvSpPr>
      <xdr:spPr>
        <a:xfrm>
          <a:off x="1344930" y="89535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342900"/>
    <xdr:sp macro="" textlink="">
      <xdr:nvSpPr>
        <xdr:cNvPr id="405" name="Shape 9">
          <a:extLst>
            <a:ext uri="{FF2B5EF4-FFF2-40B4-BE49-F238E27FC236}">
              <a16:creationId xmlns:a16="http://schemas.microsoft.com/office/drawing/2014/main" id="{00000000-0008-0000-0200-000095010000}"/>
            </a:ext>
          </a:extLst>
        </xdr:cNvPr>
        <xdr:cNvSpPr/>
      </xdr:nvSpPr>
      <xdr:spPr>
        <a:xfrm>
          <a:off x="1344930" y="89535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342900"/>
    <xdr:sp macro="" textlink="">
      <xdr:nvSpPr>
        <xdr:cNvPr id="406" name="Shape 9">
          <a:extLst>
            <a:ext uri="{FF2B5EF4-FFF2-40B4-BE49-F238E27FC236}">
              <a16:creationId xmlns:a16="http://schemas.microsoft.com/office/drawing/2014/main" id="{00000000-0008-0000-0200-000096010000}"/>
            </a:ext>
          </a:extLst>
        </xdr:cNvPr>
        <xdr:cNvSpPr/>
      </xdr:nvSpPr>
      <xdr:spPr>
        <a:xfrm>
          <a:off x="1344930" y="89535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342900"/>
    <xdr:sp macro="" textlink="">
      <xdr:nvSpPr>
        <xdr:cNvPr id="407" name="Shape 9">
          <a:extLst>
            <a:ext uri="{FF2B5EF4-FFF2-40B4-BE49-F238E27FC236}">
              <a16:creationId xmlns:a16="http://schemas.microsoft.com/office/drawing/2014/main" id="{00000000-0008-0000-0200-000097010000}"/>
            </a:ext>
          </a:extLst>
        </xdr:cNvPr>
        <xdr:cNvSpPr/>
      </xdr:nvSpPr>
      <xdr:spPr>
        <a:xfrm>
          <a:off x="1344930" y="89535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342900"/>
    <xdr:sp macro="" textlink="">
      <xdr:nvSpPr>
        <xdr:cNvPr id="408" name="Shape 9">
          <a:extLst>
            <a:ext uri="{FF2B5EF4-FFF2-40B4-BE49-F238E27FC236}">
              <a16:creationId xmlns:a16="http://schemas.microsoft.com/office/drawing/2014/main" id="{00000000-0008-0000-0200-000098010000}"/>
            </a:ext>
          </a:extLst>
        </xdr:cNvPr>
        <xdr:cNvSpPr/>
      </xdr:nvSpPr>
      <xdr:spPr>
        <a:xfrm>
          <a:off x="1344930" y="89535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342900"/>
    <xdr:sp macro="" textlink="">
      <xdr:nvSpPr>
        <xdr:cNvPr id="409" name="Shape 9">
          <a:extLst>
            <a:ext uri="{FF2B5EF4-FFF2-40B4-BE49-F238E27FC236}">
              <a16:creationId xmlns:a16="http://schemas.microsoft.com/office/drawing/2014/main" id="{00000000-0008-0000-0200-000099010000}"/>
            </a:ext>
          </a:extLst>
        </xdr:cNvPr>
        <xdr:cNvSpPr/>
      </xdr:nvSpPr>
      <xdr:spPr>
        <a:xfrm>
          <a:off x="1344930" y="89535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161925"/>
    <xdr:sp macro="" textlink="">
      <xdr:nvSpPr>
        <xdr:cNvPr id="410" name="Shape 10">
          <a:extLst>
            <a:ext uri="{FF2B5EF4-FFF2-40B4-BE49-F238E27FC236}">
              <a16:creationId xmlns:a16="http://schemas.microsoft.com/office/drawing/2014/main" id="{00000000-0008-0000-0200-00009A010000}"/>
            </a:ext>
          </a:extLst>
        </xdr:cNvPr>
        <xdr:cNvSpPr/>
      </xdr:nvSpPr>
      <xdr:spPr>
        <a:xfrm>
          <a:off x="1344930"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161925"/>
    <xdr:sp macro="" textlink="">
      <xdr:nvSpPr>
        <xdr:cNvPr id="411" name="Shape 10">
          <a:extLst>
            <a:ext uri="{FF2B5EF4-FFF2-40B4-BE49-F238E27FC236}">
              <a16:creationId xmlns:a16="http://schemas.microsoft.com/office/drawing/2014/main" id="{00000000-0008-0000-0200-00009B010000}"/>
            </a:ext>
          </a:extLst>
        </xdr:cNvPr>
        <xdr:cNvSpPr/>
      </xdr:nvSpPr>
      <xdr:spPr>
        <a:xfrm>
          <a:off x="1344930"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161925"/>
    <xdr:sp macro="" textlink="">
      <xdr:nvSpPr>
        <xdr:cNvPr id="412" name="Shape 10">
          <a:extLst>
            <a:ext uri="{FF2B5EF4-FFF2-40B4-BE49-F238E27FC236}">
              <a16:creationId xmlns:a16="http://schemas.microsoft.com/office/drawing/2014/main" id="{00000000-0008-0000-0200-00009C010000}"/>
            </a:ext>
          </a:extLst>
        </xdr:cNvPr>
        <xdr:cNvSpPr/>
      </xdr:nvSpPr>
      <xdr:spPr>
        <a:xfrm>
          <a:off x="1344930"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161925"/>
    <xdr:sp macro="" textlink="">
      <xdr:nvSpPr>
        <xdr:cNvPr id="413" name="Shape 10">
          <a:extLst>
            <a:ext uri="{FF2B5EF4-FFF2-40B4-BE49-F238E27FC236}">
              <a16:creationId xmlns:a16="http://schemas.microsoft.com/office/drawing/2014/main" id="{00000000-0008-0000-0200-00009D010000}"/>
            </a:ext>
          </a:extLst>
        </xdr:cNvPr>
        <xdr:cNvSpPr/>
      </xdr:nvSpPr>
      <xdr:spPr>
        <a:xfrm>
          <a:off x="1344930"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161925"/>
    <xdr:sp macro="" textlink="">
      <xdr:nvSpPr>
        <xdr:cNvPr id="414" name="Shape 10">
          <a:extLst>
            <a:ext uri="{FF2B5EF4-FFF2-40B4-BE49-F238E27FC236}">
              <a16:creationId xmlns:a16="http://schemas.microsoft.com/office/drawing/2014/main" id="{00000000-0008-0000-0200-00009E010000}"/>
            </a:ext>
          </a:extLst>
        </xdr:cNvPr>
        <xdr:cNvSpPr/>
      </xdr:nvSpPr>
      <xdr:spPr>
        <a:xfrm>
          <a:off x="1344930"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161925"/>
    <xdr:sp macro="" textlink="">
      <xdr:nvSpPr>
        <xdr:cNvPr id="415" name="Shape 10">
          <a:extLst>
            <a:ext uri="{FF2B5EF4-FFF2-40B4-BE49-F238E27FC236}">
              <a16:creationId xmlns:a16="http://schemas.microsoft.com/office/drawing/2014/main" id="{00000000-0008-0000-0200-00009F010000}"/>
            </a:ext>
          </a:extLst>
        </xdr:cNvPr>
        <xdr:cNvSpPr/>
      </xdr:nvSpPr>
      <xdr:spPr>
        <a:xfrm>
          <a:off x="1344930"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161925"/>
    <xdr:sp macro="" textlink="">
      <xdr:nvSpPr>
        <xdr:cNvPr id="416" name="Shape 10">
          <a:extLst>
            <a:ext uri="{FF2B5EF4-FFF2-40B4-BE49-F238E27FC236}">
              <a16:creationId xmlns:a16="http://schemas.microsoft.com/office/drawing/2014/main" id="{00000000-0008-0000-0200-0000A0010000}"/>
            </a:ext>
          </a:extLst>
        </xdr:cNvPr>
        <xdr:cNvSpPr/>
      </xdr:nvSpPr>
      <xdr:spPr>
        <a:xfrm>
          <a:off x="1344930"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161925"/>
    <xdr:sp macro="" textlink="">
      <xdr:nvSpPr>
        <xdr:cNvPr id="417" name="Shape 10">
          <a:extLst>
            <a:ext uri="{FF2B5EF4-FFF2-40B4-BE49-F238E27FC236}">
              <a16:creationId xmlns:a16="http://schemas.microsoft.com/office/drawing/2014/main" id="{00000000-0008-0000-0200-0000A1010000}"/>
            </a:ext>
          </a:extLst>
        </xdr:cNvPr>
        <xdr:cNvSpPr/>
      </xdr:nvSpPr>
      <xdr:spPr>
        <a:xfrm>
          <a:off x="1344930"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18" name="Shape 8">
          <a:extLst>
            <a:ext uri="{FF2B5EF4-FFF2-40B4-BE49-F238E27FC236}">
              <a16:creationId xmlns:a16="http://schemas.microsoft.com/office/drawing/2014/main" id="{00000000-0008-0000-0200-0000A2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19" name="Shape 8">
          <a:extLst>
            <a:ext uri="{FF2B5EF4-FFF2-40B4-BE49-F238E27FC236}">
              <a16:creationId xmlns:a16="http://schemas.microsoft.com/office/drawing/2014/main" id="{00000000-0008-0000-0200-0000A3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20" name="Shape 8">
          <a:extLst>
            <a:ext uri="{FF2B5EF4-FFF2-40B4-BE49-F238E27FC236}">
              <a16:creationId xmlns:a16="http://schemas.microsoft.com/office/drawing/2014/main" id="{00000000-0008-0000-0200-0000A4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21" name="Shape 8">
          <a:extLst>
            <a:ext uri="{FF2B5EF4-FFF2-40B4-BE49-F238E27FC236}">
              <a16:creationId xmlns:a16="http://schemas.microsoft.com/office/drawing/2014/main" id="{00000000-0008-0000-0200-0000A5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22" name="Shape 8">
          <a:extLst>
            <a:ext uri="{FF2B5EF4-FFF2-40B4-BE49-F238E27FC236}">
              <a16:creationId xmlns:a16="http://schemas.microsoft.com/office/drawing/2014/main" id="{00000000-0008-0000-0200-0000A6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23" name="Shape 8">
          <a:extLst>
            <a:ext uri="{FF2B5EF4-FFF2-40B4-BE49-F238E27FC236}">
              <a16:creationId xmlns:a16="http://schemas.microsoft.com/office/drawing/2014/main" id="{00000000-0008-0000-0200-0000A7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24" name="Shape 8">
          <a:extLst>
            <a:ext uri="{FF2B5EF4-FFF2-40B4-BE49-F238E27FC236}">
              <a16:creationId xmlns:a16="http://schemas.microsoft.com/office/drawing/2014/main" id="{00000000-0008-0000-0200-0000A8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25" name="Shape 8">
          <a:extLst>
            <a:ext uri="{FF2B5EF4-FFF2-40B4-BE49-F238E27FC236}">
              <a16:creationId xmlns:a16="http://schemas.microsoft.com/office/drawing/2014/main" id="{00000000-0008-0000-0200-0000A9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26" name="Shape 8">
          <a:extLst>
            <a:ext uri="{FF2B5EF4-FFF2-40B4-BE49-F238E27FC236}">
              <a16:creationId xmlns:a16="http://schemas.microsoft.com/office/drawing/2014/main" id="{00000000-0008-0000-0200-0000AA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27" name="Shape 8">
          <a:extLst>
            <a:ext uri="{FF2B5EF4-FFF2-40B4-BE49-F238E27FC236}">
              <a16:creationId xmlns:a16="http://schemas.microsoft.com/office/drawing/2014/main" id="{00000000-0008-0000-0200-0000AB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28" name="Shape 8">
          <a:extLst>
            <a:ext uri="{FF2B5EF4-FFF2-40B4-BE49-F238E27FC236}">
              <a16:creationId xmlns:a16="http://schemas.microsoft.com/office/drawing/2014/main" id="{00000000-0008-0000-0200-0000AC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29" name="Shape 8">
          <a:extLst>
            <a:ext uri="{FF2B5EF4-FFF2-40B4-BE49-F238E27FC236}">
              <a16:creationId xmlns:a16="http://schemas.microsoft.com/office/drawing/2014/main" id="{00000000-0008-0000-0200-0000AD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30" name="Shape 8">
          <a:extLst>
            <a:ext uri="{FF2B5EF4-FFF2-40B4-BE49-F238E27FC236}">
              <a16:creationId xmlns:a16="http://schemas.microsoft.com/office/drawing/2014/main" id="{00000000-0008-0000-0200-0000AE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31" name="Shape 8">
          <a:extLst>
            <a:ext uri="{FF2B5EF4-FFF2-40B4-BE49-F238E27FC236}">
              <a16:creationId xmlns:a16="http://schemas.microsoft.com/office/drawing/2014/main" id="{00000000-0008-0000-0200-0000AF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32" name="Shape 8">
          <a:extLst>
            <a:ext uri="{FF2B5EF4-FFF2-40B4-BE49-F238E27FC236}">
              <a16:creationId xmlns:a16="http://schemas.microsoft.com/office/drawing/2014/main" id="{00000000-0008-0000-0200-0000B0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33" name="Shape 8">
          <a:extLst>
            <a:ext uri="{FF2B5EF4-FFF2-40B4-BE49-F238E27FC236}">
              <a16:creationId xmlns:a16="http://schemas.microsoft.com/office/drawing/2014/main" id="{00000000-0008-0000-0200-0000B1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34" name="Shape 8">
          <a:extLst>
            <a:ext uri="{FF2B5EF4-FFF2-40B4-BE49-F238E27FC236}">
              <a16:creationId xmlns:a16="http://schemas.microsoft.com/office/drawing/2014/main" id="{00000000-0008-0000-0200-0000B2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35" name="Shape 8">
          <a:extLst>
            <a:ext uri="{FF2B5EF4-FFF2-40B4-BE49-F238E27FC236}">
              <a16:creationId xmlns:a16="http://schemas.microsoft.com/office/drawing/2014/main" id="{00000000-0008-0000-0200-0000B3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36" name="Shape 8">
          <a:extLst>
            <a:ext uri="{FF2B5EF4-FFF2-40B4-BE49-F238E27FC236}">
              <a16:creationId xmlns:a16="http://schemas.microsoft.com/office/drawing/2014/main" id="{00000000-0008-0000-0200-0000B4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37" name="Shape 8">
          <a:extLst>
            <a:ext uri="{FF2B5EF4-FFF2-40B4-BE49-F238E27FC236}">
              <a16:creationId xmlns:a16="http://schemas.microsoft.com/office/drawing/2014/main" id="{00000000-0008-0000-0200-0000B5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38" name="Shape 8">
          <a:extLst>
            <a:ext uri="{FF2B5EF4-FFF2-40B4-BE49-F238E27FC236}">
              <a16:creationId xmlns:a16="http://schemas.microsoft.com/office/drawing/2014/main" id="{00000000-0008-0000-0200-0000B6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39" name="Shape 8">
          <a:extLst>
            <a:ext uri="{FF2B5EF4-FFF2-40B4-BE49-F238E27FC236}">
              <a16:creationId xmlns:a16="http://schemas.microsoft.com/office/drawing/2014/main" id="{00000000-0008-0000-0200-0000B7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40" name="Shape 8">
          <a:extLst>
            <a:ext uri="{FF2B5EF4-FFF2-40B4-BE49-F238E27FC236}">
              <a16:creationId xmlns:a16="http://schemas.microsoft.com/office/drawing/2014/main" id="{00000000-0008-0000-0200-0000B8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41" name="Shape 8">
          <a:extLst>
            <a:ext uri="{FF2B5EF4-FFF2-40B4-BE49-F238E27FC236}">
              <a16:creationId xmlns:a16="http://schemas.microsoft.com/office/drawing/2014/main" id="{00000000-0008-0000-0200-0000B9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42" name="Shape 8">
          <a:extLst>
            <a:ext uri="{FF2B5EF4-FFF2-40B4-BE49-F238E27FC236}">
              <a16:creationId xmlns:a16="http://schemas.microsoft.com/office/drawing/2014/main" id="{00000000-0008-0000-0200-0000BA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43" name="Shape 8">
          <a:extLst>
            <a:ext uri="{FF2B5EF4-FFF2-40B4-BE49-F238E27FC236}">
              <a16:creationId xmlns:a16="http://schemas.microsoft.com/office/drawing/2014/main" id="{00000000-0008-0000-0200-0000BB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44" name="Shape 8">
          <a:extLst>
            <a:ext uri="{FF2B5EF4-FFF2-40B4-BE49-F238E27FC236}">
              <a16:creationId xmlns:a16="http://schemas.microsoft.com/office/drawing/2014/main" id="{00000000-0008-0000-0200-0000BC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45" name="Shape 8">
          <a:extLst>
            <a:ext uri="{FF2B5EF4-FFF2-40B4-BE49-F238E27FC236}">
              <a16:creationId xmlns:a16="http://schemas.microsoft.com/office/drawing/2014/main" id="{00000000-0008-0000-0200-0000BD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46" name="Shape 8">
          <a:extLst>
            <a:ext uri="{FF2B5EF4-FFF2-40B4-BE49-F238E27FC236}">
              <a16:creationId xmlns:a16="http://schemas.microsoft.com/office/drawing/2014/main" id="{00000000-0008-0000-0200-0000BE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47" name="Shape 8">
          <a:extLst>
            <a:ext uri="{FF2B5EF4-FFF2-40B4-BE49-F238E27FC236}">
              <a16:creationId xmlns:a16="http://schemas.microsoft.com/office/drawing/2014/main" id="{00000000-0008-0000-0200-0000BF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48" name="Shape 8">
          <a:extLst>
            <a:ext uri="{FF2B5EF4-FFF2-40B4-BE49-F238E27FC236}">
              <a16:creationId xmlns:a16="http://schemas.microsoft.com/office/drawing/2014/main" id="{00000000-0008-0000-0200-0000C0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49" name="Shape 8">
          <a:extLst>
            <a:ext uri="{FF2B5EF4-FFF2-40B4-BE49-F238E27FC236}">
              <a16:creationId xmlns:a16="http://schemas.microsoft.com/office/drawing/2014/main" id="{00000000-0008-0000-0200-0000C1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50" name="Shape 8">
          <a:extLst>
            <a:ext uri="{FF2B5EF4-FFF2-40B4-BE49-F238E27FC236}">
              <a16:creationId xmlns:a16="http://schemas.microsoft.com/office/drawing/2014/main" id="{00000000-0008-0000-0200-0000C2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390525"/>
    <xdr:sp macro="" textlink="">
      <xdr:nvSpPr>
        <xdr:cNvPr id="451" name="Shape 4">
          <a:extLst>
            <a:ext uri="{FF2B5EF4-FFF2-40B4-BE49-F238E27FC236}">
              <a16:creationId xmlns:a16="http://schemas.microsoft.com/office/drawing/2014/main" id="{00000000-0008-0000-0200-0000C3010000}"/>
            </a:ext>
          </a:extLst>
        </xdr:cNvPr>
        <xdr:cNvSpPr/>
      </xdr:nvSpPr>
      <xdr:spPr>
        <a:xfrm>
          <a:off x="1354455" y="89535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390525"/>
    <xdr:sp macro="" textlink="">
      <xdr:nvSpPr>
        <xdr:cNvPr id="452" name="Shape 4">
          <a:extLst>
            <a:ext uri="{FF2B5EF4-FFF2-40B4-BE49-F238E27FC236}">
              <a16:creationId xmlns:a16="http://schemas.microsoft.com/office/drawing/2014/main" id="{00000000-0008-0000-0200-0000C4010000}"/>
            </a:ext>
          </a:extLst>
        </xdr:cNvPr>
        <xdr:cNvSpPr/>
      </xdr:nvSpPr>
      <xdr:spPr>
        <a:xfrm>
          <a:off x="1354455" y="89535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390525"/>
    <xdr:sp macro="" textlink="">
      <xdr:nvSpPr>
        <xdr:cNvPr id="453" name="Shape 4">
          <a:extLst>
            <a:ext uri="{FF2B5EF4-FFF2-40B4-BE49-F238E27FC236}">
              <a16:creationId xmlns:a16="http://schemas.microsoft.com/office/drawing/2014/main" id="{00000000-0008-0000-0200-0000C5010000}"/>
            </a:ext>
          </a:extLst>
        </xdr:cNvPr>
        <xdr:cNvSpPr/>
      </xdr:nvSpPr>
      <xdr:spPr>
        <a:xfrm>
          <a:off x="1354455" y="89535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390525"/>
    <xdr:sp macro="" textlink="">
      <xdr:nvSpPr>
        <xdr:cNvPr id="454" name="Shape 4">
          <a:extLst>
            <a:ext uri="{FF2B5EF4-FFF2-40B4-BE49-F238E27FC236}">
              <a16:creationId xmlns:a16="http://schemas.microsoft.com/office/drawing/2014/main" id="{00000000-0008-0000-0200-0000C6010000}"/>
            </a:ext>
          </a:extLst>
        </xdr:cNvPr>
        <xdr:cNvSpPr/>
      </xdr:nvSpPr>
      <xdr:spPr>
        <a:xfrm>
          <a:off x="1354455" y="89535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466725"/>
    <xdr:sp macro="" textlink="">
      <xdr:nvSpPr>
        <xdr:cNvPr id="455" name="Shape 7">
          <a:extLst>
            <a:ext uri="{FF2B5EF4-FFF2-40B4-BE49-F238E27FC236}">
              <a16:creationId xmlns:a16="http://schemas.microsoft.com/office/drawing/2014/main" id="{00000000-0008-0000-0200-0000C7010000}"/>
            </a:ext>
          </a:extLst>
        </xdr:cNvPr>
        <xdr:cNvSpPr/>
      </xdr:nvSpPr>
      <xdr:spPr>
        <a:xfrm>
          <a:off x="1354455" y="89535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466725"/>
    <xdr:sp macro="" textlink="">
      <xdr:nvSpPr>
        <xdr:cNvPr id="456" name="Shape 7">
          <a:extLst>
            <a:ext uri="{FF2B5EF4-FFF2-40B4-BE49-F238E27FC236}">
              <a16:creationId xmlns:a16="http://schemas.microsoft.com/office/drawing/2014/main" id="{00000000-0008-0000-0200-0000C8010000}"/>
            </a:ext>
          </a:extLst>
        </xdr:cNvPr>
        <xdr:cNvSpPr/>
      </xdr:nvSpPr>
      <xdr:spPr>
        <a:xfrm>
          <a:off x="1354455" y="89535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466725"/>
    <xdr:sp macro="" textlink="">
      <xdr:nvSpPr>
        <xdr:cNvPr id="457" name="Shape 7">
          <a:extLst>
            <a:ext uri="{FF2B5EF4-FFF2-40B4-BE49-F238E27FC236}">
              <a16:creationId xmlns:a16="http://schemas.microsoft.com/office/drawing/2014/main" id="{00000000-0008-0000-0200-0000C9010000}"/>
            </a:ext>
          </a:extLst>
        </xdr:cNvPr>
        <xdr:cNvSpPr/>
      </xdr:nvSpPr>
      <xdr:spPr>
        <a:xfrm>
          <a:off x="1354455" y="89535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466725"/>
    <xdr:sp macro="" textlink="">
      <xdr:nvSpPr>
        <xdr:cNvPr id="458" name="Shape 7">
          <a:extLst>
            <a:ext uri="{FF2B5EF4-FFF2-40B4-BE49-F238E27FC236}">
              <a16:creationId xmlns:a16="http://schemas.microsoft.com/office/drawing/2014/main" id="{00000000-0008-0000-0200-0000CA010000}"/>
            </a:ext>
          </a:extLst>
        </xdr:cNvPr>
        <xdr:cNvSpPr/>
      </xdr:nvSpPr>
      <xdr:spPr>
        <a:xfrm>
          <a:off x="1354455" y="89535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59" name="Shape 8">
          <a:extLst>
            <a:ext uri="{FF2B5EF4-FFF2-40B4-BE49-F238E27FC236}">
              <a16:creationId xmlns:a16="http://schemas.microsoft.com/office/drawing/2014/main" id="{00000000-0008-0000-0200-0000CB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60" name="Shape 8">
          <a:extLst>
            <a:ext uri="{FF2B5EF4-FFF2-40B4-BE49-F238E27FC236}">
              <a16:creationId xmlns:a16="http://schemas.microsoft.com/office/drawing/2014/main" id="{00000000-0008-0000-0200-0000CC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61" name="Shape 8">
          <a:extLst>
            <a:ext uri="{FF2B5EF4-FFF2-40B4-BE49-F238E27FC236}">
              <a16:creationId xmlns:a16="http://schemas.microsoft.com/office/drawing/2014/main" id="{00000000-0008-0000-0200-0000CD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62" name="Shape 8">
          <a:extLst>
            <a:ext uri="{FF2B5EF4-FFF2-40B4-BE49-F238E27FC236}">
              <a16:creationId xmlns:a16="http://schemas.microsoft.com/office/drawing/2014/main" id="{00000000-0008-0000-0200-0000CE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63" name="Shape 8">
          <a:extLst>
            <a:ext uri="{FF2B5EF4-FFF2-40B4-BE49-F238E27FC236}">
              <a16:creationId xmlns:a16="http://schemas.microsoft.com/office/drawing/2014/main" id="{00000000-0008-0000-0200-0000CF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64" name="Shape 8">
          <a:extLst>
            <a:ext uri="{FF2B5EF4-FFF2-40B4-BE49-F238E27FC236}">
              <a16:creationId xmlns:a16="http://schemas.microsoft.com/office/drawing/2014/main" id="{00000000-0008-0000-0200-0000D0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65" name="Shape 8">
          <a:extLst>
            <a:ext uri="{FF2B5EF4-FFF2-40B4-BE49-F238E27FC236}">
              <a16:creationId xmlns:a16="http://schemas.microsoft.com/office/drawing/2014/main" id="{00000000-0008-0000-0200-0000D1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390525"/>
    <xdr:sp macro="" textlink="">
      <xdr:nvSpPr>
        <xdr:cNvPr id="466" name="Shape 4">
          <a:extLst>
            <a:ext uri="{FF2B5EF4-FFF2-40B4-BE49-F238E27FC236}">
              <a16:creationId xmlns:a16="http://schemas.microsoft.com/office/drawing/2014/main" id="{00000000-0008-0000-0200-0000D2010000}"/>
            </a:ext>
          </a:extLst>
        </xdr:cNvPr>
        <xdr:cNvSpPr/>
      </xdr:nvSpPr>
      <xdr:spPr>
        <a:xfrm>
          <a:off x="1354455" y="89535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390525"/>
    <xdr:sp macro="" textlink="">
      <xdr:nvSpPr>
        <xdr:cNvPr id="467" name="Shape 4">
          <a:extLst>
            <a:ext uri="{FF2B5EF4-FFF2-40B4-BE49-F238E27FC236}">
              <a16:creationId xmlns:a16="http://schemas.microsoft.com/office/drawing/2014/main" id="{00000000-0008-0000-0200-0000D3010000}"/>
            </a:ext>
          </a:extLst>
        </xdr:cNvPr>
        <xdr:cNvSpPr/>
      </xdr:nvSpPr>
      <xdr:spPr>
        <a:xfrm>
          <a:off x="1354455" y="89535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390525"/>
    <xdr:sp macro="" textlink="">
      <xdr:nvSpPr>
        <xdr:cNvPr id="468" name="Shape 4">
          <a:extLst>
            <a:ext uri="{FF2B5EF4-FFF2-40B4-BE49-F238E27FC236}">
              <a16:creationId xmlns:a16="http://schemas.microsoft.com/office/drawing/2014/main" id="{00000000-0008-0000-0200-0000D4010000}"/>
            </a:ext>
          </a:extLst>
        </xdr:cNvPr>
        <xdr:cNvSpPr/>
      </xdr:nvSpPr>
      <xdr:spPr>
        <a:xfrm>
          <a:off x="1354455" y="89535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390525"/>
    <xdr:sp macro="" textlink="">
      <xdr:nvSpPr>
        <xdr:cNvPr id="469" name="Shape 4">
          <a:extLst>
            <a:ext uri="{FF2B5EF4-FFF2-40B4-BE49-F238E27FC236}">
              <a16:creationId xmlns:a16="http://schemas.microsoft.com/office/drawing/2014/main" id="{00000000-0008-0000-0200-0000D5010000}"/>
            </a:ext>
          </a:extLst>
        </xdr:cNvPr>
        <xdr:cNvSpPr/>
      </xdr:nvSpPr>
      <xdr:spPr>
        <a:xfrm>
          <a:off x="1354455" y="89535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161925"/>
    <xdr:sp macro="" textlink="">
      <xdr:nvSpPr>
        <xdr:cNvPr id="470" name="Shape 5">
          <a:extLst>
            <a:ext uri="{FF2B5EF4-FFF2-40B4-BE49-F238E27FC236}">
              <a16:creationId xmlns:a16="http://schemas.microsoft.com/office/drawing/2014/main" id="{00000000-0008-0000-0200-0000D6010000}"/>
            </a:ext>
          </a:extLst>
        </xdr:cNvPr>
        <xdr:cNvSpPr/>
      </xdr:nvSpPr>
      <xdr:spPr>
        <a:xfrm>
          <a:off x="1354455"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161925"/>
    <xdr:sp macro="" textlink="">
      <xdr:nvSpPr>
        <xdr:cNvPr id="471" name="Shape 5">
          <a:extLst>
            <a:ext uri="{FF2B5EF4-FFF2-40B4-BE49-F238E27FC236}">
              <a16:creationId xmlns:a16="http://schemas.microsoft.com/office/drawing/2014/main" id="{00000000-0008-0000-0200-0000D7010000}"/>
            </a:ext>
          </a:extLst>
        </xdr:cNvPr>
        <xdr:cNvSpPr/>
      </xdr:nvSpPr>
      <xdr:spPr>
        <a:xfrm>
          <a:off x="1354455"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161925"/>
    <xdr:sp macro="" textlink="">
      <xdr:nvSpPr>
        <xdr:cNvPr id="472" name="Shape 5">
          <a:extLst>
            <a:ext uri="{FF2B5EF4-FFF2-40B4-BE49-F238E27FC236}">
              <a16:creationId xmlns:a16="http://schemas.microsoft.com/office/drawing/2014/main" id="{00000000-0008-0000-0200-0000D8010000}"/>
            </a:ext>
          </a:extLst>
        </xdr:cNvPr>
        <xdr:cNvSpPr/>
      </xdr:nvSpPr>
      <xdr:spPr>
        <a:xfrm>
          <a:off x="1354455"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161925"/>
    <xdr:sp macro="" textlink="">
      <xdr:nvSpPr>
        <xdr:cNvPr id="473" name="Shape 5">
          <a:extLst>
            <a:ext uri="{FF2B5EF4-FFF2-40B4-BE49-F238E27FC236}">
              <a16:creationId xmlns:a16="http://schemas.microsoft.com/office/drawing/2014/main" id="{00000000-0008-0000-0200-0000D9010000}"/>
            </a:ext>
          </a:extLst>
        </xdr:cNvPr>
        <xdr:cNvSpPr/>
      </xdr:nvSpPr>
      <xdr:spPr>
        <a:xfrm>
          <a:off x="1354455"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161925"/>
    <xdr:sp macro="" textlink="">
      <xdr:nvSpPr>
        <xdr:cNvPr id="474" name="Shape 5">
          <a:extLst>
            <a:ext uri="{FF2B5EF4-FFF2-40B4-BE49-F238E27FC236}">
              <a16:creationId xmlns:a16="http://schemas.microsoft.com/office/drawing/2014/main" id="{00000000-0008-0000-0200-0000DA010000}"/>
            </a:ext>
          </a:extLst>
        </xdr:cNvPr>
        <xdr:cNvSpPr/>
      </xdr:nvSpPr>
      <xdr:spPr>
        <a:xfrm>
          <a:off x="1354455"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161925"/>
    <xdr:sp macro="" textlink="">
      <xdr:nvSpPr>
        <xdr:cNvPr id="475" name="Shape 5">
          <a:extLst>
            <a:ext uri="{FF2B5EF4-FFF2-40B4-BE49-F238E27FC236}">
              <a16:creationId xmlns:a16="http://schemas.microsoft.com/office/drawing/2014/main" id="{00000000-0008-0000-0200-0000DB010000}"/>
            </a:ext>
          </a:extLst>
        </xdr:cNvPr>
        <xdr:cNvSpPr/>
      </xdr:nvSpPr>
      <xdr:spPr>
        <a:xfrm>
          <a:off x="1354455"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161925"/>
    <xdr:sp macro="" textlink="">
      <xdr:nvSpPr>
        <xdr:cNvPr id="476" name="Shape 5">
          <a:extLst>
            <a:ext uri="{FF2B5EF4-FFF2-40B4-BE49-F238E27FC236}">
              <a16:creationId xmlns:a16="http://schemas.microsoft.com/office/drawing/2014/main" id="{00000000-0008-0000-0200-0000DC010000}"/>
            </a:ext>
          </a:extLst>
        </xdr:cNvPr>
        <xdr:cNvSpPr/>
      </xdr:nvSpPr>
      <xdr:spPr>
        <a:xfrm>
          <a:off x="1354455"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161925"/>
    <xdr:sp macro="" textlink="">
      <xdr:nvSpPr>
        <xdr:cNvPr id="477" name="Shape 5">
          <a:extLst>
            <a:ext uri="{FF2B5EF4-FFF2-40B4-BE49-F238E27FC236}">
              <a16:creationId xmlns:a16="http://schemas.microsoft.com/office/drawing/2014/main" id="{00000000-0008-0000-0200-0000DD010000}"/>
            </a:ext>
          </a:extLst>
        </xdr:cNvPr>
        <xdr:cNvSpPr/>
      </xdr:nvSpPr>
      <xdr:spPr>
        <a:xfrm>
          <a:off x="1354455"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466725"/>
    <xdr:sp macro="" textlink="">
      <xdr:nvSpPr>
        <xdr:cNvPr id="478" name="Shape 7">
          <a:extLst>
            <a:ext uri="{FF2B5EF4-FFF2-40B4-BE49-F238E27FC236}">
              <a16:creationId xmlns:a16="http://schemas.microsoft.com/office/drawing/2014/main" id="{00000000-0008-0000-0200-0000DE010000}"/>
            </a:ext>
          </a:extLst>
        </xdr:cNvPr>
        <xdr:cNvSpPr/>
      </xdr:nvSpPr>
      <xdr:spPr>
        <a:xfrm>
          <a:off x="1354455" y="89535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466725"/>
    <xdr:sp macro="" textlink="">
      <xdr:nvSpPr>
        <xdr:cNvPr id="479" name="Shape 7">
          <a:extLst>
            <a:ext uri="{FF2B5EF4-FFF2-40B4-BE49-F238E27FC236}">
              <a16:creationId xmlns:a16="http://schemas.microsoft.com/office/drawing/2014/main" id="{00000000-0008-0000-0200-0000DF010000}"/>
            </a:ext>
          </a:extLst>
        </xdr:cNvPr>
        <xdr:cNvSpPr/>
      </xdr:nvSpPr>
      <xdr:spPr>
        <a:xfrm>
          <a:off x="1354455" y="89535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466725"/>
    <xdr:sp macro="" textlink="">
      <xdr:nvSpPr>
        <xdr:cNvPr id="480" name="Shape 7">
          <a:extLst>
            <a:ext uri="{FF2B5EF4-FFF2-40B4-BE49-F238E27FC236}">
              <a16:creationId xmlns:a16="http://schemas.microsoft.com/office/drawing/2014/main" id="{00000000-0008-0000-0200-0000E0010000}"/>
            </a:ext>
          </a:extLst>
        </xdr:cNvPr>
        <xdr:cNvSpPr/>
      </xdr:nvSpPr>
      <xdr:spPr>
        <a:xfrm>
          <a:off x="1354455" y="89535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466725"/>
    <xdr:sp macro="" textlink="">
      <xdr:nvSpPr>
        <xdr:cNvPr id="481" name="Shape 7">
          <a:extLst>
            <a:ext uri="{FF2B5EF4-FFF2-40B4-BE49-F238E27FC236}">
              <a16:creationId xmlns:a16="http://schemas.microsoft.com/office/drawing/2014/main" id="{00000000-0008-0000-0200-0000E1010000}"/>
            </a:ext>
          </a:extLst>
        </xdr:cNvPr>
        <xdr:cNvSpPr/>
      </xdr:nvSpPr>
      <xdr:spPr>
        <a:xfrm>
          <a:off x="1354455" y="89535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82" name="Shape 8">
          <a:extLst>
            <a:ext uri="{FF2B5EF4-FFF2-40B4-BE49-F238E27FC236}">
              <a16:creationId xmlns:a16="http://schemas.microsoft.com/office/drawing/2014/main" id="{00000000-0008-0000-0200-0000E2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83" name="Shape 8">
          <a:extLst>
            <a:ext uri="{FF2B5EF4-FFF2-40B4-BE49-F238E27FC236}">
              <a16:creationId xmlns:a16="http://schemas.microsoft.com/office/drawing/2014/main" id="{00000000-0008-0000-0200-0000E3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84" name="Shape 8">
          <a:extLst>
            <a:ext uri="{FF2B5EF4-FFF2-40B4-BE49-F238E27FC236}">
              <a16:creationId xmlns:a16="http://schemas.microsoft.com/office/drawing/2014/main" id="{00000000-0008-0000-0200-0000E4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85" name="Shape 8">
          <a:extLst>
            <a:ext uri="{FF2B5EF4-FFF2-40B4-BE49-F238E27FC236}">
              <a16:creationId xmlns:a16="http://schemas.microsoft.com/office/drawing/2014/main" id="{00000000-0008-0000-0200-0000E5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86" name="Shape 8">
          <a:extLst>
            <a:ext uri="{FF2B5EF4-FFF2-40B4-BE49-F238E27FC236}">
              <a16:creationId xmlns:a16="http://schemas.microsoft.com/office/drawing/2014/main" id="{00000000-0008-0000-0200-0000E6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87" name="Shape 8">
          <a:extLst>
            <a:ext uri="{FF2B5EF4-FFF2-40B4-BE49-F238E27FC236}">
              <a16:creationId xmlns:a16="http://schemas.microsoft.com/office/drawing/2014/main" id="{00000000-0008-0000-0200-0000E7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88" name="Shape 8">
          <a:extLst>
            <a:ext uri="{FF2B5EF4-FFF2-40B4-BE49-F238E27FC236}">
              <a16:creationId xmlns:a16="http://schemas.microsoft.com/office/drawing/2014/main" id="{00000000-0008-0000-0200-0000E8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489" name="Shape 8">
          <a:extLst>
            <a:ext uri="{FF2B5EF4-FFF2-40B4-BE49-F238E27FC236}">
              <a16:creationId xmlns:a16="http://schemas.microsoft.com/office/drawing/2014/main" id="{00000000-0008-0000-0200-0000E9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342900"/>
    <xdr:sp macro="" textlink="">
      <xdr:nvSpPr>
        <xdr:cNvPr id="490" name="Shape 9">
          <a:extLst>
            <a:ext uri="{FF2B5EF4-FFF2-40B4-BE49-F238E27FC236}">
              <a16:creationId xmlns:a16="http://schemas.microsoft.com/office/drawing/2014/main" id="{00000000-0008-0000-0200-0000EA010000}"/>
            </a:ext>
          </a:extLst>
        </xdr:cNvPr>
        <xdr:cNvSpPr/>
      </xdr:nvSpPr>
      <xdr:spPr>
        <a:xfrm>
          <a:off x="1344930" y="89535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342900"/>
    <xdr:sp macro="" textlink="">
      <xdr:nvSpPr>
        <xdr:cNvPr id="491" name="Shape 9">
          <a:extLst>
            <a:ext uri="{FF2B5EF4-FFF2-40B4-BE49-F238E27FC236}">
              <a16:creationId xmlns:a16="http://schemas.microsoft.com/office/drawing/2014/main" id="{00000000-0008-0000-0200-0000EB010000}"/>
            </a:ext>
          </a:extLst>
        </xdr:cNvPr>
        <xdr:cNvSpPr/>
      </xdr:nvSpPr>
      <xdr:spPr>
        <a:xfrm>
          <a:off x="1344930" y="89535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342900"/>
    <xdr:sp macro="" textlink="">
      <xdr:nvSpPr>
        <xdr:cNvPr id="492" name="Shape 9">
          <a:extLst>
            <a:ext uri="{FF2B5EF4-FFF2-40B4-BE49-F238E27FC236}">
              <a16:creationId xmlns:a16="http://schemas.microsoft.com/office/drawing/2014/main" id="{00000000-0008-0000-0200-0000EC010000}"/>
            </a:ext>
          </a:extLst>
        </xdr:cNvPr>
        <xdr:cNvSpPr/>
      </xdr:nvSpPr>
      <xdr:spPr>
        <a:xfrm>
          <a:off x="1344930" y="89535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342900"/>
    <xdr:sp macro="" textlink="">
      <xdr:nvSpPr>
        <xdr:cNvPr id="493" name="Shape 9">
          <a:extLst>
            <a:ext uri="{FF2B5EF4-FFF2-40B4-BE49-F238E27FC236}">
              <a16:creationId xmlns:a16="http://schemas.microsoft.com/office/drawing/2014/main" id="{00000000-0008-0000-0200-0000ED010000}"/>
            </a:ext>
          </a:extLst>
        </xdr:cNvPr>
        <xdr:cNvSpPr/>
      </xdr:nvSpPr>
      <xdr:spPr>
        <a:xfrm>
          <a:off x="1344930" y="89535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342900"/>
    <xdr:sp macro="" textlink="">
      <xdr:nvSpPr>
        <xdr:cNvPr id="494" name="Shape 9">
          <a:extLst>
            <a:ext uri="{FF2B5EF4-FFF2-40B4-BE49-F238E27FC236}">
              <a16:creationId xmlns:a16="http://schemas.microsoft.com/office/drawing/2014/main" id="{00000000-0008-0000-0200-0000EE010000}"/>
            </a:ext>
          </a:extLst>
        </xdr:cNvPr>
        <xdr:cNvSpPr/>
      </xdr:nvSpPr>
      <xdr:spPr>
        <a:xfrm>
          <a:off x="1344930" y="89535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342900"/>
    <xdr:sp macro="" textlink="">
      <xdr:nvSpPr>
        <xdr:cNvPr id="495" name="Shape 9">
          <a:extLst>
            <a:ext uri="{FF2B5EF4-FFF2-40B4-BE49-F238E27FC236}">
              <a16:creationId xmlns:a16="http://schemas.microsoft.com/office/drawing/2014/main" id="{00000000-0008-0000-0200-0000EF010000}"/>
            </a:ext>
          </a:extLst>
        </xdr:cNvPr>
        <xdr:cNvSpPr/>
      </xdr:nvSpPr>
      <xdr:spPr>
        <a:xfrm>
          <a:off x="1344930" y="89535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342900"/>
    <xdr:sp macro="" textlink="">
      <xdr:nvSpPr>
        <xdr:cNvPr id="496" name="Shape 9">
          <a:extLst>
            <a:ext uri="{FF2B5EF4-FFF2-40B4-BE49-F238E27FC236}">
              <a16:creationId xmlns:a16="http://schemas.microsoft.com/office/drawing/2014/main" id="{00000000-0008-0000-0200-0000F0010000}"/>
            </a:ext>
          </a:extLst>
        </xdr:cNvPr>
        <xdr:cNvSpPr/>
      </xdr:nvSpPr>
      <xdr:spPr>
        <a:xfrm>
          <a:off x="1344930" y="89535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342900"/>
    <xdr:sp macro="" textlink="">
      <xdr:nvSpPr>
        <xdr:cNvPr id="497" name="Shape 9">
          <a:extLst>
            <a:ext uri="{FF2B5EF4-FFF2-40B4-BE49-F238E27FC236}">
              <a16:creationId xmlns:a16="http://schemas.microsoft.com/office/drawing/2014/main" id="{00000000-0008-0000-0200-0000F1010000}"/>
            </a:ext>
          </a:extLst>
        </xdr:cNvPr>
        <xdr:cNvSpPr/>
      </xdr:nvSpPr>
      <xdr:spPr>
        <a:xfrm>
          <a:off x="1344930" y="8953500"/>
          <a:ext cx="38100" cy="342900"/>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161925"/>
    <xdr:sp macro="" textlink="">
      <xdr:nvSpPr>
        <xdr:cNvPr id="498" name="Shape 10">
          <a:extLst>
            <a:ext uri="{FF2B5EF4-FFF2-40B4-BE49-F238E27FC236}">
              <a16:creationId xmlns:a16="http://schemas.microsoft.com/office/drawing/2014/main" id="{00000000-0008-0000-0200-0000F2010000}"/>
            </a:ext>
          </a:extLst>
        </xdr:cNvPr>
        <xdr:cNvSpPr/>
      </xdr:nvSpPr>
      <xdr:spPr>
        <a:xfrm>
          <a:off x="1344930"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161925"/>
    <xdr:sp macro="" textlink="">
      <xdr:nvSpPr>
        <xdr:cNvPr id="499" name="Shape 10">
          <a:extLst>
            <a:ext uri="{FF2B5EF4-FFF2-40B4-BE49-F238E27FC236}">
              <a16:creationId xmlns:a16="http://schemas.microsoft.com/office/drawing/2014/main" id="{00000000-0008-0000-0200-0000F3010000}"/>
            </a:ext>
          </a:extLst>
        </xdr:cNvPr>
        <xdr:cNvSpPr/>
      </xdr:nvSpPr>
      <xdr:spPr>
        <a:xfrm>
          <a:off x="1344930"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161925"/>
    <xdr:sp macro="" textlink="">
      <xdr:nvSpPr>
        <xdr:cNvPr id="500" name="Shape 10">
          <a:extLst>
            <a:ext uri="{FF2B5EF4-FFF2-40B4-BE49-F238E27FC236}">
              <a16:creationId xmlns:a16="http://schemas.microsoft.com/office/drawing/2014/main" id="{00000000-0008-0000-0200-0000F4010000}"/>
            </a:ext>
          </a:extLst>
        </xdr:cNvPr>
        <xdr:cNvSpPr/>
      </xdr:nvSpPr>
      <xdr:spPr>
        <a:xfrm>
          <a:off x="1344930"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161925"/>
    <xdr:sp macro="" textlink="">
      <xdr:nvSpPr>
        <xdr:cNvPr id="501" name="Shape 10">
          <a:extLst>
            <a:ext uri="{FF2B5EF4-FFF2-40B4-BE49-F238E27FC236}">
              <a16:creationId xmlns:a16="http://schemas.microsoft.com/office/drawing/2014/main" id="{00000000-0008-0000-0200-0000F5010000}"/>
            </a:ext>
          </a:extLst>
        </xdr:cNvPr>
        <xdr:cNvSpPr/>
      </xdr:nvSpPr>
      <xdr:spPr>
        <a:xfrm>
          <a:off x="1344930"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161925"/>
    <xdr:sp macro="" textlink="">
      <xdr:nvSpPr>
        <xdr:cNvPr id="502" name="Shape 10">
          <a:extLst>
            <a:ext uri="{FF2B5EF4-FFF2-40B4-BE49-F238E27FC236}">
              <a16:creationId xmlns:a16="http://schemas.microsoft.com/office/drawing/2014/main" id="{00000000-0008-0000-0200-0000F6010000}"/>
            </a:ext>
          </a:extLst>
        </xdr:cNvPr>
        <xdr:cNvSpPr/>
      </xdr:nvSpPr>
      <xdr:spPr>
        <a:xfrm>
          <a:off x="1344930"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161925"/>
    <xdr:sp macro="" textlink="">
      <xdr:nvSpPr>
        <xdr:cNvPr id="503" name="Shape 10">
          <a:extLst>
            <a:ext uri="{FF2B5EF4-FFF2-40B4-BE49-F238E27FC236}">
              <a16:creationId xmlns:a16="http://schemas.microsoft.com/office/drawing/2014/main" id="{00000000-0008-0000-0200-0000F7010000}"/>
            </a:ext>
          </a:extLst>
        </xdr:cNvPr>
        <xdr:cNvSpPr/>
      </xdr:nvSpPr>
      <xdr:spPr>
        <a:xfrm>
          <a:off x="1344930"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161925"/>
    <xdr:sp macro="" textlink="">
      <xdr:nvSpPr>
        <xdr:cNvPr id="504" name="Shape 10">
          <a:extLst>
            <a:ext uri="{FF2B5EF4-FFF2-40B4-BE49-F238E27FC236}">
              <a16:creationId xmlns:a16="http://schemas.microsoft.com/office/drawing/2014/main" id="{00000000-0008-0000-0200-0000F8010000}"/>
            </a:ext>
          </a:extLst>
        </xdr:cNvPr>
        <xdr:cNvSpPr/>
      </xdr:nvSpPr>
      <xdr:spPr>
        <a:xfrm>
          <a:off x="1344930"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1009650</xdr:colOff>
      <xdr:row>21</xdr:row>
      <xdr:rowOff>0</xdr:rowOff>
    </xdr:from>
    <xdr:ext cx="38100" cy="161925"/>
    <xdr:sp macro="" textlink="">
      <xdr:nvSpPr>
        <xdr:cNvPr id="505" name="Shape 10">
          <a:extLst>
            <a:ext uri="{FF2B5EF4-FFF2-40B4-BE49-F238E27FC236}">
              <a16:creationId xmlns:a16="http://schemas.microsoft.com/office/drawing/2014/main" id="{00000000-0008-0000-0200-0000F9010000}"/>
            </a:ext>
          </a:extLst>
        </xdr:cNvPr>
        <xdr:cNvSpPr/>
      </xdr:nvSpPr>
      <xdr:spPr>
        <a:xfrm>
          <a:off x="1344930" y="8953500"/>
          <a:ext cx="38100" cy="1619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06" name="Shape 8">
          <a:extLst>
            <a:ext uri="{FF2B5EF4-FFF2-40B4-BE49-F238E27FC236}">
              <a16:creationId xmlns:a16="http://schemas.microsoft.com/office/drawing/2014/main" id="{00000000-0008-0000-0200-0000FA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07" name="Shape 8">
          <a:extLst>
            <a:ext uri="{FF2B5EF4-FFF2-40B4-BE49-F238E27FC236}">
              <a16:creationId xmlns:a16="http://schemas.microsoft.com/office/drawing/2014/main" id="{00000000-0008-0000-0200-0000FB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08" name="Shape 8">
          <a:extLst>
            <a:ext uri="{FF2B5EF4-FFF2-40B4-BE49-F238E27FC236}">
              <a16:creationId xmlns:a16="http://schemas.microsoft.com/office/drawing/2014/main" id="{00000000-0008-0000-0200-0000FC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09" name="Shape 8">
          <a:extLst>
            <a:ext uri="{FF2B5EF4-FFF2-40B4-BE49-F238E27FC236}">
              <a16:creationId xmlns:a16="http://schemas.microsoft.com/office/drawing/2014/main" id="{00000000-0008-0000-0200-0000FD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10" name="Shape 8">
          <a:extLst>
            <a:ext uri="{FF2B5EF4-FFF2-40B4-BE49-F238E27FC236}">
              <a16:creationId xmlns:a16="http://schemas.microsoft.com/office/drawing/2014/main" id="{00000000-0008-0000-0200-0000FE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11" name="Shape 8">
          <a:extLst>
            <a:ext uri="{FF2B5EF4-FFF2-40B4-BE49-F238E27FC236}">
              <a16:creationId xmlns:a16="http://schemas.microsoft.com/office/drawing/2014/main" id="{00000000-0008-0000-0200-0000FF01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12" name="Shape 8">
          <a:extLst>
            <a:ext uri="{FF2B5EF4-FFF2-40B4-BE49-F238E27FC236}">
              <a16:creationId xmlns:a16="http://schemas.microsoft.com/office/drawing/2014/main" id="{00000000-0008-0000-0200-000000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13" name="Shape 8">
          <a:extLst>
            <a:ext uri="{FF2B5EF4-FFF2-40B4-BE49-F238E27FC236}">
              <a16:creationId xmlns:a16="http://schemas.microsoft.com/office/drawing/2014/main" id="{00000000-0008-0000-0200-000001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14" name="Shape 8">
          <a:extLst>
            <a:ext uri="{FF2B5EF4-FFF2-40B4-BE49-F238E27FC236}">
              <a16:creationId xmlns:a16="http://schemas.microsoft.com/office/drawing/2014/main" id="{00000000-0008-0000-0200-000002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15" name="Shape 8">
          <a:extLst>
            <a:ext uri="{FF2B5EF4-FFF2-40B4-BE49-F238E27FC236}">
              <a16:creationId xmlns:a16="http://schemas.microsoft.com/office/drawing/2014/main" id="{00000000-0008-0000-0200-000003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16" name="Shape 8">
          <a:extLst>
            <a:ext uri="{FF2B5EF4-FFF2-40B4-BE49-F238E27FC236}">
              <a16:creationId xmlns:a16="http://schemas.microsoft.com/office/drawing/2014/main" id="{00000000-0008-0000-0200-000004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17" name="Shape 8">
          <a:extLst>
            <a:ext uri="{FF2B5EF4-FFF2-40B4-BE49-F238E27FC236}">
              <a16:creationId xmlns:a16="http://schemas.microsoft.com/office/drawing/2014/main" id="{00000000-0008-0000-0200-000005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18" name="Shape 8">
          <a:extLst>
            <a:ext uri="{FF2B5EF4-FFF2-40B4-BE49-F238E27FC236}">
              <a16:creationId xmlns:a16="http://schemas.microsoft.com/office/drawing/2014/main" id="{00000000-0008-0000-0200-000006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19" name="Shape 8">
          <a:extLst>
            <a:ext uri="{FF2B5EF4-FFF2-40B4-BE49-F238E27FC236}">
              <a16:creationId xmlns:a16="http://schemas.microsoft.com/office/drawing/2014/main" id="{00000000-0008-0000-0200-000007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20" name="Shape 8">
          <a:extLst>
            <a:ext uri="{FF2B5EF4-FFF2-40B4-BE49-F238E27FC236}">
              <a16:creationId xmlns:a16="http://schemas.microsoft.com/office/drawing/2014/main" id="{00000000-0008-0000-0200-000008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21" name="Shape 8">
          <a:extLst>
            <a:ext uri="{FF2B5EF4-FFF2-40B4-BE49-F238E27FC236}">
              <a16:creationId xmlns:a16="http://schemas.microsoft.com/office/drawing/2014/main" id="{00000000-0008-0000-0200-000009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22" name="Shape 8">
          <a:extLst>
            <a:ext uri="{FF2B5EF4-FFF2-40B4-BE49-F238E27FC236}">
              <a16:creationId xmlns:a16="http://schemas.microsoft.com/office/drawing/2014/main" id="{00000000-0008-0000-0200-00000A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23" name="Shape 8">
          <a:extLst>
            <a:ext uri="{FF2B5EF4-FFF2-40B4-BE49-F238E27FC236}">
              <a16:creationId xmlns:a16="http://schemas.microsoft.com/office/drawing/2014/main" id="{00000000-0008-0000-0200-00000B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24" name="Shape 8">
          <a:extLst>
            <a:ext uri="{FF2B5EF4-FFF2-40B4-BE49-F238E27FC236}">
              <a16:creationId xmlns:a16="http://schemas.microsoft.com/office/drawing/2014/main" id="{00000000-0008-0000-0200-00000C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25" name="Shape 8">
          <a:extLst>
            <a:ext uri="{FF2B5EF4-FFF2-40B4-BE49-F238E27FC236}">
              <a16:creationId xmlns:a16="http://schemas.microsoft.com/office/drawing/2014/main" id="{00000000-0008-0000-0200-00000D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26" name="Shape 8">
          <a:extLst>
            <a:ext uri="{FF2B5EF4-FFF2-40B4-BE49-F238E27FC236}">
              <a16:creationId xmlns:a16="http://schemas.microsoft.com/office/drawing/2014/main" id="{00000000-0008-0000-0200-00000E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27" name="Shape 8">
          <a:extLst>
            <a:ext uri="{FF2B5EF4-FFF2-40B4-BE49-F238E27FC236}">
              <a16:creationId xmlns:a16="http://schemas.microsoft.com/office/drawing/2014/main" id="{00000000-0008-0000-0200-00000F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28" name="Shape 8">
          <a:extLst>
            <a:ext uri="{FF2B5EF4-FFF2-40B4-BE49-F238E27FC236}">
              <a16:creationId xmlns:a16="http://schemas.microsoft.com/office/drawing/2014/main" id="{00000000-0008-0000-0200-000010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29" name="Shape 8">
          <a:extLst>
            <a:ext uri="{FF2B5EF4-FFF2-40B4-BE49-F238E27FC236}">
              <a16:creationId xmlns:a16="http://schemas.microsoft.com/office/drawing/2014/main" id="{00000000-0008-0000-0200-000011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30" name="Shape 8">
          <a:extLst>
            <a:ext uri="{FF2B5EF4-FFF2-40B4-BE49-F238E27FC236}">
              <a16:creationId xmlns:a16="http://schemas.microsoft.com/office/drawing/2014/main" id="{00000000-0008-0000-0200-000012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31" name="Shape 8">
          <a:extLst>
            <a:ext uri="{FF2B5EF4-FFF2-40B4-BE49-F238E27FC236}">
              <a16:creationId xmlns:a16="http://schemas.microsoft.com/office/drawing/2014/main" id="{00000000-0008-0000-0200-000013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32" name="Shape 8">
          <a:extLst>
            <a:ext uri="{FF2B5EF4-FFF2-40B4-BE49-F238E27FC236}">
              <a16:creationId xmlns:a16="http://schemas.microsoft.com/office/drawing/2014/main" id="{00000000-0008-0000-0200-000014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33" name="Shape 8">
          <a:extLst>
            <a:ext uri="{FF2B5EF4-FFF2-40B4-BE49-F238E27FC236}">
              <a16:creationId xmlns:a16="http://schemas.microsoft.com/office/drawing/2014/main" id="{00000000-0008-0000-0200-000015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34" name="Shape 8">
          <a:extLst>
            <a:ext uri="{FF2B5EF4-FFF2-40B4-BE49-F238E27FC236}">
              <a16:creationId xmlns:a16="http://schemas.microsoft.com/office/drawing/2014/main" id="{00000000-0008-0000-0200-000016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35" name="Shape 8">
          <a:extLst>
            <a:ext uri="{FF2B5EF4-FFF2-40B4-BE49-F238E27FC236}">
              <a16:creationId xmlns:a16="http://schemas.microsoft.com/office/drawing/2014/main" id="{00000000-0008-0000-0200-000017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36" name="Shape 8">
          <a:extLst>
            <a:ext uri="{FF2B5EF4-FFF2-40B4-BE49-F238E27FC236}">
              <a16:creationId xmlns:a16="http://schemas.microsoft.com/office/drawing/2014/main" id="{00000000-0008-0000-0200-000018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37" name="Shape 8">
          <a:extLst>
            <a:ext uri="{FF2B5EF4-FFF2-40B4-BE49-F238E27FC236}">
              <a16:creationId xmlns:a16="http://schemas.microsoft.com/office/drawing/2014/main" id="{00000000-0008-0000-0200-000019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38" name="Shape 8">
          <a:extLst>
            <a:ext uri="{FF2B5EF4-FFF2-40B4-BE49-F238E27FC236}">
              <a16:creationId xmlns:a16="http://schemas.microsoft.com/office/drawing/2014/main" id="{00000000-0008-0000-0200-00001A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390525"/>
    <xdr:sp macro="" textlink="">
      <xdr:nvSpPr>
        <xdr:cNvPr id="539" name="Shape 4">
          <a:extLst>
            <a:ext uri="{FF2B5EF4-FFF2-40B4-BE49-F238E27FC236}">
              <a16:creationId xmlns:a16="http://schemas.microsoft.com/office/drawing/2014/main" id="{00000000-0008-0000-0200-00001B020000}"/>
            </a:ext>
          </a:extLst>
        </xdr:cNvPr>
        <xdr:cNvSpPr/>
      </xdr:nvSpPr>
      <xdr:spPr>
        <a:xfrm>
          <a:off x="1354455" y="89535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390525"/>
    <xdr:sp macro="" textlink="">
      <xdr:nvSpPr>
        <xdr:cNvPr id="540" name="Shape 4">
          <a:extLst>
            <a:ext uri="{FF2B5EF4-FFF2-40B4-BE49-F238E27FC236}">
              <a16:creationId xmlns:a16="http://schemas.microsoft.com/office/drawing/2014/main" id="{00000000-0008-0000-0200-00001C020000}"/>
            </a:ext>
          </a:extLst>
        </xdr:cNvPr>
        <xdr:cNvSpPr/>
      </xdr:nvSpPr>
      <xdr:spPr>
        <a:xfrm>
          <a:off x="1354455" y="89535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390525"/>
    <xdr:sp macro="" textlink="">
      <xdr:nvSpPr>
        <xdr:cNvPr id="541" name="Shape 4">
          <a:extLst>
            <a:ext uri="{FF2B5EF4-FFF2-40B4-BE49-F238E27FC236}">
              <a16:creationId xmlns:a16="http://schemas.microsoft.com/office/drawing/2014/main" id="{00000000-0008-0000-0200-00001D020000}"/>
            </a:ext>
          </a:extLst>
        </xdr:cNvPr>
        <xdr:cNvSpPr/>
      </xdr:nvSpPr>
      <xdr:spPr>
        <a:xfrm>
          <a:off x="1354455" y="89535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390525"/>
    <xdr:sp macro="" textlink="">
      <xdr:nvSpPr>
        <xdr:cNvPr id="542" name="Shape 4">
          <a:extLst>
            <a:ext uri="{FF2B5EF4-FFF2-40B4-BE49-F238E27FC236}">
              <a16:creationId xmlns:a16="http://schemas.microsoft.com/office/drawing/2014/main" id="{00000000-0008-0000-0200-00001E020000}"/>
            </a:ext>
          </a:extLst>
        </xdr:cNvPr>
        <xdr:cNvSpPr/>
      </xdr:nvSpPr>
      <xdr:spPr>
        <a:xfrm>
          <a:off x="1354455" y="8953500"/>
          <a:ext cx="76200" cy="3905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466725"/>
    <xdr:sp macro="" textlink="">
      <xdr:nvSpPr>
        <xdr:cNvPr id="543" name="Shape 7">
          <a:extLst>
            <a:ext uri="{FF2B5EF4-FFF2-40B4-BE49-F238E27FC236}">
              <a16:creationId xmlns:a16="http://schemas.microsoft.com/office/drawing/2014/main" id="{00000000-0008-0000-0200-00001F020000}"/>
            </a:ext>
          </a:extLst>
        </xdr:cNvPr>
        <xdr:cNvSpPr/>
      </xdr:nvSpPr>
      <xdr:spPr>
        <a:xfrm>
          <a:off x="1354455" y="89535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466725"/>
    <xdr:sp macro="" textlink="">
      <xdr:nvSpPr>
        <xdr:cNvPr id="544" name="Shape 7">
          <a:extLst>
            <a:ext uri="{FF2B5EF4-FFF2-40B4-BE49-F238E27FC236}">
              <a16:creationId xmlns:a16="http://schemas.microsoft.com/office/drawing/2014/main" id="{00000000-0008-0000-0200-000020020000}"/>
            </a:ext>
          </a:extLst>
        </xdr:cNvPr>
        <xdr:cNvSpPr/>
      </xdr:nvSpPr>
      <xdr:spPr>
        <a:xfrm>
          <a:off x="1354455" y="89535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466725"/>
    <xdr:sp macro="" textlink="">
      <xdr:nvSpPr>
        <xdr:cNvPr id="545" name="Shape 7">
          <a:extLst>
            <a:ext uri="{FF2B5EF4-FFF2-40B4-BE49-F238E27FC236}">
              <a16:creationId xmlns:a16="http://schemas.microsoft.com/office/drawing/2014/main" id="{00000000-0008-0000-0200-000021020000}"/>
            </a:ext>
          </a:extLst>
        </xdr:cNvPr>
        <xdr:cNvSpPr/>
      </xdr:nvSpPr>
      <xdr:spPr>
        <a:xfrm>
          <a:off x="1354455" y="89535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76200" cy="466725"/>
    <xdr:sp macro="" textlink="">
      <xdr:nvSpPr>
        <xdr:cNvPr id="546" name="Shape 7">
          <a:extLst>
            <a:ext uri="{FF2B5EF4-FFF2-40B4-BE49-F238E27FC236}">
              <a16:creationId xmlns:a16="http://schemas.microsoft.com/office/drawing/2014/main" id="{00000000-0008-0000-0200-000022020000}"/>
            </a:ext>
          </a:extLst>
        </xdr:cNvPr>
        <xdr:cNvSpPr/>
      </xdr:nvSpPr>
      <xdr:spPr>
        <a:xfrm>
          <a:off x="1354455" y="8953500"/>
          <a:ext cx="76200" cy="46672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47" name="Shape 8">
          <a:extLst>
            <a:ext uri="{FF2B5EF4-FFF2-40B4-BE49-F238E27FC236}">
              <a16:creationId xmlns:a16="http://schemas.microsoft.com/office/drawing/2014/main" id="{00000000-0008-0000-0200-000023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48" name="Shape 8">
          <a:extLst>
            <a:ext uri="{FF2B5EF4-FFF2-40B4-BE49-F238E27FC236}">
              <a16:creationId xmlns:a16="http://schemas.microsoft.com/office/drawing/2014/main" id="{00000000-0008-0000-0200-000024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49" name="Shape 8">
          <a:extLst>
            <a:ext uri="{FF2B5EF4-FFF2-40B4-BE49-F238E27FC236}">
              <a16:creationId xmlns:a16="http://schemas.microsoft.com/office/drawing/2014/main" id="{00000000-0008-0000-0200-000025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50" name="Shape 8">
          <a:extLst>
            <a:ext uri="{FF2B5EF4-FFF2-40B4-BE49-F238E27FC236}">
              <a16:creationId xmlns:a16="http://schemas.microsoft.com/office/drawing/2014/main" id="{00000000-0008-0000-0200-000026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51" name="Shape 8">
          <a:extLst>
            <a:ext uri="{FF2B5EF4-FFF2-40B4-BE49-F238E27FC236}">
              <a16:creationId xmlns:a16="http://schemas.microsoft.com/office/drawing/2014/main" id="{00000000-0008-0000-0200-000027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52" name="Shape 8">
          <a:extLst>
            <a:ext uri="{FF2B5EF4-FFF2-40B4-BE49-F238E27FC236}">
              <a16:creationId xmlns:a16="http://schemas.microsoft.com/office/drawing/2014/main" id="{00000000-0008-0000-0200-000028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oneCellAnchor>
    <xdr:from>
      <xdr:col>1</xdr:col>
      <xdr:colOff>1019175</xdr:colOff>
      <xdr:row>21</xdr:row>
      <xdr:rowOff>0</xdr:rowOff>
    </xdr:from>
    <xdr:ext cx="38100" cy="219075"/>
    <xdr:sp macro="" textlink="">
      <xdr:nvSpPr>
        <xdr:cNvPr id="553" name="Shape 8">
          <a:extLst>
            <a:ext uri="{FF2B5EF4-FFF2-40B4-BE49-F238E27FC236}">
              <a16:creationId xmlns:a16="http://schemas.microsoft.com/office/drawing/2014/main" id="{00000000-0008-0000-0200-000029020000}"/>
            </a:ext>
          </a:extLst>
        </xdr:cNvPr>
        <xdr:cNvSpPr/>
      </xdr:nvSpPr>
      <xdr:spPr>
        <a:xfrm>
          <a:off x="1354455" y="8953500"/>
          <a:ext cx="38100" cy="219075"/>
        </a:xfrm>
        <a:prstGeom prst="rect">
          <a:avLst/>
        </a:prstGeom>
        <a:no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lvl="0" indent="0" algn="l" rtl="0">
            <a:spcBef>
              <a:spcPts val="0"/>
            </a:spcBef>
            <a:spcAft>
              <a:spcPts val="0"/>
            </a:spcAft>
            <a:buNone/>
          </a:pPr>
          <a:endParaRPr lang="en-US"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1209675</xdr:colOff>
      <xdr:row>35</xdr:row>
      <xdr:rowOff>0</xdr:rowOff>
    </xdr:from>
    <xdr:ext cx="0" cy="763361"/>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1590675" y="1109472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763361"/>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1590675" y="1109472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763361"/>
    <xdr:sp macro="" textlink="">
      <xdr:nvSpPr>
        <xdr:cNvPr id="4" name="Text Box 2">
          <a:extLst>
            <a:ext uri="{FF2B5EF4-FFF2-40B4-BE49-F238E27FC236}">
              <a16:creationId xmlns:a16="http://schemas.microsoft.com/office/drawing/2014/main" id="{00000000-0008-0000-0300-000004000000}"/>
            </a:ext>
          </a:extLst>
        </xdr:cNvPr>
        <xdr:cNvSpPr txBox="1">
          <a:spLocks noChangeArrowheads="1"/>
        </xdr:cNvSpPr>
      </xdr:nvSpPr>
      <xdr:spPr bwMode="auto">
        <a:xfrm>
          <a:off x="1590675" y="1109472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593612"/>
    <xdr:sp macro="" textlink="">
      <xdr:nvSpPr>
        <xdr:cNvPr id="5" name="Text Box 2">
          <a:extLst>
            <a:ext uri="{FF2B5EF4-FFF2-40B4-BE49-F238E27FC236}">
              <a16:creationId xmlns:a16="http://schemas.microsoft.com/office/drawing/2014/main" id="{00000000-0008-0000-0300-000005000000}"/>
            </a:ext>
          </a:extLst>
        </xdr:cNvPr>
        <xdr:cNvSpPr txBox="1">
          <a:spLocks noChangeArrowheads="1"/>
        </xdr:cNvSpPr>
      </xdr:nvSpPr>
      <xdr:spPr bwMode="auto">
        <a:xfrm>
          <a:off x="1590675" y="11094720"/>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602116"/>
    <xdr:sp macro="" textlink="">
      <xdr:nvSpPr>
        <xdr:cNvPr id="6" name="Text Box 1">
          <a:extLst>
            <a:ext uri="{FF2B5EF4-FFF2-40B4-BE49-F238E27FC236}">
              <a16:creationId xmlns:a16="http://schemas.microsoft.com/office/drawing/2014/main" id="{00000000-0008-0000-0300-000006000000}"/>
            </a:ext>
          </a:extLst>
        </xdr:cNvPr>
        <xdr:cNvSpPr txBox="1">
          <a:spLocks noChangeArrowheads="1"/>
        </xdr:cNvSpPr>
      </xdr:nvSpPr>
      <xdr:spPr bwMode="auto">
        <a:xfrm>
          <a:off x="1590675" y="1109472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602116"/>
    <xdr:sp macro="" textlink="">
      <xdr:nvSpPr>
        <xdr:cNvPr id="7" name="Text Box 2">
          <a:extLst>
            <a:ext uri="{FF2B5EF4-FFF2-40B4-BE49-F238E27FC236}">
              <a16:creationId xmlns:a16="http://schemas.microsoft.com/office/drawing/2014/main" id="{00000000-0008-0000-0300-000007000000}"/>
            </a:ext>
          </a:extLst>
        </xdr:cNvPr>
        <xdr:cNvSpPr txBox="1">
          <a:spLocks noChangeArrowheads="1"/>
        </xdr:cNvSpPr>
      </xdr:nvSpPr>
      <xdr:spPr bwMode="auto">
        <a:xfrm>
          <a:off x="1590675" y="1109472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41</xdr:row>
      <xdr:rowOff>0</xdr:rowOff>
    </xdr:from>
    <xdr:ext cx="0" cy="763361"/>
    <xdr:sp macro="" textlink="">
      <xdr:nvSpPr>
        <xdr:cNvPr id="8" name="Text Box 2">
          <a:extLst>
            <a:ext uri="{FF2B5EF4-FFF2-40B4-BE49-F238E27FC236}">
              <a16:creationId xmlns:a16="http://schemas.microsoft.com/office/drawing/2014/main" id="{00000000-0008-0000-0300-000008000000}"/>
            </a:ext>
          </a:extLst>
        </xdr:cNvPr>
        <xdr:cNvSpPr txBox="1">
          <a:spLocks noChangeArrowheads="1"/>
        </xdr:cNvSpPr>
      </xdr:nvSpPr>
      <xdr:spPr bwMode="auto">
        <a:xfrm>
          <a:off x="16169640" y="1303020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41</xdr:row>
      <xdr:rowOff>0</xdr:rowOff>
    </xdr:from>
    <xdr:ext cx="0" cy="763361"/>
    <xdr:sp macro="" textlink="">
      <xdr:nvSpPr>
        <xdr:cNvPr id="9" name="Text Box 1">
          <a:extLst>
            <a:ext uri="{FF2B5EF4-FFF2-40B4-BE49-F238E27FC236}">
              <a16:creationId xmlns:a16="http://schemas.microsoft.com/office/drawing/2014/main" id="{00000000-0008-0000-0300-000009000000}"/>
            </a:ext>
          </a:extLst>
        </xdr:cNvPr>
        <xdr:cNvSpPr txBox="1">
          <a:spLocks noChangeArrowheads="1"/>
        </xdr:cNvSpPr>
      </xdr:nvSpPr>
      <xdr:spPr bwMode="auto">
        <a:xfrm>
          <a:off x="16169640" y="1303020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41</xdr:row>
      <xdr:rowOff>0</xdr:rowOff>
    </xdr:from>
    <xdr:ext cx="0" cy="763361"/>
    <xdr:sp macro="" textlink="">
      <xdr:nvSpPr>
        <xdr:cNvPr id="10" name="Text Box 2">
          <a:extLst>
            <a:ext uri="{FF2B5EF4-FFF2-40B4-BE49-F238E27FC236}">
              <a16:creationId xmlns:a16="http://schemas.microsoft.com/office/drawing/2014/main" id="{00000000-0008-0000-0300-00000A000000}"/>
            </a:ext>
          </a:extLst>
        </xdr:cNvPr>
        <xdr:cNvSpPr txBox="1">
          <a:spLocks noChangeArrowheads="1"/>
        </xdr:cNvSpPr>
      </xdr:nvSpPr>
      <xdr:spPr bwMode="auto">
        <a:xfrm>
          <a:off x="16169640" y="1303020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0" cy="763361"/>
    <xdr:sp macro="" textlink="">
      <xdr:nvSpPr>
        <xdr:cNvPr id="11" name="Text Box 2">
          <a:extLst>
            <a:ext uri="{FF2B5EF4-FFF2-40B4-BE49-F238E27FC236}">
              <a16:creationId xmlns:a16="http://schemas.microsoft.com/office/drawing/2014/main" id="{00000000-0008-0000-0300-00000B000000}"/>
            </a:ext>
          </a:extLst>
        </xdr:cNvPr>
        <xdr:cNvSpPr txBox="1">
          <a:spLocks noChangeArrowheads="1"/>
        </xdr:cNvSpPr>
      </xdr:nvSpPr>
      <xdr:spPr bwMode="auto">
        <a:xfrm>
          <a:off x="16169640" y="1109472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0" cy="763361"/>
    <xdr:sp macro="" textlink="">
      <xdr:nvSpPr>
        <xdr:cNvPr id="12" name="Text Box 1">
          <a:extLst>
            <a:ext uri="{FF2B5EF4-FFF2-40B4-BE49-F238E27FC236}">
              <a16:creationId xmlns:a16="http://schemas.microsoft.com/office/drawing/2014/main" id="{00000000-0008-0000-0300-00000C000000}"/>
            </a:ext>
          </a:extLst>
        </xdr:cNvPr>
        <xdr:cNvSpPr txBox="1">
          <a:spLocks noChangeArrowheads="1"/>
        </xdr:cNvSpPr>
      </xdr:nvSpPr>
      <xdr:spPr bwMode="auto">
        <a:xfrm>
          <a:off x="16169640" y="1109472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0" cy="763361"/>
    <xdr:sp macro="" textlink="">
      <xdr:nvSpPr>
        <xdr:cNvPr id="13" name="Text Box 2">
          <a:extLst>
            <a:ext uri="{FF2B5EF4-FFF2-40B4-BE49-F238E27FC236}">
              <a16:creationId xmlns:a16="http://schemas.microsoft.com/office/drawing/2014/main" id="{00000000-0008-0000-0300-00000D000000}"/>
            </a:ext>
          </a:extLst>
        </xdr:cNvPr>
        <xdr:cNvSpPr txBox="1">
          <a:spLocks noChangeArrowheads="1"/>
        </xdr:cNvSpPr>
      </xdr:nvSpPr>
      <xdr:spPr bwMode="auto">
        <a:xfrm>
          <a:off x="16169640" y="1109472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41</xdr:row>
      <xdr:rowOff>0</xdr:rowOff>
    </xdr:from>
    <xdr:ext cx="0" cy="602116"/>
    <xdr:sp macro="" textlink="">
      <xdr:nvSpPr>
        <xdr:cNvPr id="14" name="Text Box 1">
          <a:extLst>
            <a:ext uri="{FF2B5EF4-FFF2-40B4-BE49-F238E27FC236}">
              <a16:creationId xmlns:a16="http://schemas.microsoft.com/office/drawing/2014/main" id="{00000000-0008-0000-0300-00000E000000}"/>
            </a:ext>
          </a:extLst>
        </xdr:cNvPr>
        <xdr:cNvSpPr txBox="1">
          <a:spLocks noChangeArrowheads="1"/>
        </xdr:cNvSpPr>
      </xdr:nvSpPr>
      <xdr:spPr bwMode="auto">
        <a:xfrm>
          <a:off x="16169640" y="1303020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0" cy="763361"/>
    <xdr:sp macro="" textlink="">
      <xdr:nvSpPr>
        <xdr:cNvPr id="15" name="Text Box 2">
          <a:extLst>
            <a:ext uri="{FF2B5EF4-FFF2-40B4-BE49-F238E27FC236}">
              <a16:creationId xmlns:a16="http://schemas.microsoft.com/office/drawing/2014/main" id="{00000000-0008-0000-0300-00000F000000}"/>
            </a:ext>
          </a:extLst>
        </xdr:cNvPr>
        <xdr:cNvSpPr txBox="1">
          <a:spLocks noChangeArrowheads="1"/>
        </xdr:cNvSpPr>
      </xdr:nvSpPr>
      <xdr:spPr bwMode="auto">
        <a:xfrm>
          <a:off x="16169640" y="1109472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0" cy="763361"/>
    <xdr:sp macro="" textlink="">
      <xdr:nvSpPr>
        <xdr:cNvPr id="16" name="Text Box 1">
          <a:extLst>
            <a:ext uri="{FF2B5EF4-FFF2-40B4-BE49-F238E27FC236}">
              <a16:creationId xmlns:a16="http://schemas.microsoft.com/office/drawing/2014/main" id="{00000000-0008-0000-0300-000010000000}"/>
            </a:ext>
          </a:extLst>
        </xdr:cNvPr>
        <xdr:cNvSpPr txBox="1">
          <a:spLocks noChangeArrowheads="1"/>
        </xdr:cNvSpPr>
      </xdr:nvSpPr>
      <xdr:spPr bwMode="auto">
        <a:xfrm>
          <a:off x="16169640" y="1109472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0" cy="763361"/>
    <xdr:sp macro="" textlink="">
      <xdr:nvSpPr>
        <xdr:cNvPr id="17" name="Text Box 2">
          <a:extLst>
            <a:ext uri="{FF2B5EF4-FFF2-40B4-BE49-F238E27FC236}">
              <a16:creationId xmlns:a16="http://schemas.microsoft.com/office/drawing/2014/main" id="{00000000-0008-0000-0300-000011000000}"/>
            </a:ext>
          </a:extLst>
        </xdr:cNvPr>
        <xdr:cNvSpPr txBox="1">
          <a:spLocks noChangeArrowheads="1"/>
        </xdr:cNvSpPr>
      </xdr:nvSpPr>
      <xdr:spPr bwMode="auto">
        <a:xfrm>
          <a:off x="16169640" y="1109472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0" cy="593612"/>
    <xdr:sp macro="" textlink="">
      <xdr:nvSpPr>
        <xdr:cNvPr id="18" name="Text Box 2">
          <a:extLst>
            <a:ext uri="{FF2B5EF4-FFF2-40B4-BE49-F238E27FC236}">
              <a16:creationId xmlns:a16="http://schemas.microsoft.com/office/drawing/2014/main" id="{00000000-0008-0000-0300-000012000000}"/>
            </a:ext>
          </a:extLst>
        </xdr:cNvPr>
        <xdr:cNvSpPr txBox="1">
          <a:spLocks noChangeArrowheads="1"/>
        </xdr:cNvSpPr>
      </xdr:nvSpPr>
      <xdr:spPr bwMode="auto">
        <a:xfrm>
          <a:off x="16169640" y="11094720"/>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0" cy="602116"/>
    <xdr:sp macro="" textlink="">
      <xdr:nvSpPr>
        <xdr:cNvPr id="19" name="Text Box 1">
          <a:extLst>
            <a:ext uri="{FF2B5EF4-FFF2-40B4-BE49-F238E27FC236}">
              <a16:creationId xmlns:a16="http://schemas.microsoft.com/office/drawing/2014/main" id="{00000000-0008-0000-0300-000013000000}"/>
            </a:ext>
          </a:extLst>
        </xdr:cNvPr>
        <xdr:cNvSpPr txBox="1">
          <a:spLocks noChangeArrowheads="1"/>
        </xdr:cNvSpPr>
      </xdr:nvSpPr>
      <xdr:spPr bwMode="auto">
        <a:xfrm>
          <a:off x="16169640" y="1109472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0" cy="602116"/>
    <xdr:sp macro="" textlink="">
      <xdr:nvSpPr>
        <xdr:cNvPr id="20" name="Text Box 2">
          <a:extLst>
            <a:ext uri="{FF2B5EF4-FFF2-40B4-BE49-F238E27FC236}">
              <a16:creationId xmlns:a16="http://schemas.microsoft.com/office/drawing/2014/main" id="{00000000-0008-0000-0300-000014000000}"/>
            </a:ext>
          </a:extLst>
        </xdr:cNvPr>
        <xdr:cNvSpPr txBox="1">
          <a:spLocks noChangeArrowheads="1"/>
        </xdr:cNvSpPr>
      </xdr:nvSpPr>
      <xdr:spPr bwMode="auto">
        <a:xfrm>
          <a:off x="16169640" y="1109472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0" cy="763361"/>
    <xdr:sp macro="" textlink="">
      <xdr:nvSpPr>
        <xdr:cNvPr id="21" name="Text Box 2">
          <a:extLst>
            <a:ext uri="{FF2B5EF4-FFF2-40B4-BE49-F238E27FC236}">
              <a16:creationId xmlns:a16="http://schemas.microsoft.com/office/drawing/2014/main" id="{00000000-0008-0000-0300-000015000000}"/>
            </a:ext>
          </a:extLst>
        </xdr:cNvPr>
        <xdr:cNvSpPr txBox="1">
          <a:spLocks noChangeArrowheads="1"/>
        </xdr:cNvSpPr>
      </xdr:nvSpPr>
      <xdr:spPr bwMode="auto">
        <a:xfrm>
          <a:off x="16169640" y="1109472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0" cy="763361"/>
    <xdr:sp macro="" textlink="">
      <xdr:nvSpPr>
        <xdr:cNvPr id="22" name="Text Box 1">
          <a:extLst>
            <a:ext uri="{FF2B5EF4-FFF2-40B4-BE49-F238E27FC236}">
              <a16:creationId xmlns:a16="http://schemas.microsoft.com/office/drawing/2014/main" id="{00000000-0008-0000-0300-000016000000}"/>
            </a:ext>
          </a:extLst>
        </xdr:cNvPr>
        <xdr:cNvSpPr txBox="1">
          <a:spLocks noChangeArrowheads="1"/>
        </xdr:cNvSpPr>
      </xdr:nvSpPr>
      <xdr:spPr bwMode="auto">
        <a:xfrm>
          <a:off x="16169640" y="1109472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0" cy="763361"/>
    <xdr:sp macro="" textlink="">
      <xdr:nvSpPr>
        <xdr:cNvPr id="23" name="Text Box 2">
          <a:extLst>
            <a:ext uri="{FF2B5EF4-FFF2-40B4-BE49-F238E27FC236}">
              <a16:creationId xmlns:a16="http://schemas.microsoft.com/office/drawing/2014/main" id="{00000000-0008-0000-0300-000017000000}"/>
            </a:ext>
          </a:extLst>
        </xdr:cNvPr>
        <xdr:cNvSpPr txBox="1">
          <a:spLocks noChangeArrowheads="1"/>
        </xdr:cNvSpPr>
      </xdr:nvSpPr>
      <xdr:spPr bwMode="auto">
        <a:xfrm>
          <a:off x="16169640" y="1109472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763361"/>
    <xdr:sp macro="" textlink="">
      <xdr:nvSpPr>
        <xdr:cNvPr id="24" name="Text Box 2">
          <a:extLst>
            <a:ext uri="{FF2B5EF4-FFF2-40B4-BE49-F238E27FC236}">
              <a16:creationId xmlns:a16="http://schemas.microsoft.com/office/drawing/2014/main" id="{00000000-0008-0000-0300-000018000000}"/>
            </a:ext>
          </a:extLst>
        </xdr:cNvPr>
        <xdr:cNvSpPr txBox="1">
          <a:spLocks noChangeArrowheads="1"/>
        </xdr:cNvSpPr>
      </xdr:nvSpPr>
      <xdr:spPr bwMode="auto">
        <a:xfrm>
          <a:off x="1590675" y="1109472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763361"/>
    <xdr:sp macro="" textlink="">
      <xdr:nvSpPr>
        <xdr:cNvPr id="25" name="Text Box 1">
          <a:extLst>
            <a:ext uri="{FF2B5EF4-FFF2-40B4-BE49-F238E27FC236}">
              <a16:creationId xmlns:a16="http://schemas.microsoft.com/office/drawing/2014/main" id="{00000000-0008-0000-0300-000019000000}"/>
            </a:ext>
          </a:extLst>
        </xdr:cNvPr>
        <xdr:cNvSpPr txBox="1">
          <a:spLocks noChangeArrowheads="1"/>
        </xdr:cNvSpPr>
      </xdr:nvSpPr>
      <xdr:spPr bwMode="auto">
        <a:xfrm>
          <a:off x="1590675" y="1109472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763361"/>
    <xdr:sp macro="" textlink="">
      <xdr:nvSpPr>
        <xdr:cNvPr id="26" name="Text Box 2">
          <a:extLst>
            <a:ext uri="{FF2B5EF4-FFF2-40B4-BE49-F238E27FC236}">
              <a16:creationId xmlns:a16="http://schemas.microsoft.com/office/drawing/2014/main" id="{00000000-0008-0000-0300-00001A000000}"/>
            </a:ext>
          </a:extLst>
        </xdr:cNvPr>
        <xdr:cNvSpPr txBox="1">
          <a:spLocks noChangeArrowheads="1"/>
        </xdr:cNvSpPr>
      </xdr:nvSpPr>
      <xdr:spPr bwMode="auto">
        <a:xfrm>
          <a:off x="1590675" y="1109472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763361"/>
    <xdr:sp macro="" textlink="">
      <xdr:nvSpPr>
        <xdr:cNvPr id="27" name="Text Box 2">
          <a:extLst>
            <a:ext uri="{FF2B5EF4-FFF2-40B4-BE49-F238E27FC236}">
              <a16:creationId xmlns:a16="http://schemas.microsoft.com/office/drawing/2014/main" id="{00000000-0008-0000-0300-00001B000000}"/>
            </a:ext>
          </a:extLst>
        </xdr:cNvPr>
        <xdr:cNvSpPr txBox="1">
          <a:spLocks noChangeArrowheads="1"/>
        </xdr:cNvSpPr>
      </xdr:nvSpPr>
      <xdr:spPr bwMode="auto">
        <a:xfrm>
          <a:off x="1590675" y="1109472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763361"/>
    <xdr:sp macro="" textlink="">
      <xdr:nvSpPr>
        <xdr:cNvPr id="28" name="Text Box 1">
          <a:extLst>
            <a:ext uri="{FF2B5EF4-FFF2-40B4-BE49-F238E27FC236}">
              <a16:creationId xmlns:a16="http://schemas.microsoft.com/office/drawing/2014/main" id="{00000000-0008-0000-0300-00001C000000}"/>
            </a:ext>
          </a:extLst>
        </xdr:cNvPr>
        <xdr:cNvSpPr txBox="1">
          <a:spLocks noChangeArrowheads="1"/>
        </xdr:cNvSpPr>
      </xdr:nvSpPr>
      <xdr:spPr bwMode="auto">
        <a:xfrm>
          <a:off x="1590675" y="1109472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763361"/>
    <xdr:sp macro="" textlink="">
      <xdr:nvSpPr>
        <xdr:cNvPr id="29" name="Text Box 2">
          <a:extLst>
            <a:ext uri="{FF2B5EF4-FFF2-40B4-BE49-F238E27FC236}">
              <a16:creationId xmlns:a16="http://schemas.microsoft.com/office/drawing/2014/main" id="{00000000-0008-0000-0300-00001D000000}"/>
            </a:ext>
          </a:extLst>
        </xdr:cNvPr>
        <xdr:cNvSpPr txBox="1">
          <a:spLocks noChangeArrowheads="1"/>
        </xdr:cNvSpPr>
      </xdr:nvSpPr>
      <xdr:spPr bwMode="auto">
        <a:xfrm>
          <a:off x="1590675" y="1109472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593612"/>
    <xdr:sp macro="" textlink="">
      <xdr:nvSpPr>
        <xdr:cNvPr id="30" name="Text Box 2">
          <a:extLst>
            <a:ext uri="{FF2B5EF4-FFF2-40B4-BE49-F238E27FC236}">
              <a16:creationId xmlns:a16="http://schemas.microsoft.com/office/drawing/2014/main" id="{00000000-0008-0000-0300-00001E000000}"/>
            </a:ext>
          </a:extLst>
        </xdr:cNvPr>
        <xdr:cNvSpPr txBox="1">
          <a:spLocks noChangeArrowheads="1"/>
        </xdr:cNvSpPr>
      </xdr:nvSpPr>
      <xdr:spPr bwMode="auto">
        <a:xfrm>
          <a:off x="1590675" y="11094720"/>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602116"/>
    <xdr:sp macro="" textlink="">
      <xdr:nvSpPr>
        <xdr:cNvPr id="31" name="Text Box 1">
          <a:extLst>
            <a:ext uri="{FF2B5EF4-FFF2-40B4-BE49-F238E27FC236}">
              <a16:creationId xmlns:a16="http://schemas.microsoft.com/office/drawing/2014/main" id="{00000000-0008-0000-0300-00001F000000}"/>
            </a:ext>
          </a:extLst>
        </xdr:cNvPr>
        <xdr:cNvSpPr txBox="1">
          <a:spLocks noChangeArrowheads="1"/>
        </xdr:cNvSpPr>
      </xdr:nvSpPr>
      <xdr:spPr bwMode="auto">
        <a:xfrm>
          <a:off x="1590675" y="1109472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602116"/>
    <xdr:sp macro="" textlink="">
      <xdr:nvSpPr>
        <xdr:cNvPr id="32" name="Text Box 2">
          <a:extLst>
            <a:ext uri="{FF2B5EF4-FFF2-40B4-BE49-F238E27FC236}">
              <a16:creationId xmlns:a16="http://schemas.microsoft.com/office/drawing/2014/main" id="{00000000-0008-0000-0300-000020000000}"/>
            </a:ext>
          </a:extLst>
        </xdr:cNvPr>
        <xdr:cNvSpPr txBox="1">
          <a:spLocks noChangeArrowheads="1"/>
        </xdr:cNvSpPr>
      </xdr:nvSpPr>
      <xdr:spPr bwMode="auto">
        <a:xfrm>
          <a:off x="1590675" y="1109472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763361"/>
    <xdr:sp macro="" textlink="">
      <xdr:nvSpPr>
        <xdr:cNvPr id="33" name="Text Box 2">
          <a:extLst>
            <a:ext uri="{FF2B5EF4-FFF2-40B4-BE49-F238E27FC236}">
              <a16:creationId xmlns:a16="http://schemas.microsoft.com/office/drawing/2014/main" id="{00000000-0008-0000-0300-000021000000}"/>
            </a:ext>
          </a:extLst>
        </xdr:cNvPr>
        <xdr:cNvSpPr txBox="1">
          <a:spLocks noChangeArrowheads="1"/>
        </xdr:cNvSpPr>
      </xdr:nvSpPr>
      <xdr:spPr bwMode="auto">
        <a:xfrm>
          <a:off x="1590675" y="1109472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763361"/>
    <xdr:sp macro="" textlink="">
      <xdr:nvSpPr>
        <xdr:cNvPr id="34" name="Text Box 1">
          <a:extLst>
            <a:ext uri="{FF2B5EF4-FFF2-40B4-BE49-F238E27FC236}">
              <a16:creationId xmlns:a16="http://schemas.microsoft.com/office/drawing/2014/main" id="{00000000-0008-0000-0300-000022000000}"/>
            </a:ext>
          </a:extLst>
        </xdr:cNvPr>
        <xdr:cNvSpPr txBox="1">
          <a:spLocks noChangeArrowheads="1"/>
        </xdr:cNvSpPr>
      </xdr:nvSpPr>
      <xdr:spPr bwMode="auto">
        <a:xfrm>
          <a:off x="1590675" y="1109472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763361"/>
    <xdr:sp macro="" textlink="">
      <xdr:nvSpPr>
        <xdr:cNvPr id="35" name="Text Box 2">
          <a:extLst>
            <a:ext uri="{FF2B5EF4-FFF2-40B4-BE49-F238E27FC236}">
              <a16:creationId xmlns:a16="http://schemas.microsoft.com/office/drawing/2014/main" id="{00000000-0008-0000-0300-000023000000}"/>
            </a:ext>
          </a:extLst>
        </xdr:cNvPr>
        <xdr:cNvSpPr txBox="1">
          <a:spLocks noChangeArrowheads="1"/>
        </xdr:cNvSpPr>
      </xdr:nvSpPr>
      <xdr:spPr bwMode="auto">
        <a:xfrm>
          <a:off x="1590675" y="1109472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1209675</xdr:colOff>
      <xdr:row>26</xdr:row>
      <xdr:rowOff>0</xdr:rowOff>
    </xdr:from>
    <xdr:ext cx="0" cy="763361"/>
    <xdr:sp macro="" textlink="">
      <xdr:nvSpPr>
        <xdr:cNvPr id="2" name="Text Box 2">
          <a:extLst>
            <a:ext uri="{FF2B5EF4-FFF2-40B4-BE49-F238E27FC236}">
              <a16:creationId xmlns:a16="http://schemas.microsoft.com/office/drawing/2014/main" id="{7021EF13-1D9D-41A8-BAD8-6560E41D3216}"/>
            </a:ext>
          </a:extLst>
        </xdr:cNvPr>
        <xdr:cNvSpPr txBox="1">
          <a:spLocks noChangeArrowheads="1"/>
        </xdr:cNvSpPr>
      </xdr:nvSpPr>
      <xdr:spPr bwMode="auto">
        <a:xfrm>
          <a:off x="1819275" y="1447038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26</xdr:row>
      <xdr:rowOff>0</xdr:rowOff>
    </xdr:from>
    <xdr:ext cx="0" cy="763361"/>
    <xdr:sp macro="" textlink="">
      <xdr:nvSpPr>
        <xdr:cNvPr id="3" name="Text Box 1">
          <a:extLst>
            <a:ext uri="{FF2B5EF4-FFF2-40B4-BE49-F238E27FC236}">
              <a16:creationId xmlns:a16="http://schemas.microsoft.com/office/drawing/2014/main" id="{3696A9C8-0AAB-4153-97AD-A995AA28A9BD}"/>
            </a:ext>
          </a:extLst>
        </xdr:cNvPr>
        <xdr:cNvSpPr txBox="1">
          <a:spLocks noChangeArrowheads="1"/>
        </xdr:cNvSpPr>
      </xdr:nvSpPr>
      <xdr:spPr bwMode="auto">
        <a:xfrm>
          <a:off x="1819275" y="1447038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26</xdr:row>
      <xdr:rowOff>0</xdr:rowOff>
    </xdr:from>
    <xdr:ext cx="0" cy="763361"/>
    <xdr:sp macro="" textlink="">
      <xdr:nvSpPr>
        <xdr:cNvPr id="4" name="Text Box 2">
          <a:extLst>
            <a:ext uri="{FF2B5EF4-FFF2-40B4-BE49-F238E27FC236}">
              <a16:creationId xmlns:a16="http://schemas.microsoft.com/office/drawing/2014/main" id="{B79452B0-22A9-40A6-8A1A-22A09851C439}"/>
            </a:ext>
          </a:extLst>
        </xdr:cNvPr>
        <xdr:cNvSpPr txBox="1">
          <a:spLocks noChangeArrowheads="1"/>
        </xdr:cNvSpPr>
      </xdr:nvSpPr>
      <xdr:spPr bwMode="auto">
        <a:xfrm>
          <a:off x="1819275" y="1447038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26</xdr:row>
      <xdr:rowOff>0</xdr:rowOff>
    </xdr:from>
    <xdr:ext cx="0" cy="593612"/>
    <xdr:sp macro="" textlink="">
      <xdr:nvSpPr>
        <xdr:cNvPr id="5" name="Text Box 2">
          <a:extLst>
            <a:ext uri="{FF2B5EF4-FFF2-40B4-BE49-F238E27FC236}">
              <a16:creationId xmlns:a16="http://schemas.microsoft.com/office/drawing/2014/main" id="{3BB43DD2-FD38-4D26-AF73-DBA8A83FCD8D}"/>
            </a:ext>
          </a:extLst>
        </xdr:cNvPr>
        <xdr:cNvSpPr txBox="1">
          <a:spLocks noChangeArrowheads="1"/>
        </xdr:cNvSpPr>
      </xdr:nvSpPr>
      <xdr:spPr bwMode="auto">
        <a:xfrm>
          <a:off x="1819275" y="14470380"/>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26</xdr:row>
      <xdr:rowOff>0</xdr:rowOff>
    </xdr:from>
    <xdr:ext cx="0" cy="602116"/>
    <xdr:sp macro="" textlink="">
      <xdr:nvSpPr>
        <xdr:cNvPr id="6" name="Text Box 1">
          <a:extLst>
            <a:ext uri="{FF2B5EF4-FFF2-40B4-BE49-F238E27FC236}">
              <a16:creationId xmlns:a16="http://schemas.microsoft.com/office/drawing/2014/main" id="{A7ACF1ED-8062-4551-8A77-218FD8FDC8A8}"/>
            </a:ext>
          </a:extLst>
        </xdr:cNvPr>
        <xdr:cNvSpPr txBox="1">
          <a:spLocks noChangeArrowheads="1"/>
        </xdr:cNvSpPr>
      </xdr:nvSpPr>
      <xdr:spPr bwMode="auto">
        <a:xfrm>
          <a:off x="1819275" y="1447038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7"/>
  <sheetViews>
    <sheetView zoomScale="75" zoomScaleNormal="75" workbookViewId="0">
      <pane ySplit="9" topLeftCell="A28" activePane="bottomLeft" state="frozen"/>
      <selection pane="bottomLeft" activeCell="A2" sqref="A2:S2"/>
    </sheetView>
  </sheetViews>
  <sheetFormatPr defaultColWidth="8.85546875" defaultRowHeight="15.75" x14ac:dyDescent="0.25"/>
  <cols>
    <col min="1" max="1" width="5" style="1" customWidth="1"/>
    <col min="2" max="2" width="21.28515625" style="1" customWidth="1"/>
    <col min="3" max="3" width="9.42578125" style="1" customWidth="1"/>
    <col min="4" max="4" width="7.140625" style="1" customWidth="1"/>
    <col min="5" max="5" width="6.7109375" style="1" customWidth="1"/>
    <col min="6" max="6" width="7.28515625" style="1" customWidth="1"/>
    <col min="7" max="7" width="9" style="1" customWidth="1"/>
    <col min="8" max="8" width="9.7109375" style="1" customWidth="1"/>
    <col min="9" max="9" width="7.7109375" style="1" customWidth="1"/>
    <col min="10" max="10" width="14.85546875" style="1" customWidth="1"/>
    <col min="11" max="11" width="14.5703125" style="1" customWidth="1"/>
    <col min="12" max="12" width="13.28515625" style="1" customWidth="1"/>
    <col min="13" max="13" width="13.42578125" style="1" customWidth="1"/>
    <col min="14" max="14" width="13.5703125" style="1" customWidth="1"/>
    <col min="15" max="15" width="11.42578125" style="1" customWidth="1"/>
    <col min="16" max="16" width="14.5703125" style="2" customWidth="1"/>
    <col min="17" max="17" width="15.140625" style="2" customWidth="1"/>
    <col min="18" max="18" width="14.140625" style="2" customWidth="1"/>
    <col min="19" max="19" width="5.85546875" style="2" customWidth="1"/>
    <col min="20" max="20" width="14.28515625" style="1" customWidth="1"/>
    <col min="21" max="21" width="12" style="1" customWidth="1"/>
    <col min="22" max="22" width="12.28515625" style="1" bestFit="1" customWidth="1"/>
    <col min="23" max="23" width="13" style="1" customWidth="1"/>
    <col min="24" max="16384" width="8.85546875" style="1"/>
  </cols>
  <sheetData>
    <row r="1" spans="1:22" x14ac:dyDescent="0.25">
      <c r="A1" s="450" t="s">
        <v>59</v>
      </c>
      <c r="B1" s="450"/>
      <c r="C1" s="450"/>
      <c r="D1" s="450"/>
      <c r="E1" s="450"/>
      <c r="F1" s="450"/>
      <c r="G1" s="450"/>
      <c r="H1" s="450"/>
      <c r="I1" s="450"/>
      <c r="J1" s="450"/>
      <c r="K1" s="450"/>
      <c r="L1" s="450"/>
      <c r="M1" s="450"/>
      <c r="N1" s="450"/>
      <c r="O1" s="450"/>
      <c r="P1" s="450"/>
      <c r="Q1" s="450"/>
      <c r="R1" s="450"/>
      <c r="S1" s="450"/>
    </row>
    <row r="2" spans="1:22" ht="38.25" customHeight="1" x14ac:dyDescent="0.25">
      <c r="A2" s="451" t="s">
        <v>57</v>
      </c>
      <c r="B2" s="451"/>
      <c r="C2" s="451"/>
      <c r="D2" s="451"/>
      <c r="E2" s="451"/>
      <c r="F2" s="451"/>
      <c r="G2" s="451"/>
      <c r="H2" s="451"/>
      <c r="I2" s="451"/>
      <c r="J2" s="451"/>
      <c r="K2" s="451"/>
      <c r="L2" s="451"/>
      <c r="M2" s="451"/>
      <c r="N2" s="451"/>
      <c r="O2" s="451"/>
      <c r="P2" s="451"/>
      <c r="Q2" s="451"/>
      <c r="R2" s="451"/>
      <c r="S2" s="451"/>
    </row>
    <row r="3" spans="1:22" ht="16.5" customHeight="1" x14ac:dyDescent="0.25">
      <c r="A3" s="451" t="s">
        <v>16</v>
      </c>
      <c r="B3" s="451"/>
      <c r="C3" s="451"/>
      <c r="D3" s="451"/>
      <c r="E3" s="451"/>
      <c r="F3" s="451"/>
      <c r="G3" s="451"/>
      <c r="H3" s="451"/>
      <c r="I3" s="451"/>
      <c r="J3" s="451"/>
      <c r="K3" s="451"/>
      <c r="L3" s="451"/>
      <c r="M3" s="451"/>
      <c r="N3" s="451"/>
      <c r="O3" s="451"/>
      <c r="P3" s="451"/>
      <c r="Q3" s="451"/>
      <c r="R3" s="451"/>
      <c r="S3" s="451"/>
    </row>
    <row r="4" spans="1:22" ht="27.75" customHeight="1" x14ac:dyDescent="0.25">
      <c r="A4" s="452" t="s">
        <v>350</v>
      </c>
      <c r="B4" s="452"/>
      <c r="C4" s="452"/>
      <c r="D4" s="452"/>
      <c r="E4" s="452"/>
      <c r="F4" s="452"/>
      <c r="G4" s="452"/>
      <c r="H4" s="452"/>
      <c r="I4" s="452"/>
      <c r="J4" s="452"/>
      <c r="K4" s="452"/>
      <c r="L4" s="452"/>
      <c r="M4" s="452"/>
      <c r="N4" s="452"/>
      <c r="O4" s="452"/>
      <c r="P4" s="452"/>
      <c r="Q4" s="452"/>
      <c r="R4" s="452"/>
      <c r="S4" s="452"/>
    </row>
    <row r="5" spans="1:22" ht="21.75" customHeight="1" thickBot="1" x14ac:dyDescent="0.3">
      <c r="P5" s="3"/>
      <c r="Q5" s="462" t="s">
        <v>11</v>
      </c>
      <c r="R5" s="462"/>
      <c r="S5" s="462"/>
    </row>
    <row r="6" spans="1:22" s="4" customFormat="1" ht="44.25" customHeight="1" x14ac:dyDescent="0.2">
      <c r="A6" s="453" t="s">
        <v>6</v>
      </c>
      <c r="B6" s="455" t="s">
        <v>21</v>
      </c>
      <c r="C6" s="455" t="s">
        <v>22</v>
      </c>
      <c r="D6" s="457" t="s">
        <v>17</v>
      </c>
      <c r="E6" s="457" t="s">
        <v>18</v>
      </c>
      <c r="F6" s="457" t="s">
        <v>19</v>
      </c>
      <c r="G6" s="459" t="s">
        <v>20</v>
      </c>
      <c r="H6" s="459"/>
      <c r="I6" s="459"/>
      <c r="J6" s="459" t="s">
        <v>56</v>
      </c>
      <c r="K6" s="459"/>
      <c r="L6" s="459"/>
      <c r="M6" s="459" t="s">
        <v>25</v>
      </c>
      <c r="N6" s="459"/>
      <c r="O6" s="459"/>
      <c r="P6" s="463" t="s">
        <v>24</v>
      </c>
      <c r="Q6" s="463"/>
      <c r="R6" s="463"/>
      <c r="S6" s="464" t="s">
        <v>0</v>
      </c>
    </row>
    <row r="7" spans="1:22" s="4" customFormat="1" ht="20.45" customHeight="1" x14ac:dyDescent="0.2">
      <c r="A7" s="454"/>
      <c r="B7" s="456"/>
      <c r="C7" s="456"/>
      <c r="D7" s="458"/>
      <c r="E7" s="458"/>
      <c r="F7" s="458"/>
      <c r="G7" s="460" t="s">
        <v>7</v>
      </c>
      <c r="H7" s="461" t="s">
        <v>8</v>
      </c>
      <c r="I7" s="461"/>
      <c r="J7" s="460" t="s">
        <v>7</v>
      </c>
      <c r="K7" s="461" t="s">
        <v>8</v>
      </c>
      <c r="L7" s="461"/>
      <c r="M7" s="460" t="s">
        <v>7</v>
      </c>
      <c r="N7" s="461" t="s">
        <v>8</v>
      </c>
      <c r="O7" s="461"/>
      <c r="P7" s="460" t="s">
        <v>7</v>
      </c>
      <c r="Q7" s="461" t="s">
        <v>8</v>
      </c>
      <c r="R7" s="461"/>
      <c r="S7" s="465"/>
    </row>
    <row r="8" spans="1:22" s="4" customFormat="1" ht="20.45" customHeight="1" x14ac:dyDescent="0.2">
      <c r="A8" s="454"/>
      <c r="B8" s="456"/>
      <c r="C8" s="456"/>
      <c r="D8" s="458"/>
      <c r="E8" s="458"/>
      <c r="F8" s="458"/>
      <c r="G8" s="460"/>
      <c r="H8" s="460" t="s">
        <v>1</v>
      </c>
      <c r="I8" s="460" t="s">
        <v>23</v>
      </c>
      <c r="J8" s="460"/>
      <c r="K8" s="460" t="s">
        <v>1</v>
      </c>
      <c r="L8" s="460" t="s">
        <v>23</v>
      </c>
      <c r="M8" s="460"/>
      <c r="N8" s="460" t="s">
        <v>1</v>
      </c>
      <c r="O8" s="460" t="s">
        <v>23</v>
      </c>
      <c r="P8" s="460"/>
      <c r="Q8" s="460" t="s">
        <v>1</v>
      </c>
      <c r="R8" s="460" t="s">
        <v>23</v>
      </c>
      <c r="S8" s="465"/>
    </row>
    <row r="9" spans="1:22" s="4" customFormat="1" ht="17.25" customHeight="1" x14ac:dyDescent="0.2">
      <c r="A9" s="454"/>
      <c r="B9" s="456"/>
      <c r="C9" s="456"/>
      <c r="D9" s="458"/>
      <c r="E9" s="458"/>
      <c r="F9" s="458"/>
      <c r="G9" s="460"/>
      <c r="H9" s="460"/>
      <c r="I9" s="460"/>
      <c r="J9" s="460"/>
      <c r="K9" s="460"/>
      <c r="L9" s="460"/>
      <c r="M9" s="460"/>
      <c r="N9" s="460"/>
      <c r="O9" s="460"/>
      <c r="P9" s="460"/>
      <c r="Q9" s="460"/>
      <c r="R9" s="460"/>
      <c r="S9" s="465"/>
    </row>
    <row r="10" spans="1:22" s="48" customFormat="1" ht="21" customHeight="1" x14ac:dyDescent="0.25">
      <c r="A10" s="54"/>
      <c r="B10" s="55" t="s">
        <v>4</v>
      </c>
      <c r="C10" s="9"/>
      <c r="D10" s="55"/>
      <c r="E10" s="55"/>
      <c r="F10" s="55"/>
      <c r="G10" s="56">
        <f>G11</f>
        <v>113258.88956739126</v>
      </c>
      <c r="H10" s="56">
        <f t="shared" ref="H10:O10" si="0">H11</f>
        <v>98451.784130434768</v>
      </c>
      <c r="I10" s="56">
        <f t="shared" si="0"/>
        <v>11962.708652173906</v>
      </c>
      <c r="J10" s="80">
        <f t="shared" si="0"/>
        <v>101356.76982608691</v>
      </c>
      <c r="K10" s="80">
        <f t="shared" si="0"/>
        <v>92097.05160869562</v>
      </c>
      <c r="L10" s="80">
        <f t="shared" si="0"/>
        <v>9259.7182173913043</v>
      </c>
      <c r="M10" s="5">
        <f t="shared" si="0"/>
        <v>72941.2</v>
      </c>
      <c r="N10" s="5">
        <f t="shared" si="0"/>
        <v>66185.051999999996</v>
      </c>
      <c r="O10" s="5">
        <f t="shared" si="0"/>
        <v>6756.1480000000001</v>
      </c>
      <c r="P10" s="6">
        <f>P11</f>
        <v>28502.999826086918</v>
      </c>
      <c r="Q10" s="6">
        <f t="shared" ref="Q10:R10" si="1">Q11</f>
        <v>25911.999608695616</v>
      </c>
      <c r="R10" s="6">
        <f t="shared" si="1"/>
        <v>2591.0002173913053</v>
      </c>
      <c r="S10" s="57"/>
      <c r="T10" s="47">
        <v>25912</v>
      </c>
      <c r="U10" s="47">
        <v>2591</v>
      </c>
    </row>
    <row r="11" spans="1:22" s="52" customFormat="1" ht="76.5" x14ac:dyDescent="0.25">
      <c r="A11" s="54" t="s">
        <v>2</v>
      </c>
      <c r="B11" s="8" t="s">
        <v>12</v>
      </c>
      <c r="C11" s="9"/>
      <c r="D11" s="49"/>
      <c r="E11" s="7"/>
      <c r="F11" s="49"/>
      <c r="G11" s="10">
        <f>G12</f>
        <v>113258.88956739126</v>
      </c>
      <c r="H11" s="10">
        <f t="shared" ref="H11:O12" si="2">H12</f>
        <v>98451.784130434768</v>
      </c>
      <c r="I11" s="10">
        <f t="shared" si="2"/>
        <v>11962.708652173906</v>
      </c>
      <c r="J11" s="11">
        <f t="shared" si="2"/>
        <v>101356.76982608691</v>
      </c>
      <c r="K11" s="11">
        <f t="shared" si="2"/>
        <v>92097.05160869562</v>
      </c>
      <c r="L11" s="11">
        <f t="shared" si="2"/>
        <v>9259.7182173913043</v>
      </c>
      <c r="M11" s="83">
        <f t="shared" si="2"/>
        <v>72941.2</v>
      </c>
      <c r="N11" s="83">
        <f t="shared" si="2"/>
        <v>66185.051999999996</v>
      </c>
      <c r="O11" s="83">
        <f t="shared" si="2"/>
        <v>6756.1480000000001</v>
      </c>
      <c r="P11" s="6">
        <f>P12</f>
        <v>28502.999826086918</v>
      </c>
      <c r="Q11" s="6">
        <f t="shared" ref="Q11:R12" si="3">Q12</f>
        <v>25911.999608695616</v>
      </c>
      <c r="R11" s="6">
        <f t="shared" si="3"/>
        <v>2591.0002173913053</v>
      </c>
      <c r="S11" s="58"/>
      <c r="T11" s="50">
        <f>+T10-Q11</f>
        <v>3.9130438381107524E-4</v>
      </c>
      <c r="U11" s="50">
        <f>+U10-R11</f>
        <v>-2.1739130534115247E-4</v>
      </c>
      <c r="V11" s="51">
        <f>SUM(T11:U11)</f>
        <v>1.7391307846992277E-4</v>
      </c>
    </row>
    <row r="12" spans="1:22" s="13" customFormat="1" ht="96.75" customHeight="1" x14ac:dyDescent="0.2">
      <c r="A12" s="54" t="s">
        <v>5</v>
      </c>
      <c r="B12" s="8" t="s">
        <v>13</v>
      </c>
      <c r="C12" s="11"/>
      <c r="D12" s="12"/>
      <c r="E12" s="7"/>
      <c r="F12" s="12"/>
      <c r="G12" s="10">
        <f>G13</f>
        <v>113258.88956739126</v>
      </c>
      <c r="H12" s="10">
        <f t="shared" si="2"/>
        <v>98451.784130434768</v>
      </c>
      <c r="I12" s="10">
        <f t="shared" si="2"/>
        <v>11962.708652173906</v>
      </c>
      <c r="J12" s="11">
        <f t="shared" si="2"/>
        <v>101356.76982608691</v>
      </c>
      <c r="K12" s="11">
        <f t="shared" si="2"/>
        <v>92097.05160869562</v>
      </c>
      <c r="L12" s="11">
        <f t="shared" si="2"/>
        <v>9259.7182173913043</v>
      </c>
      <c r="M12" s="83">
        <f t="shared" si="2"/>
        <v>72941.2</v>
      </c>
      <c r="N12" s="83">
        <f t="shared" si="2"/>
        <v>66185.051999999996</v>
      </c>
      <c r="O12" s="83">
        <f t="shared" si="2"/>
        <v>6756.1480000000001</v>
      </c>
      <c r="P12" s="6">
        <f>P13</f>
        <v>28502.999826086918</v>
      </c>
      <c r="Q12" s="6">
        <f t="shared" si="3"/>
        <v>25911.999608695616</v>
      </c>
      <c r="R12" s="6">
        <f t="shared" si="3"/>
        <v>2591.0002173913053</v>
      </c>
      <c r="S12" s="59"/>
    </row>
    <row r="13" spans="1:22" s="16" customFormat="1" ht="56.25" customHeight="1" x14ac:dyDescent="0.2">
      <c r="A13" s="54" t="s">
        <v>14</v>
      </c>
      <c r="B13" s="8" t="s">
        <v>15</v>
      </c>
      <c r="C13" s="11"/>
      <c r="D13" s="14"/>
      <c r="E13" s="7"/>
      <c r="F13" s="14"/>
      <c r="G13" s="10">
        <f t="shared" ref="G13:O13" si="4">G14+G19+G26+G32</f>
        <v>113258.88956739126</v>
      </c>
      <c r="H13" s="10">
        <f t="shared" si="4"/>
        <v>98451.784130434768</v>
      </c>
      <c r="I13" s="10">
        <f t="shared" si="4"/>
        <v>11962.708652173906</v>
      </c>
      <c r="J13" s="11">
        <f t="shared" si="4"/>
        <v>101356.76982608691</v>
      </c>
      <c r="K13" s="11">
        <f t="shared" si="4"/>
        <v>92097.05160869562</v>
      </c>
      <c r="L13" s="11">
        <f t="shared" si="4"/>
        <v>9259.7182173913043</v>
      </c>
      <c r="M13" s="83">
        <f t="shared" si="4"/>
        <v>72941.2</v>
      </c>
      <c r="N13" s="83">
        <f t="shared" si="4"/>
        <v>66185.051999999996</v>
      </c>
      <c r="O13" s="83">
        <f t="shared" si="4"/>
        <v>6756.1480000000001</v>
      </c>
      <c r="P13" s="11">
        <f>P14+P19+P26+P32</f>
        <v>28502.999826086918</v>
      </c>
      <c r="Q13" s="11">
        <f>Q14+Q19+Q26+Q32</f>
        <v>25911.999608695616</v>
      </c>
      <c r="R13" s="11">
        <f>R14+R19+R26+R32</f>
        <v>2591.0002173913053</v>
      </c>
      <c r="S13" s="60"/>
    </row>
    <row r="14" spans="1:22" s="21" customFormat="1" ht="38.25" x14ac:dyDescent="0.2">
      <c r="A14" s="61" t="s">
        <v>2</v>
      </c>
      <c r="B14" s="17" t="s">
        <v>26</v>
      </c>
      <c r="C14" s="18"/>
      <c r="D14" s="19"/>
      <c r="E14" s="20"/>
      <c r="F14" s="19"/>
      <c r="G14" s="10">
        <f>G15+G17</f>
        <v>5000</v>
      </c>
      <c r="H14" s="10">
        <f t="shared" ref="H14:O14" si="5">H15+H17</f>
        <v>4250</v>
      </c>
      <c r="I14" s="10">
        <f t="shared" si="5"/>
        <v>750</v>
      </c>
      <c r="J14" s="11">
        <f t="shared" si="5"/>
        <v>3647.42</v>
      </c>
      <c r="K14" s="11">
        <f t="shared" si="5"/>
        <v>3264</v>
      </c>
      <c r="L14" s="11">
        <f t="shared" si="5"/>
        <v>383.42</v>
      </c>
      <c r="M14" s="5">
        <f t="shared" si="5"/>
        <v>1500</v>
      </c>
      <c r="N14" s="5">
        <f t="shared" si="5"/>
        <v>1500</v>
      </c>
      <c r="O14" s="5">
        <f t="shared" si="5"/>
        <v>0</v>
      </c>
      <c r="P14" s="15">
        <f>P15+P17</f>
        <v>2147.42</v>
      </c>
      <c r="Q14" s="15">
        <f t="shared" ref="Q14:R14" si="6">Q15+Q17</f>
        <v>1764</v>
      </c>
      <c r="R14" s="15">
        <f t="shared" si="6"/>
        <v>383.42</v>
      </c>
      <c r="S14" s="62"/>
    </row>
    <row r="15" spans="1:22" s="22" customFormat="1" ht="20.25" customHeight="1" x14ac:dyDescent="0.2">
      <c r="A15" s="61"/>
      <c r="B15" s="17" t="s">
        <v>27</v>
      </c>
      <c r="C15" s="18"/>
      <c r="D15" s="12"/>
      <c r="E15" s="20"/>
      <c r="F15" s="12"/>
      <c r="G15" s="10">
        <f>G16</f>
        <v>0</v>
      </c>
      <c r="H15" s="10">
        <f t="shared" ref="H15:O15" si="7">H16</f>
        <v>0</v>
      </c>
      <c r="I15" s="10">
        <f t="shared" si="7"/>
        <v>0</v>
      </c>
      <c r="J15" s="10">
        <f t="shared" si="7"/>
        <v>0</v>
      </c>
      <c r="K15" s="10">
        <f t="shared" si="7"/>
        <v>0</v>
      </c>
      <c r="L15" s="10">
        <f t="shared" si="7"/>
        <v>0</v>
      </c>
      <c r="M15" s="5">
        <f t="shared" si="7"/>
        <v>0</v>
      </c>
      <c r="N15" s="5">
        <f t="shared" si="7"/>
        <v>0</v>
      </c>
      <c r="O15" s="5">
        <f t="shared" si="7"/>
        <v>0</v>
      </c>
      <c r="P15" s="15">
        <f t="shared" ref="P15:R15" si="8">P16</f>
        <v>0</v>
      </c>
      <c r="Q15" s="15">
        <f t="shared" si="8"/>
        <v>0</v>
      </c>
      <c r="R15" s="15">
        <f t="shared" si="8"/>
        <v>0</v>
      </c>
      <c r="S15" s="63"/>
    </row>
    <row r="16" spans="1:22" s="21" customFormat="1" ht="12.75" x14ac:dyDescent="0.2">
      <c r="A16" s="64"/>
      <c r="B16" s="24"/>
      <c r="C16" s="25"/>
      <c r="D16" s="25"/>
      <c r="E16" s="26"/>
      <c r="F16" s="19"/>
      <c r="G16" s="27"/>
      <c r="H16" s="27"/>
      <c r="I16" s="27"/>
      <c r="J16" s="27"/>
      <c r="K16" s="27"/>
      <c r="L16" s="27"/>
      <c r="M16" s="28"/>
      <c r="N16" s="28"/>
      <c r="O16" s="28"/>
      <c r="P16" s="28"/>
      <c r="Q16" s="28"/>
      <c r="R16" s="28"/>
      <c r="S16" s="62"/>
    </row>
    <row r="17" spans="1:21" s="32" customFormat="1" ht="24.75" customHeight="1" x14ac:dyDescent="0.2">
      <c r="A17" s="65"/>
      <c r="B17" s="17" t="s">
        <v>28</v>
      </c>
      <c r="C17" s="29"/>
      <c r="D17" s="19"/>
      <c r="E17" s="20"/>
      <c r="F17" s="19"/>
      <c r="G17" s="30">
        <f>G18</f>
        <v>5000</v>
      </c>
      <c r="H17" s="30">
        <f t="shared" ref="H17:O17" si="9">H18</f>
        <v>4250</v>
      </c>
      <c r="I17" s="30">
        <f t="shared" si="9"/>
        <v>750</v>
      </c>
      <c r="J17" s="36">
        <f t="shared" si="9"/>
        <v>3647.42</v>
      </c>
      <c r="K17" s="36">
        <f t="shared" si="9"/>
        <v>3264</v>
      </c>
      <c r="L17" s="36">
        <f t="shared" si="9"/>
        <v>383.42</v>
      </c>
      <c r="M17" s="31">
        <f t="shared" si="9"/>
        <v>1500</v>
      </c>
      <c r="N17" s="31">
        <f t="shared" si="9"/>
        <v>1500</v>
      </c>
      <c r="O17" s="31">
        <f t="shared" si="9"/>
        <v>0</v>
      </c>
      <c r="P17" s="31">
        <f>P18</f>
        <v>2147.42</v>
      </c>
      <c r="Q17" s="31">
        <f t="shared" ref="Q17:R17" si="10">Q18</f>
        <v>1764</v>
      </c>
      <c r="R17" s="31">
        <f t="shared" si="10"/>
        <v>383.42</v>
      </c>
      <c r="S17" s="62"/>
    </row>
    <row r="18" spans="1:21" s="16" customFormat="1" ht="51" x14ac:dyDescent="0.2">
      <c r="A18" s="64" t="s">
        <v>29</v>
      </c>
      <c r="B18" s="24" t="s">
        <v>30</v>
      </c>
      <c r="C18" s="25" t="s">
        <v>41</v>
      </c>
      <c r="D18" s="25" t="s">
        <v>45</v>
      </c>
      <c r="E18" s="33" t="s">
        <v>43</v>
      </c>
      <c r="F18" s="34"/>
      <c r="G18" s="27">
        <f>SUM(H18:I18)</f>
        <v>5000</v>
      </c>
      <c r="H18" s="27">
        <f>85%*5000</f>
        <v>4250</v>
      </c>
      <c r="I18" s="27">
        <f>15%*5000</f>
        <v>750</v>
      </c>
      <c r="J18" s="28">
        <f>SUM(K18:L18)</f>
        <v>3647.42</v>
      </c>
      <c r="K18" s="28">
        <v>3264</v>
      </c>
      <c r="L18" s="28">
        <v>383.42</v>
      </c>
      <c r="M18" s="28">
        <f>N18+O18</f>
        <v>1500</v>
      </c>
      <c r="N18" s="35">
        <v>1500</v>
      </c>
      <c r="O18" s="35"/>
      <c r="P18" s="28">
        <f>SUM(Q18:R18)</f>
        <v>2147.42</v>
      </c>
      <c r="Q18" s="35">
        <f>+K18-N18</f>
        <v>1764</v>
      </c>
      <c r="R18" s="28">
        <f>+L18-O18</f>
        <v>383.42</v>
      </c>
      <c r="S18" s="66"/>
    </row>
    <row r="19" spans="1:21" s="16" customFormat="1" ht="30" customHeight="1" x14ac:dyDescent="0.2">
      <c r="A19" s="67" t="s">
        <v>3</v>
      </c>
      <c r="B19" s="17" t="s">
        <v>31</v>
      </c>
      <c r="C19" s="36"/>
      <c r="D19" s="25"/>
      <c r="E19" s="20"/>
      <c r="F19" s="34"/>
      <c r="G19" s="30">
        <f>G20</f>
        <v>85335.867999999944</v>
      </c>
      <c r="H19" s="30">
        <f t="shared" ref="H19:O19" si="11">H20</f>
        <v>74264.500608695613</v>
      </c>
      <c r="I19" s="30">
        <f t="shared" si="11"/>
        <v>8636.5847826086901</v>
      </c>
      <c r="J19" s="79">
        <f t="shared" si="11"/>
        <v>76757.048826086917</v>
      </c>
      <c r="K19" s="79">
        <f t="shared" si="11"/>
        <v>69780.050608695616</v>
      </c>
      <c r="L19" s="79">
        <f t="shared" si="11"/>
        <v>6976.9982173913049</v>
      </c>
      <c r="M19" s="36">
        <f t="shared" si="11"/>
        <v>62312.997000000003</v>
      </c>
      <c r="N19" s="36">
        <f t="shared" si="11"/>
        <v>56564.278999999995</v>
      </c>
      <c r="O19" s="36">
        <f t="shared" si="11"/>
        <v>5748.7179999999998</v>
      </c>
      <c r="P19" s="36">
        <f t="shared" ref="P19:R19" si="12">P20</f>
        <v>14444.051826086919</v>
      </c>
      <c r="Q19" s="36">
        <f t="shared" si="12"/>
        <v>13215.771608695613</v>
      </c>
      <c r="R19" s="36">
        <f t="shared" si="12"/>
        <v>1228.2802173913055</v>
      </c>
      <c r="S19" s="66"/>
    </row>
    <row r="20" spans="1:21" s="16" customFormat="1" ht="13.5" x14ac:dyDescent="0.2">
      <c r="A20" s="68" t="s">
        <v>14</v>
      </c>
      <c r="B20" s="37" t="s">
        <v>32</v>
      </c>
      <c r="C20" s="36"/>
      <c r="D20" s="25"/>
      <c r="E20" s="20"/>
      <c r="F20" s="34"/>
      <c r="G20" s="30">
        <f>G21+G23</f>
        <v>85335.867999999944</v>
      </c>
      <c r="H20" s="30">
        <f t="shared" ref="H20:O20" si="13">H21+H23</f>
        <v>74264.500608695613</v>
      </c>
      <c r="I20" s="30">
        <f t="shared" si="13"/>
        <v>8636.5847826086901</v>
      </c>
      <c r="J20" s="79">
        <f t="shared" si="13"/>
        <v>76757.048826086917</v>
      </c>
      <c r="K20" s="79">
        <f t="shared" si="13"/>
        <v>69780.050608695616</v>
      </c>
      <c r="L20" s="79">
        <f t="shared" si="13"/>
        <v>6976.9982173913049</v>
      </c>
      <c r="M20" s="36">
        <f t="shared" si="13"/>
        <v>62312.997000000003</v>
      </c>
      <c r="N20" s="36">
        <f t="shared" si="13"/>
        <v>56564.278999999995</v>
      </c>
      <c r="O20" s="36">
        <f t="shared" si="13"/>
        <v>5748.7179999999998</v>
      </c>
      <c r="P20" s="36">
        <f>P21+P23</f>
        <v>14444.051826086919</v>
      </c>
      <c r="Q20" s="36">
        <f>Q21+Q23</f>
        <v>13215.771608695613</v>
      </c>
      <c r="R20" s="36">
        <f>R21+R23</f>
        <v>1228.2802173913055</v>
      </c>
      <c r="S20" s="66"/>
    </row>
    <row r="21" spans="1:21" s="16" customFormat="1" ht="13.5" x14ac:dyDescent="0.2">
      <c r="A21" s="69"/>
      <c r="B21" s="17" t="s">
        <v>27</v>
      </c>
      <c r="C21" s="36"/>
      <c r="D21" s="25"/>
      <c r="E21" s="20"/>
      <c r="F21" s="34"/>
      <c r="G21" s="30">
        <f>SUM(G22:G22)</f>
        <v>55999.999999999942</v>
      </c>
      <c r="H21" s="30">
        <f t="shared" ref="H21:L21" si="14">SUM(H22:H22)</f>
        <v>48695.652173912997</v>
      </c>
      <c r="I21" s="30">
        <f t="shared" si="14"/>
        <v>4869.5652173913004</v>
      </c>
      <c r="J21" s="79">
        <f t="shared" si="14"/>
        <v>53565.217391304301</v>
      </c>
      <c r="K21" s="79">
        <f t="shared" si="14"/>
        <v>48695.652173912997</v>
      </c>
      <c r="L21" s="79">
        <f t="shared" si="14"/>
        <v>4869.5652173913049</v>
      </c>
      <c r="M21" s="36">
        <f t="shared" ref="M21:O21" si="15">SUM(M22:M22)</f>
        <v>48185.506000000001</v>
      </c>
      <c r="N21" s="36">
        <f t="shared" si="15"/>
        <v>43315.940999999999</v>
      </c>
      <c r="O21" s="36">
        <f t="shared" si="15"/>
        <v>4869.5649999999996</v>
      </c>
      <c r="P21" s="36">
        <f>SUM(P22:P22)</f>
        <v>5379.7113913043031</v>
      </c>
      <c r="Q21" s="36">
        <f t="shared" ref="Q21:R21" si="16">SUM(Q22:Q22)</f>
        <v>5379.7111739129978</v>
      </c>
      <c r="R21" s="36">
        <f t="shared" si="16"/>
        <v>2.1739130534115247E-4</v>
      </c>
      <c r="S21" s="66"/>
    </row>
    <row r="22" spans="1:21" s="16" customFormat="1" ht="63.75" x14ac:dyDescent="0.2">
      <c r="A22" s="64" t="s">
        <v>51</v>
      </c>
      <c r="B22" s="38" t="s">
        <v>34</v>
      </c>
      <c r="C22" s="25" t="s">
        <v>41</v>
      </c>
      <c r="D22" s="25" t="s">
        <v>46</v>
      </c>
      <c r="E22" s="39" t="s">
        <v>42</v>
      </c>
      <c r="F22" s="34"/>
      <c r="G22" s="27">
        <v>55999.999999999942</v>
      </c>
      <c r="H22" s="27">
        <v>48695.652173912997</v>
      </c>
      <c r="I22" s="27">
        <v>4869.5652173913004</v>
      </c>
      <c r="J22" s="28">
        <f>SUM(K22:L22)</f>
        <v>53565.217391304301</v>
      </c>
      <c r="K22" s="28">
        <v>48695.652173912997</v>
      </c>
      <c r="L22" s="28">
        <v>4869.5652173913049</v>
      </c>
      <c r="M22" s="28">
        <f>N22+O22</f>
        <v>48185.506000000001</v>
      </c>
      <c r="N22" s="28">
        <f>43342.884-26.943</f>
        <v>43315.940999999999</v>
      </c>
      <c r="O22" s="28">
        <v>4869.5649999999996</v>
      </c>
      <c r="P22" s="28">
        <f>SUM(Q22:R22)</f>
        <v>5379.7113913043031</v>
      </c>
      <c r="Q22" s="28">
        <f>+K22-N22</f>
        <v>5379.7111739129978</v>
      </c>
      <c r="R22" s="28">
        <f>+L22-O22</f>
        <v>2.1739130534115247E-4</v>
      </c>
      <c r="S22" s="66"/>
      <c r="T22" s="85">
        <f>J22-M22-P22</f>
        <v>0</v>
      </c>
    </row>
    <row r="23" spans="1:21" s="16" customFormat="1" ht="26.25" customHeight="1" x14ac:dyDescent="0.2">
      <c r="A23" s="65"/>
      <c r="B23" s="17" t="s">
        <v>28</v>
      </c>
      <c r="C23" s="29"/>
      <c r="D23" s="34"/>
      <c r="E23" s="20"/>
      <c r="F23" s="34"/>
      <c r="G23" s="30">
        <f>SUM(G24:G25)</f>
        <v>29335.868000000006</v>
      </c>
      <c r="H23" s="30">
        <f t="shared" ref="H23:O23" si="17">SUM(H24:H25)</f>
        <v>25568.848434782616</v>
      </c>
      <c r="I23" s="30">
        <f t="shared" si="17"/>
        <v>3767.0195652173898</v>
      </c>
      <c r="J23" s="36">
        <f t="shared" si="17"/>
        <v>23191.831434782616</v>
      </c>
      <c r="K23" s="36">
        <v>21084.398434782615</v>
      </c>
      <c r="L23" s="36">
        <f t="shared" si="17"/>
        <v>2107.433</v>
      </c>
      <c r="M23" s="40">
        <f t="shared" si="17"/>
        <v>14127.491</v>
      </c>
      <c r="N23" s="40">
        <f t="shared" si="17"/>
        <v>13248.338</v>
      </c>
      <c r="O23" s="40">
        <f t="shared" si="17"/>
        <v>879.15300000000002</v>
      </c>
      <c r="P23" s="40">
        <f>SUM(P24:P25)</f>
        <v>9064.3404347826163</v>
      </c>
      <c r="Q23" s="40">
        <f t="shared" ref="Q23:R23" si="18">SUM(Q24:Q25)</f>
        <v>7836.0604347826156</v>
      </c>
      <c r="R23" s="40">
        <f t="shared" si="18"/>
        <v>1228.2800000000002</v>
      </c>
      <c r="S23" s="66"/>
    </row>
    <row r="24" spans="1:21" s="16" customFormat="1" ht="51" x14ac:dyDescent="0.2">
      <c r="A24" s="64" t="s">
        <v>51</v>
      </c>
      <c r="B24" s="38" t="s">
        <v>35</v>
      </c>
      <c r="C24" s="25" t="s">
        <v>41</v>
      </c>
      <c r="D24" s="25" t="s">
        <v>47</v>
      </c>
      <c r="E24" s="39" t="s">
        <v>43</v>
      </c>
      <c r="F24" s="34"/>
      <c r="G24" s="27">
        <f t="shared" ref="G24:G25" si="19">SUM(H24:I24)</f>
        <v>12368.25</v>
      </c>
      <c r="H24" s="27">
        <v>10755</v>
      </c>
      <c r="I24" s="27">
        <v>1613.25</v>
      </c>
      <c r="J24" s="28">
        <f t="shared" ref="J24:J34" si="20">SUM(K24:L24)</f>
        <v>9845.17</v>
      </c>
      <c r="K24" s="28">
        <v>8904.5499999999993</v>
      </c>
      <c r="L24" s="28">
        <v>940.62</v>
      </c>
      <c r="M24" s="41">
        <f>SUM(N24:O24)</f>
        <v>4253.7150000000001</v>
      </c>
      <c r="N24" s="41">
        <v>3843.6779999999999</v>
      </c>
      <c r="O24" s="41">
        <v>410.03699999999998</v>
      </c>
      <c r="P24" s="28">
        <f>SUM(Q24:R24)</f>
        <v>5591.4549999999999</v>
      </c>
      <c r="Q24" s="78">
        <f>+K24-N24</f>
        <v>5060.8719999999994</v>
      </c>
      <c r="R24" s="28">
        <f>+L24-O24</f>
        <v>530.58300000000008</v>
      </c>
      <c r="S24" s="66"/>
    </row>
    <row r="25" spans="1:21" s="16" customFormat="1" ht="120.75" customHeight="1" x14ac:dyDescent="0.2">
      <c r="A25" s="64" t="s">
        <v>33</v>
      </c>
      <c r="B25" s="38" t="s">
        <v>36</v>
      </c>
      <c r="C25" s="25" t="s">
        <v>41</v>
      </c>
      <c r="D25" s="25" t="s">
        <v>48</v>
      </c>
      <c r="E25" s="23" t="s">
        <v>43</v>
      </c>
      <c r="F25" s="34"/>
      <c r="G25" s="27">
        <f t="shared" si="19"/>
        <v>16967.618000000006</v>
      </c>
      <c r="H25" s="27">
        <v>14813.848434782616</v>
      </c>
      <c r="I25" s="27">
        <v>2153.7695652173898</v>
      </c>
      <c r="J25" s="28">
        <f t="shared" si="20"/>
        <v>13346.661434782616</v>
      </c>
      <c r="K25" s="28">
        <v>12179.848434782616</v>
      </c>
      <c r="L25" s="28">
        <v>1166.8130000000001</v>
      </c>
      <c r="M25" s="41">
        <f t="shared" ref="M25" si="21">SUM(N25:O25)</f>
        <v>9873.7759999999998</v>
      </c>
      <c r="N25" s="41">
        <v>9404.66</v>
      </c>
      <c r="O25" s="41">
        <v>469.11599999999999</v>
      </c>
      <c r="P25" s="28">
        <f>SUM(Q25:R25)</f>
        <v>3472.8854347826164</v>
      </c>
      <c r="Q25" s="78">
        <f>+K25-N25</f>
        <v>2775.1884347826162</v>
      </c>
      <c r="R25" s="28">
        <f>+L25-O25</f>
        <v>697.69700000000012</v>
      </c>
      <c r="S25" s="66"/>
    </row>
    <row r="26" spans="1:21" s="16" customFormat="1" ht="30.75" customHeight="1" x14ac:dyDescent="0.2">
      <c r="A26" s="67" t="s">
        <v>9</v>
      </c>
      <c r="B26" s="17" t="s">
        <v>37</v>
      </c>
      <c r="C26" s="36"/>
      <c r="D26" s="25"/>
      <c r="E26" s="20"/>
      <c r="F26" s="34"/>
      <c r="G26" s="53">
        <f>G27+G29</f>
        <v>18420.771567391323</v>
      </c>
      <c r="H26" s="53">
        <f t="shared" ref="H26:R26" si="22">H27+H29</f>
        <v>16022.283521739149</v>
      </c>
      <c r="I26" s="53">
        <f t="shared" si="22"/>
        <v>1988.873869565216</v>
      </c>
      <c r="J26" s="53">
        <f t="shared" si="22"/>
        <v>17025.800999999999</v>
      </c>
      <c r="K26" s="53">
        <f t="shared" si="22"/>
        <v>15478.001</v>
      </c>
      <c r="L26" s="53">
        <f t="shared" si="22"/>
        <v>1547.8</v>
      </c>
      <c r="M26" s="53">
        <f t="shared" si="22"/>
        <v>8129.2030000000004</v>
      </c>
      <c r="N26" s="53">
        <f t="shared" si="22"/>
        <v>7258.7730000000001</v>
      </c>
      <c r="O26" s="53">
        <f t="shared" si="22"/>
        <v>870.43</v>
      </c>
      <c r="P26" s="36">
        <f t="shared" si="22"/>
        <v>8984.0280000000002</v>
      </c>
      <c r="Q26" s="36">
        <f t="shared" si="22"/>
        <v>8219.228000000001</v>
      </c>
      <c r="R26" s="36">
        <f t="shared" si="22"/>
        <v>764.8</v>
      </c>
      <c r="S26" s="66"/>
    </row>
    <row r="27" spans="1:21" s="16" customFormat="1" ht="30.75" customHeight="1" x14ac:dyDescent="0.2">
      <c r="A27" s="67"/>
      <c r="B27" s="17" t="s">
        <v>52</v>
      </c>
      <c r="C27" s="36"/>
      <c r="D27" s="25"/>
      <c r="E27" s="20"/>
      <c r="F27" s="34"/>
      <c r="G27" s="30">
        <f>G28</f>
        <v>9004.5</v>
      </c>
      <c r="H27" s="30">
        <f t="shared" ref="H27:O27" si="23">H28</f>
        <v>7830</v>
      </c>
      <c r="I27" s="30">
        <f t="shared" si="23"/>
        <v>1174.5</v>
      </c>
      <c r="J27" s="30">
        <f t="shared" si="23"/>
        <v>8613</v>
      </c>
      <c r="K27" s="30">
        <f t="shared" si="23"/>
        <v>7830</v>
      </c>
      <c r="L27" s="30">
        <f t="shared" si="23"/>
        <v>783</v>
      </c>
      <c r="M27" s="30">
        <f t="shared" si="23"/>
        <v>8129.2030000000004</v>
      </c>
      <c r="N27" s="30">
        <f t="shared" si="23"/>
        <v>7258.7730000000001</v>
      </c>
      <c r="O27" s="30">
        <f t="shared" si="23"/>
        <v>870.43</v>
      </c>
      <c r="P27" s="36">
        <f>P28</f>
        <v>571.22699999999998</v>
      </c>
      <c r="Q27" s="36">
        <f>Q28</f>
        <v>571.22699999999998</v>
      </c>
      <c r="R27" s="36">
        <f>R28</f>
        <v>0</v>
      </c>
      <c r="S27" s="66"/>
    </row>
    <row r="28" spans="1:21" s="16" customFormat="1" ht="51" x14ac:dyDescent="0.2">
      <c r="A28" s="70" t="s">
        <v>51</v>
      </c>
      <c r="B28" s="38" t="s">
        <v>38</v>
      </c>
      <c r="C28" s="25" t="s">
        <v>41</v>
      </c>
      <c r="D28" s="25" t="s">
        <v>49</v>
      </c>
      <c r="E28" s="39" t="s">
        <v>42</v>
      </c>
      <c r="F28" s="34"/>
      <c r="G28" s="27">
        <f t="shared" ref="G28" si="24">SUM(H28:I28)</f>
        <v>9004.5</v>
      </c>
      <c r="H28" s="27">
        <v>7830</v>
      </c>
      <c r="I28" s="27">
        <v>1174.5</v>
      </c>
      <c r="J28" s="27">
        <f t="shared" ref="J28" si="25">SUM(K28:L28)</f>
        <v>8613</v>
      </c>
      <c r="K28" s="28">
        <v>7830</v>
      </c>
      <c r="L28" s="28">
        <v>783</v>
      </c>
      <c r="M28" s="41">
        <f t="shared" ref="M28" si="26">SUM(N28:O28)</f>
        <v>8129.2030000000004</v>
      </c>
      <c r="N28" s="41">
        <v>7258.7730000000001</v>
      </c>
      <c r="O28" s="41">
        <v>870.43</v>
      </c>
      <c r="P28" s="41">
        <f>SUM(Q28:R28)</f>
        <v>571.22699999999998</v>
      </c>
      <c r="Q28" s="41">
        <v>571.22699999999998</v>
      </c>
      <c r="R28" s="41"/>
      <c r="S28" s="66"/>
      <c r="T28" s="85"/>
      <c r="U28" s="16">
        <f>4/9*100</f>
        <v>44.444444444444443</v>
      </c>
    </row>
    <row r="29" spans="1:21" s="16" customFormat="1" ht="30.75" customHeight="1" x14ac:dyDescent="0.2">
      <c r="A29" s="67"/>
      <c r="B29" s="17" t="s">
        <v>53</v>
      </c>
      <c r="C29" s="36"/>
      <c r="D29" s="25"/>
      <c r="E29" s="20"/>
      <c r="F29" s="34"/>
      <c r="G29" s="53">
        <f>G30</f>
        <v>9416.2715673913226</v>
      </c>
      <c r="H29" s="53">
        <f t="shared" ref="H29:O29" si="27">H30</f>
        <v>8192.2835217391494</v>
      </c>
      <c r="I29" s="53">
        <f t="shared" si="27"/>
        <v>814.37386956521595</v>
      </c>
      <c r="J29" s="77">
        <f t="shared" si="27"/>
        <v>8412.8009999999995</v>
      </c>
      <c r="K29" s="77">
        <f t="shared" si="27"/>
        <v>7648.0010000000002</v>
      </c>
      <c r="L29" s="77">
        <f t="shared" si="27"/>
        <v>764.8</v>
      </c>
      <c r="M29" s="53">
        <f t="shared" si="27"/>
        <v>0</v>
      </c>
      <c r="N29" s="53">
        <f t="shared" si="27"/>
        <v>0</v>
      </c>
      <c r="O29" s="53">
        <f t="shared" si="27"/>
        <v>0</v>
      </c>
      <c r="P29" s="36">
        <f>P30</f>
        <v>8412.8009999999995</v>
      </c>
      <c r="Q29" s="36">
        <f t="shared" ref="Q29:R29" si="28">Q30</f>
        <v>7648.0010000000002</v>
      </c>
      <c r="R29" s="36">
        <f t="shared" si="28"/>
        <v>764.8</v>
      </c>
      <c r="S29" s="66"/>
    </row>
    <row r="30" spans="1:21" s="412" customFormat="1" ht="76.150000000000006" customHeight="1" x14ac:dyDescent="0.2">
      <c r="A30" s="401" t="s">
        <v>51</v>
      </c>
      <c r="B30" s="402" t="s">
        <v>55</v>
      </c>
      <c r="C30" s="403" t="s">
        <v>41</v>
      </c>
      <c r="D30" s="403" t="s">
        <v>54</v>
      </c>
      <c r="E30" s="404" t="s">
        <v>58</v>
      </c>
      <c r="F30" s="405"/>
      <c r="G30" s="406">
        <v>9416.2715673913226</v>
      </c>
      <c r="H30" s="407">
        <v>8192.2835217391494</v>
      </c>
      <c r="I30" s="407">
        <v>814.37386956521595</v>
      </c>
      <c r="J30" s="408">
        <f>SUM(K30:L30)</f>
        <v>8412.8009999999995</v>
      </c>
      <c r="K30" s="408">
        <v>7648.0010000000002</v>
      </c>
      <c r="L30" s="408">
        <v>764.8</v>
      </c>
      <c r="M30" s="409"/>
      <c r="N30" s="409"/>
      <c r="O30" s="409"/>
      <c r="P30" s="409">
        <f>SUM(Q30:R30)</f>
        <v>8412.8009999999995</v>
      </c>
      <c r="Q30" s="409">
        <v>7648.0010000000002</v>
      </c>
      <c r="R30" s="409">
        <v>764.8</v>
      </c>
      <c r="S30" s="410"/>
      <c r="T30" s="411"/>
      <c r="U30" s="411"/>
    </row>
    <row r="31" spans="1:21" s="16" customFormat="1" ht="12.75" x14ac:dyDescent="0.2">
      <c r="A31" s="71"/>
      <c r="B31" s="38"/>
      <c r="C31" s="25"/>
      <c r="D31" s="25"/>
      <c r="E31" s="39"/>
      <c r="F31" s="34"/>
      <c r="G31" s="27"/>
      <c r="H31" s="27"/>
      <c r="I31" s="27"/>
      <c r="J31" s="27"/>
      <c r="K31" s="27"/>
      <c r="L31" s="27"/>
      <c r="M31" s="41"/>
      <c r="N31" s="41"/>
      <c r="O31" s="41"/>
      <c r="P31" s="41"/>
      <c r="Q31" s="41"/>
      <c r="R31" s="41"/>
      <c r="S31" s="66"/>
    </row>
    <row r="32" spans="1:21" s="16" customFormat="1" ht="39.75" customHeight="1" x14ac:dyDescent="0.2">
      <c r="A32" s="67" t="s">
        <v>10</v>
      </c>
      <c r="B32" s="17" t="s">
        <v>39</v>
      </c>
      <c r="C32" s="42"/>
      <c r="D32" s="25"/>
      <c r="E32" s="43"/>
      <c r="F32" s="34"/>
      <c r="G32" s="44">
        <f>G34</f>
        <v>4502.25</v>
      </c>
      <c r="H32" s="44">
        <f t="shared" ref="H32:O32" si="29">H34</f>
        <v>3915</v>
      </c>
      <c r="I32" s="44">
        <f t="shared" si="29"/>
        <v>587.25</v>
      </c>
      <c r="J32" s="84">
        <f t="shared" si="29"/>
        <v>3926.5</v>
      </c>
      <c r="K32" s="84">
        <f t="shared" si="29"/>
        <v>3575</v>
      </c>
      <c r="L32" s="84">
        <f t="shared" si="29"/>
        <v>351.5</v>
      </c>
      <c r="M32" s="45">
        <f t="shared" si="29"/>
        <v>999</v>
      </c>
      <c r="N32" s="45">
        <f t="shared" si="29"/>
        <v>862</v>
      </c>
      <c r="O32" s="45">
        <f t="shared" si="29"/>
        <v>137</v>
      </c>
      <c r="P32" s="81">
        <f>P34</f>
        <v>2927.5</v>
      </c>
      <c r="Q32" s="81">
        <f t="shared" ref="Q32:R32" si="30">Q34</f>
        <v>2713</v>
      </c>
      <c r="R32" s="81">
        <f t="shared" si="30"/>
        <v>214.5</v>
      </c>
      <c r="S32" s="66"/>
    </row>
    <row r="33" spans="1:19" s="16" customFormat="1" ht="33.6" customHeight="1" x14ac:dyDescent="0.2">
      <c r="A33" s="65"/>
      <c r="B33" s="17" t="s">
        <v>28</v>
      </c>
      <c r="C33" s="45"/>
      <c r="D33" s="25"/>
      <c r="E33" s="20"/>
      <c r="F33" s="34"/>
      <c r="G33" s="30">
        <f>G32</f>
        <v>4502.25</v>
      </c>
      <c r="H33" s="30">
        <f t="shared" ref="H33:O33" si="31">H32</f>
        <v>3915</v>
      </c>
      <c r="I33" s="30">
        <f t="shared" si="31"/>
        <v>587.25</v>
      </c>
      <c r="J33" s="36">
        <f t="shared" si="31"/>
        <v>3926.5</v>
      </c>
      <c r="K33" s="36">
        <f t="shared" si="31"/>
        <v>3575</v>
      </c>
      <c r="L33" s="36">
        <f t="shared" si="31"/>
        <v>351.5</v>
      </c>
      <c r="M33" s="45">
        <f t="shared" si="31"/>
        <v>999</v>
      </c>
      <c r="N33" s="45">
        <f t="shared" si="31"/>
        <v>862</v>
      </c>
      <c r="O33" s="45">
        <f t="shared" si="31"/>
        <v>137</v>
      </c>
      <c r="P33" s="40">
        <f>P32</f>
        <v>2927.5</v>
      </c>
      <c r="Q33" s="40">
        <f t="shared" ref="Q33:R33" si="32">Q32</f>
        <v>2713</v>
      </c>
      <c r="R33" s="40">
        <f t="shared" si="32"/>
        <v>214.5</v>
      </c>
      <c r="S33" s="66"/>
    </row>
    <row r="34" spans="1:19" s="16" customFormat="1" ht="51" x14ac:dyDescent="0.2">
      <c r="A34" s="64" t="s">
        <v>51</v>
      </c>
      <c r="B34" s="38" t="s">
        <v>40</v>
      </c>
      <c r="C34" s="25" t="s">
        <v>41</v>
      </c>
      <c r="D34" s="25" t="s">
        <v>50</v>
      </c>
      <c r="E34" s="39" t="s">
        <v>44</v>
      </c>
      <c r="F34" s="34"/>
      <c r="G34" s="27">
        <f>SUM(H34:I34)</f>
        <v>4502.25</v>
      </c>
      <c r="H34" s="27">
        <v>3915</v>
      </c>
      <c r="I34" s="27">
        <v>587.25</v>
      </c>
      <c r="J34" s="28">
        <f t="shared" si="20"/>
        <v>3926.5</v>
      </c>
      <c r="K34" s="28">
        <v>3575</v>
      </c>
      <c r="L34" s="28">
        <v>351.5</v>
      </c>
      <c r="M34" s="46">
        <f t="shared" ref="M34" si="33">SUM(N34:O34)</f>
        <v>999</v>
      </c>
      <c r="N34" s="46">
        <v>862</v>
      </c>
      <c r="O34" s="46">
        <v>137</v>
      </c>
      <c r="P34" s="82">
        <f>SUM(Q34:R34)</f>
        <v>2927.5</v>
      </c>
      <c r="Q34" s="41">
        <f>+K34-N34</f>
        <v>2713</v>
      </c>
      <c r="R34" s="41">
        <f>+L34-O34</f>
        <v>214.5</v>
      </c>
      <c r="S34" s="66"/>
    </row>
    <row r="35" spans="1:19" s="16" customFormat="1" ht="13.5" thickBot="1" x14ac:dyDescent="0.25">
      <c r="A35" s="72"/>
      <c r="B35" s="73"/>
      <c r="C35" s="73"/>
      <c r="D35" s="74"/>
      <c r="E35" s="75"/>
      <c r="F35" s="73"/>
      <c r="G35" s="73"/>
      <c r="H35" s="73"/>
      <c r="I35" s="73"/>
      <c r="J35" s="73"/>
      <c r="K35" s="73"/>
      <c r="L35" s="73"/>
      <c r="M35" s="73"/>
      <c r="N35" s="73"/>
      <c r="O35" s="73"/>
      <c r="P35" s="73"/>
      <c r="Q35" s="73"/>
      <c r="R35" s="73"/>
      <c r="S35" s="76"/>
    </row>
    <row r="37" spans="1:19" x14ac:dyDescent="0.25">
      <c r="P37" s="2">
        <f>P10-P29</f>
        <v>20090.198826086918</v>
      </c>
      <c r="Q37" s="2">
        <f t="shared" ref="Q37:R37" si="34">Q10-Q29</f>
        <v>18263.998608695616</v>
      </c>
      <c r="R37" s="2">
        <f t="shared" si="34"/>
        <v>1826.2002173913054</v>
      </c>
    </row>
  </sheetData>
  <mergeCells count="32">
    <mergeCell ref="Q5:S5"/>
    <mergeCell ref="P7:P9"/>
    <mergeCell ref="Q7:R7"/>
    <mergeCell ref="H8:H9"/>
    <mergeCell ref="I8:I9"/>
    <mergeCell ref="K8:K9"/>
    <mergeCell ref="L8:L9"/>
    <mergeCell ref="N8:N9"/>
    <mergeCell ref="P6:R6"/>
    <mergeCell ref="S6:S9"/>
    <mergeCell ref="N7:O7"/>
    <mergeCell ref="J7:J9"/>
    <mergeCell ref="K7:L7"/>
    <mergeCell ref="M7:M9"/>
    <mergeCell ref="O8:O9"/>
    <mergeCell ref="Q8:Q9"/>
    <mergeCell ref="A1:S1"/>
    <mergeCell ref="A2:S2"/>
    <mergeCell ref="A3:S3"/>
    <mergeCell ref="A4:S4"/>
    <mergeCell ref="A6:A9"/>
    <mergeCell ref="B6:B9"/>
    <mergeCell ref="C6:C9"/>
    <mergeCell ref="D6:D9"/>
    <mergeCell ref="E6:E9"/>
    <mergeCell ref="F6:F9"/>
    <mergeCell ref="G6:I6"/>
    <mergeCell ref="J6:L6"/>
    <mergeCell ref="M6:O6"/>
    <mergeCell ref="G7:G9"/>
    <mergeCell ref="H7:I7"/>
    <mergeCell ref="R8:R9"/>
  </mergeCells>
  <printOptions horizontalCentered="1"/>
  <pageMargins left="0.31496062992125984" right="0.31496062992125984" top="0.74803149606299213" bottom="0.74803149606299213" header="0.31496062992125984" footer="0.31496062992125984"/>
  <pageSetup paperSize="9" scale="7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67"/>
  <sheetViews>
    <sheetView zoomScale="70" zoomScaleNormal="70" workbookViewId="0">
      <pane ySplit="8" topLeftCell="A9" activePane="bottomLeft" state="frozen"/>
      <selection pane="bottomLeft" activeCell="K10" sqref="K10"/>
    </sheetView>
  </sheetViews>
  <sheetFormatPr defaultColWidth="8.85546875" defaultRowHeight="15" x14ac:dyDescent="0.25"/>
  <cols>
    <col min="1" max="1" width="4.85546875" customWidth="1"/>
    <col min="2" max="2" width="29" customWidth="1"/>
    <col min="3" max="3" width="11.7109375" customWidth="1"/>
    <col min="4" max="5" width="10.85546875" customWidth="1"/>
    <col min="6" max="6" width="8.7109375" customWidth="1"/>
    <col min="7" max="7" width="12.28515625" customWidth="1"/>
    <col min="8" max="8" width="11.85546875" customWidth="1"/>
    <col min="9" max="9" width="10.140625" customWidth="1"/>
    <col min="10" max="10" width="11.28515625" customWidth="1"/>
    <col min="11" max="11" width="11" customWidth="1"/>
    <col min="12" max="13" width="10.140625" customWidth="1"/>
    <col min="14" max="14" width="12.28515625" customWidth="1"/>
    <col min="15" max="15" width="11.85546875" customWidth="1"/>
    <col min="16" max="16" width="10.28515625" bestFit="1" customWidth="1"/>
    <col min="17" max="17" width="9.85546875" customWidth="1"/>
    <col min="18" max="18" width="11.140625" bestFit="1" customWidth="1"/>
    <col min="19" max="19" width="11.5703125" customWidth="1"/>
    <col min="20" max="20" width="10.140625" customWidth="1"/>
    <col min="21" max="21" width="13.140625" customWidth="1"/>
    <col min="22" max="22" width="8.5703125" customWidth="1"/>
    <col min="23" max="24" width="5.42578125" customWidth="1"/>
    <col min="25" max="25" width="10.5703125" bestFit="1" customWidth="1"/>
    <col min="26" max="26" width="9.7109375" bestFit="1" customWidth="1"/>
  </cols>
  <sheetData>
    <row r="1" spans="1:26" s="183" customFormat="1" ht="18.75" x14ac:dyDescent="0.25">
      <c r="A1" s="492" t="s">
        <v>259</v>
      </c>
      <c r="B1" s="492"/>
      <c r="C1" s="492"/>
      <c r="D1" s="492"/>
      <c r="E1" s="492"/>
      <c r="F1" s="492"/>
      <c r="G1" s="492"/>
      <c r="H1" s="492"/>
      <c r="I1" s="492"/>
      <c r="J1" s="492"/>
      <c r="K1" s="492"/>
      <c r="L1" s="492"/>
      <c r="M1" s="492"/>
      <c r="N1" s="492"/>
      <c r="O1" s="492"/>
      <c r="P1" s="492"/>
      <c r="Q1" s="492"/>
      <c r="R1" s="492"/>
      <c r="S1" s="492"/>
      <c r="T1" s="492"/>
      <c r="U1" s="181"/>
      <c r="V1" s="182"/>
    </row>
    <row r="2" spans="1:26" s="183" customFormat="1" ht="37.9" customHeight="1" x14ac:dyDescent="0.25">
      <c r="A2" s="493" t="s">
        <v>159</v>
      </c>
      <c r="B2" s="493"/>
      <c r="C2" s="493"/>
      <c r="D2" s="493"/>
      <c r="E2" s="493"/>
      <c r="F2" s="493"/>
      <c r="G2" s="493"/>
      <c r="H2" s="493"/>
      <c r="I2" s="493"/>
      <c r="J2" s="493"/>
      <c r="K2" s="493"/>
      <c r="L2" s="493"/>
      <c r="M2" s="493"/>
      <c r="N2" s="493"/>
      <c r="O2" s="493"/>
      <c r="P2" s="493"/>
      <c r="Q2" s="493"/>
      <c r="R2" s="493"/>
      <c r="S2" s="493"/>
      <c r="T2" s="493"/>
      <c r="U2" s="184"/>
      <c r="V2" s="182"/>
    </row>
    <row r="3" spans="1:26" s="183" customFormat="1" ht="25.9" customHeight="1" x14ac:dyDescent="0.25">
      <c r="A3" s="493" t="s">
        <v>16</v>
      </c>
      <c r="B3" s="493"/>
      <c r="C3" s="493"/>
      <c r="D3" s="493"/>
      <c r="E3" s="493"/>
      <c r="F3" s="493"/>
      <c r="G3" s="493"/>
      <c r="H3" s="493"/>
      <c r="I3" s="493"/>
      <c r="J3" s="493"/>
      <c r="K3" s="493"/>
      <c r="L3" s="493"/>
      <c r="M3" s="493"/>
      <c r="N3" s="493"/>
      <c r="O3" s="493"/>
      <c r="P3" s="493"/>
      <c r="Q3" s="493"/>
      <c r="R3" s="493"/>
      <c r="S3" s="493"/>
      <c r="T3" s="493"/>
      <c r="U3" s="184"/>
      <c r="V3" s="182"/>
    </row>
    <row r="4" spans="1:26" s="183" customFormat="1" ht="25.15" customHeight="1" x14ac:dyDescent="0.25">
      <c r="A4" s="494" t="str">
        <f>'PL1'!A4:S4</f>
        <v>(Kèm theo Công văn số            /UBND ngày      /12/2024 của Chủ tịch UBND huyện Sơn Tây)</v>
      </c>
      <c r="B4" s="494"/>
      <c r="C4" s="494"/>
      <c r="D4" s="494"/>
      <c r="E4" s="494"/>
      <c r="F4" s="494"/>
      <c r="G4" s="494"/>
      <c r="H4" s="494"/>
      <c r="I4" s="494"/>
      <c r="J4" s="494"/>
      <c r="K4" s="494"/>
      <c r="L4" s="494"/>
      <c r="M4" s="494"/>
      <c r="N4" s="494"/>
      <c r="O4" s="494"/>
      <c r="P4" s="494"/>
      <c r="Q4" s="494"/>
      <c r="R4" s="494"/>
      <c r="S4" s="494"/>
      <c r="T4" s="494"/>
      <c r="U4" s="185"/>
      <c r="V4" s="182"/>
    </row>
    <row r="5" spans="1:26" s="183" customFormat="1" ht="15.75" thickBot="1" x14ac:dyDescent="0.3">
      <c r="A5" s="185"/>
      <c r="B5" s="186"/>
      <c r="C5" s="186"/>
      <c r="D5" s="186"/>
      <c r="E5" s="186"/>
      <c r="F5" s="186"/>
      <c r="G5" s="186"/>
      <c r="H5" s="186"/>
      <c r="I5" s="186"/>
      <c r="J5" s="185"/>
      <c r="K5" s="185"/>
      <c r="L5" s="185"/>
      <c r="M5" s="185"/>
      <c r="N5" s="185"/>
      <c r="O5" s="185"/>
      <c r="P5" s="185"/>
      <c r="Q5" s="185"/>
      <c r="R5" s="495" t="s">
        <v>11</v>
      </c>
      <c r="S5" s="495"/>
      <c r="T5" s="495"/>
      <c r="U5" s="187"/>
      <c r="V5" s="182"/>
    </row>
    <row r="6" spans="1:26" s="189" customFormat="1" ht="37.5" customHeight="1" x14ac:dyDescent="0.25">
      <c r="A6" s="496" t="s">
        <v>6</v>
      </c>
      <c r="B6" s="484" t="s">
        <v>160</v>
      </c>
      <c r="C6" s="478" t="s">
        <v>17</v>
      </c>
      <c r="D6" s="478" t="s">
        <v>65</v>
      </c>
      <c r="E6" s="478" t="s">
        <v>161</v>
      </c>
      <c r="F6" s="478" t="s">
        <v>18</v>
      </c>
      <c r="G6" s="481" t="s">
        <v>20</v>
      </c>
      <c r="H6" s="482"/>
      <c r="I6" s="483"/>
      <c r="J6" s="484" t="s">
        <v>162</v>
      </c>
      <c r="K6" s="484"/>
      <c r="L6" s="484"/>
      <c r="M6" s="484"/>
      <c r="N6" s="485" t="s">
        <v>163</v>
      </c>
      <c r="O6" s="486"/>
      <c r="P6" s="486"/>
      <c r="Q6" s="487"/>
      <c r="R6" s="488" t="s">
        <v>164</v>
      </c>
      <c r="S6" s="488"/>
      <c r="T6" s="488"/>
      <c r="U6" s="489" t="s">
        <v>165</v>
      </c>
      <c r="V6" s="468" t="s">
        <v>0</v>
      </c>
      <c r="W6" s="188"/>
      <c r="X6" s="188"/>
    </row>
    <row r="7" spans="1:26" s="189" customFormat="1" ht="15" customHeight="1" x14ac:dyDescent="0.25">
      <c r="A7" s="466"/>
      <c r="B7" s="467"/>
      <c r="C7" s="479"/>
      <c r="D7" s="479"/>
      <c r="E7" s="479"/>
      <c r="F7" s="479"/>
      <c r="G7" s="470" t="s">
        <v>166</v>
      </c>
      <c r="H7" s="467" t="s">
        <v>167</v>
      </c>
      <c r="I7" s="472"/>
      <c r="J7" s="467" t="s">
        <v>7</v>
      </c>
      <c r="K7" s="467" t="s">
        <v>8</v>
      </c>
      <c r="L7" s="467"/>
      <c r="M7" s="467"/>
      <c r="N7" s="467" t="s">
        <v>168</v>
      </c>
      <c r="O7" s="473" t="s">
        <v>8</v>
      </c>
      <c r="P7" s="474"/>
      <c r="Q7" s="475"/>
      <c r="R7" s="476" t="s">
        <v>168</v>
      </c>
      <c r="S7" s="477" t="s">
        <v>8</v>
      </c>
      <c r="T7" s="477"/>
      <c r="U7" s="490"/>
      <c r="V7" s="469"/>
      <c r="W7" s="188"/>
      <c r="X7" s="188"/>
    </row>
    <row r="8" spans="1:26" s="189" customFormat="1" ht="64.900000000000006" customHeight="1" x14ac:dyDescent="0.25">
      <c r="A8" s="466"/>
      <c r="B8" s="467"/>
      <c r="C8" s="480"/>
      <c r="D8" s="480"/>
      <c r="E8" s="480"/>
      <c r="F8" s="480"/>
      <c r="G8" s="471"/>
      <c r="H8" s="190" t="s">
        <v>169</v>
      </c>
      <c r="I8" s="190" t="s">
        <v>170</v>
      </c>
      <c r="J8" s="467"/>
      <c r="K8" s="190" t="s">
        <v>1</v>
      </c>
      <c r="L8" s="190" t="s">
        <v>80</v>
      </c>
      <c r="M8" s="190" t="s">
        <v>81</v>
      </c>
      <c r="N8" s="467"/>
      <c r="O8" s="190" t="s">
        <v>171</v>
      </c>
      <c r="P8" s="190" t="s">
        <v>75</v>
      </c>
      <c r="Q8" s="190" t="s">
        <v>76</v>
      </c>
      <c r="R8" s="476"/>
      <c r="S8" s="191" t="s">
        <v>171</v>
      </c>
      <c r="T8" s="191" t="s">
        <v>75</v>
      </c>
      <c r="U8" s="491"/>
      <c r="V8" s="469"/>
      <c r="W8" s="188"/>
      <c r="X8" s="188"/>
    </row>
    <row r="9" spans="1:26" s="189" customFormat="1" x14ac:dyDescent="0.25">
      <c r="A9" s="466" t="s">
        <v>172</v>
      </c>
      <c r="B9" s="467"/>
      <c r="C9" s="190"/>
      <c r="D9" s="190"/>
      <c r="E9" s="190"/>
      <c r="F9" s="190"/>
      <c r="G9" s="192">
        <f t="shared" ref="G9:T9" si="0">G10+G14+G18+G45+G52</f>
        <v>102644.235</v>
      </c>
      <c r="H9" s="192">
        <f t="shared" si="0"/>
        <v>89262.399999999994</v>
      </c>
      <c r="I9" s="192">
        <f t="shared" si="0"/>
        <v>13382.235000000001</v>
      </c>
      <c r="J9" s="192">
        <f t="shared" si="0"/>
        <v>102226.72500000001</v>
      </c>
      <c r="K9" s="192">
        <f t="shared" si="0"/>
        <v>89261.96699999999</v>
      </c>
      <c r="L9" s="192">
        <f t="shared" si="0"/>
        <v>8675.7049999999999</v>
      </c>
      <c r="M9" s="192">
        <f t="shared" si="0"/>
        <v>4289.0530000000008</v>
      </c>
      <c r="N9" s="192">
        <f t="shared" si="0"/>
        <v>53225.934999999998</v>
      </c>
      <c r="O9" s="192">
        <f t="shared" si="0"/>
        <v>48426.684999999998</v>
      </c>
      <c r="P9" s="192">
        <f t="shared" si="0"/>
        <v>4567.25</v>
      </c>
      <c r="Q9" s="192">
        <f t="shared" si="0"/>
        <v>232</v>
      </c>
      <c r="R9" s="192">
        <f t="shared" si="0"/>
        <v>44292</v>
      </c>
      <c r="S9" s="192">
        <f t="shared" si="0"/>
        <v>40547</v>
      </c>
      <c r="T9" s="192">
        <f t="shared" si="0"/>
        <v>3745</v>
      </c>
      <c r="U9" s="193"/>
      <c r="V9" s="194"/>
      <c r="W9" s="195"/>
      <c r="X9" s="195"/>
    </row>
    <row r="10" spans="1:26" s="200" customFormat="1" ht="42.75" x14ac:dyDescent="0.25">
      <c r="A10" s="196" t="s">
        <v>2</v>
      </c>
      <c r="B10" s="197" t="s">
        <v>173</v>
      </c>
      <c r="C10" s="197"/>
      <c r="D10" s="197"/>
      <c r="E10" s="197"/>
      <c r="F10" s="190"/>
      <c r="G10" s="192">
        <f>SUM(G11:G13)</f>
        <v>7000.05</v>
      </c>
      <c r="H10" s="192">
        <f t="shared" ref="H10:T10" si="1">SUM(H11:H13)</f>
        <v>6086.5</v>
      </c>
      <c r="I10" s="192">
        <f t="shared" si="1"/>
        <v>913.55000000000018</v>
      </c>
      <c r="J10" s="192">
        <f t="shared" si="1"/>
        <v>7000.05</v>
      </c>
      <c r="K10" s="192">
        <f t="shared" si="1"/>
        <v>6086.5</v>
      </c>
      <c r="L10" s="192">
        <f t="shared" si="1"/>
        <v>608.20000000000005</v>
      </c>
      <c r="M10" s="192">
        <f t="shared" si="1"/>
        <v>305.35000000000019</v>
      </c>
      <c r="N10" s="192">
        <f t="shared" si="1"/>
        <v>5262.55</v>
      </c>
      <c r="O10" s="192">
        <f t="shared" si="1"/>
        <v>4613.5</v>
      </c>
      <c r="P10" s="192">
        <f t="shared" si="1"/>
        <v>417.05</v>
      </c>
      <c r="Q10" s="192">
        <f t="shared" si="1"/>
        <v>232</v>
      </c>
      <c r="R10" s="192">
        <f t="shared" si="1"/>
        <v>1383</v>
      </c>
      <c r="S10" s="192">
        <f t="shared" si="1"/>
        <v>1257</v>
      </c>
      <c r="T10" s="192">
        <f t="shared" si="1"/>
        <v>125.99999999999997</v>
      </c>
      <c r="U10" s="198"/>
      <c r="V10" s="199"/>
    </row>
    <row r="11" spans="1:26" s="189" customFormat="1" x14ac:dyDescent="0.25">
      <c r="A11" s="201" t="s">
        <v>51</v>
      </c>
      <c r="B11" s="202" t="s">
        <v>174</v>
      </c>
      <c r="C11" s="203"/>
      <c r="D11" s="203"/>
      <c r="E11" s="203"/>
      <c r="F11" s="203"/>
      <c r="G11" s="204">
        <f>SUM(H11:I11)</f>
        <v>4286.05</v>
      </c>
      <c r="H11" s="204">
        <v>3726.5</v>
      </c>
      <c r="I11" s="204">
        <v>559.55000000000018</v>
      </c>
      <c r="J11" s="204">
        <f>SUM(K11:M11)</f>
        <v>4286.05</v>
      </c>
      <c r="K11" s="204">
        <v>3726.5</v>
      </c>
      <c r="L11" s="204">
        <v>372.2</v>
      </c>
      <c r="M11" s="204">
        <v>187.35000000000019</v>
      </c>
      <c r="N11" s="205">
        <f>SUM(O11:Q11)</f>
        <v>2684.55</v>
      </c>
      <c r="O11" s="205">
        <v>2340.5</v>
      </c>
      <c r="P11" s="205">
        <v>230.05</v>
      </c>
      <c r="Q11" s="205">
        <f>44+70</f>
        <v>114</v>
      </c>
      <c r="R11" s="206">
        <f>SUM(S11:T11)</f>
        <v>1247</v>
      </c>
      <c r="S11" s="206">
        <f>+K11-O11-216</f>
        <v>1170</v>
      </c>
      <c r="T11" s="206">
        <f>+L11-P11-65.15</f>
        <v>76.999999999999972</v>
      </c>
      <c r="U11" s="207"/>
      <c r="V11" s="208"/>
      <c r="W11" s="209"/>
      <c r="X11" s="209"/>
      <c r="Y11" s="210" t="e">
        <f>+#REF!-#REF!</f>
        <v>#REF!</v>
      </c>
      <c r="Z11" s="210" t="e">
        <f>+#REF!-#REF!</f>
        <v>#REF!</v>
      </c>
    </row>
    <row r="12" spans="1:26" s="189" customFormat="1" x14ac:dyDescent="0.25">
      <c r="A12" s="201" t="s">
        <v>33</v>
      </c>
      <c r="B12" s="202" t="s">
        <v>175</v>
      </c>
      <c r="C12" s="203"/>
      <c r="D12" s="203"/>
      <c r="E12" s="203"/>
      <c r="F12" s="203"/>
      <c r="G12" s="204">
        <f>SUM(H12:I12)</f>
        <v>2714</v>
      </c>
      <c r="H12" s="204">
        <v>2360</v>
      </c>
      <c r="I12" s="204">
        <v>354</v>
      </c>
      <c r="J12" s="204">
        <f t="shared" ref="J12" si="2">SUM(K12:M12)</f>
        <v>2714</v>
      </c>
      <c r="K12" s="204">
        <v>2360</v>
      </c>
      <c r="L12" s="204">
        <v>236</v>
      </c>
      <c r="M12" s="204">
        <v>118</v>
      </c>
      <c r="N12" s="205">
        <f t="shared" ref="N12" si="3">SUM(O12:Q12)</f>
        <v>2578</v>
      </c>
      <c r="O12" s="205">
        <v>2273</v>
      </c>
      <c r="P12" s="205">
        <v>187</v>
      </c>
      <c r="Q12" s="205">
        <v>118</v>
      </c>
      <c r="R12" s="206">
        <f t="shared" ref="R12" si="4">SUM(S12:T12)</f>
        <v>136</v>
      </c>
      <c r="S12" s="206">
        <f>+K12-O12</f>
        <v>87</v>
      </c>
      <c r="T12" s="206">
        <f>+L12-P12</f>
        <v>49</v>
      </c>
      <c r="U12" s="207"/>
      <c r="V12" s="208"/>
      <c r="W12" s="209"/>
      <c r="X12" s="209"/>
    </row>
    <row r="13" spans="1:26" s="189" customFormat="1" x14ac:dyDescent="0.25">
      <c r="A13" s="201"/>
      <c r="B13" s="202"/>
      <c r="C13" s="203"/>
      <c r="D13" s="203"/>
      <c r="E13" s="203"/>
      <c r="F13" s="203"/>
      <c r="G13" s="204"/>
      <c r="H13" s="204"/>
      <c r="I13" s="204"/>
      <c r="J13" s="204"/>
      <c r="K13" s="204"/>
      <c r="L13" s="204"/>
      <c r="M13" s="204"/>
      <c r="N13" s="205"/>
      <c r="O13" s="205"/>
      <c r="P13" s="205"/>
      <c r="Q13" s="205"/>
      <c r="R13" s="204"/>
      <c r="S13" s="204"/>
      <c r="T13" s="204"/>
      <c r="U13" s="207"/>
      <c r="V13" s="208"/>
      <c r="W13" s="209"/>
      <c r="X13" s="209"/>
    </row>
    <row r="14" spans="1:26" s="189" customFormat="1" ht="42.75" x14ac:dyDescent="0.25">
      <c r="A14" s="196" t="s">
        <v>3</v>
      </c>
      <c r="B14" s="197" t="s">
        <v>176</v>
      </c>
      <c r="C14" s="197"/>
      <c r="D14" s="197"/>
      <c r="E14" s="197"/>
      <c r="F14" s="190"/>
      <c r="G14" s="192">
        <f>SUM(G15:G17)</f>
        <v>40705</v>
      </c>
      <c r="H14" s="192">
        <f t="shared" ref="H14:I14" si="5">SUM(H15:H17)</f>
        <v>35396</v>
      </c>
      <c r="I14" s="192">
        <f t="shared" si="5"/>
        <v>5309.4</v>
      </c>
      <c r="J14" s="192">
        <f>SUM(J15:J17)</f>
        <v>40705.4</v>
      </c>
      <c r="K14" s="192">
        <f t="shared" ref="K14:M14" si="6">SUM(K15:K17)</f>
        <v>35396</v>
      </c>
      <c r="L14" s="192">
        <f t="shared" si="6"/>
        <v>3539.6000000000004</v>
      </c>
      <c r="M14" s="192">
        <f t="shared" si="6"/>
        <v>1769.8000000000002</v>
      </c>
      <c r="N14" s="211">
        <f>SUM(N15:N17)</f>
        <v>29133</v>
      </c>
      <c r="O14" s="211">
        <f t="shared" ref="O14:P14" si="7">SUM(O15:O17)</f>
        <v>26485</v>
      </c>
      <c r="P14" s="211">
        <f t="shared" si="7"/>
        <v>2648</v>
      </c>
      <c r="Q14" s="211"/>
      <c r="R14" s="192">
        <f>SUM(R15:R17)</f>
        <v>9803</v>
      </c>
      <c r="S14" s="192">
        <f t="shared" ref="S14:T14" si="8">SUM(S15:S17)</f>
        <v>8911</v>
      </c>
      <c r="T14" s="192">
        <f t="shared" si="8"/>
        <v>892</v>
      </c>
      <c r="U14" s="212"/>
      <c r="V14" s="208"/>
      <c r="W14" s="209"/>
      <c r="X14" s="209"/>
      <c r="Y14" s="213">
        <v>8911</v>
      </c>
    </row>
    <row r="15" spans="1:26" s="189" customFormat="1" ht="60" x14ac:dyDescent="0.25">
      <c r="A15" s="214">
        <v>1</v>
      </c>
      <c r="B15" s="202" t="s">
        <v>177</v>
      </c>
      <c r="C15" s="203" t="s">
        <v>178</v>
      </c>
      <c r="D15" s="203" t="s">
        <v>179</v>
      </c>
      <c r="E15" s="203"/>
      <c r="F15" s="203" t="s">
        <v>42</v>
      </c>
      <c r="G15" s="204">
        <v>17250</v>
      </c>
      <c r="H15" s="204">
        <v>15000</v>
      </c>
      <c r="I15" s="204">
        <v>2250</v>
      </c>
      <c r="J15" s="204">
        <f>SUM(K15:M15)</f>
        <v>17250</v>
      </c>
      <c r="K15" s="204">
        <v>15000</v>
      </c>
      <c r="L15" s="204">
        <f>10%*K15</f>
        <v>1500</v>
      </c>
      <c r="M15" s="215">
        <f>5%*K15</f>
        <v>750</v>
      </c>
      <c r="N15" s="205">
        <f>O15+P15</f>
        <v>11792</v>
      </c>
      <c r="O15" s="205">
        <v>10709.9</v>
      </c>
      <c r="P15" s="205">
        <v>1082.0999999999999</v>
      </c>
      <c r="Q15" s="205"/>
      <c r="R15" s="215">
        <f>S15+T15</f>
        <v>4708.1000000000004</v>
      </c>
      <c r="S15" s="215">
        <f>+K15-O15</f>
        <v>4290.1000000000004</v>
      </c>
      <c r="T15" s="215">
        <v>418</v>
      </c>
      <c r="U15" s="207" t="s">
        <v>180</v>
      </c>
      <c r="V15" s="208"/>
      <c r="W15" s="209"/>
      <c r="X15" s="209"/>
      <c r="Y15" s="213">
        <f>+S14-Y14</f>
        <v>0</v>
      </c>
    </row>
    <row r="16" spans="1:26" s="189" customFormat="1" ht="45" x14ac:dyDescent="0.25">
      <c r="A16" s="216">
        <v>2</v>
      </c>
      <c r="B16" s="217" t="s">
        <v>181</v>
      </c>
      <c r="C16" s="203" t="s">
        <v>182</v>
      </c>
      <c r="D16" s="203" t="s">
        <v>183</v>
      </c>
      <c r="E16" s="203"/>
      <c r="F16" s="203" t="s">
        <v>42</v>
      </c>
      <c r="G16" s="204">
        <v>11500</v>
      </c>
      <c r="H16" s="204">
        <v>10000</v>
      </c>
      <c r="I16" s="204">
        <v>1500</v>
      </c>
      <c r="J16" s="204">
        <f t="shared" ref="J16:J17" si="9">SUM(K16:M16)</f>
        <v>11500</v>
      </c>
      <c r="K16" s="204">
        <v>10000</v>
      </c>
      <c r="L16" s="204">
        <f t="shared" ref="L16:L17" si="10">10%*K16</f>
        <v>1000</v>
      </c>
      <c r="M16" s="215">
        <f t="shared" ref="M16:M17" si="11">5%*K16</f>
        <v>500</v>
      </c>
      <c r="N16" s="205">
        <f>O16+P16</f>
        <v>8600</v>
      </c>
      <c r="O16" s="218">
        <v>7719.1</v>
      </c>
      <c r="P16" s="218">
        <v>880.9</v>
      </c>
      <c r="Q16" s="218"/>
      <c r="R16" s="215">
        <f t="shared" ref="R16:R17" si="12">S16+T16</f>
        <v>2399.8999999999996</v>
      </c>
      <c r="S16" s="215">
        <f t="shared" ref="S16:S17" si="13">+K16-O16</f>
        <v>2280.8999999999996</v>
      </c>
      <c r="T16" s="215">
        <v>119</v>
      </c>
      <c r="U16" s="207" t="s">
        <v>180</v>
      </c>
      <c r="V16" s="208"/>
      <c r="W16" s="209"/>
      <c r="X16" s="209"/>
    </row>
    <row r="17" spans="1:27" s="189" customFormat="1" ht="45" x14ac:dyDescent="0.25">
      <c r="A17" s="216">
        <v>3</v>
      </c>
      <c r="B17" s="217" t="s">
        <v>184</v>
      </c>
      <c r="C17" s="203" t="s">
        <v>185</v>
      </c>
      <c r="D17" s="203" t="s">
        <v>186</v>
      </c>
      <c r="E17" s="203"/>
      <c r="F17" s="203" t="s">
        <v>44</v>
      </c>
      <c r="G17" s="204">
        <v>11955</v>
      </c>
      <c r="H17" s="204">
        <v>10396</v>
      </c>
      <c r="I17" s="204">
        <v>1559.3999999999999</v>
      </c>
      <c r="J17" s="204">
        <f t="shared" si="9"/>
        <v>11955.4</v>
      </c>
      <c r="K17" s="204">
        <v>10396</v>
      </c>
      <c r="L17" s="215">
        <f t="shared" si="10"/>
        <v>1039.6000000000001</v>
      </c>
      <c r="M17" s="215">
        <f t="shared" si="11"/>
        <v>519.80000000000007</v>
      </c>
      <c r="N17" s="205">
        <f>O17+P17</f>
        <v>8741</v>
      </c>
      <c r="O17" s="218">
        <v>8056</v>
      </c>
      <c r="P17" s="218">
        <v>685</v>
      </c>
      <c r="Q17" s="218"/>
      <c r="R17" s="215">
        <f t="shared" si="12"/>
        <v>2695</v>
      </c>
      <c r="S17" s="215">
        <f t="shared" si="13"/>
        <v>2340</v>
      </c>
      <c r="T17" s="215">
        <v>355</v>
      </c>
      <c r="U17" s="207" t="s">
        <v>180</v>
      </c>
      <c r="V17" s="219"/>
      <c r="W17" s="220"/>
      <c r="X17" s="220"/>
    </row>
    <row r="18" spans="1:27" s="189" customFormat="1" ht="89.45" customHeight="1" x14ac:dyDescent="0.25">
      <c r="A18" s="196" t="s">
        <v>9</v>
      </c>
      <c r="B18" s="197" t="s">
        <v>187</v>
      </c>
      <c r="C18" s="197"/>
      <c r="D18" s="197"/>
      <c r="E18" s="197"/>
      <c r="F18" s="190"/>
      <c r="G18" s="192">
        <f>G19</f>
        <v>32240.135000000002</v>
      </c>
      <c r="H18" s="192">
        <f t="shared" ref="H18:I18" si="14">H19</f>
        <v>28034.9</v>
      </c>
      <c r="I18" s="192">
        <f t="shared" si="14"/>
        <v>4205.2350000000006</v>
      </c>
      <c r="J18" s="192">
        <f>J19</f>
        <v>32240.235000000001</v>
      </c>
      <c r="K18" s="192">
        <f t="shared" ref="K18:P18" si="15">K19</f>
        <v>28034.9</v>
      </c>
      <c r="L18" s="192">
        <f t="shared" si="15"/>
        <v>2803.59</v>
      </c>
      <c r="M18" s="192">
        <f t="shared" si="15"/>
        <v>1401.7450000000001</v>
      </c>
      <c r="N18" s="211">
        <f t="shared" si="15"/>
        <v>5770.4750000000004</v>
      </c>
      <c r="O18" s="211">
        <f t="shared" si="15"/>
        <v>5290.2749999999996</v>
      </c>
      <c r="P18" s="211">
        <f t="shared" si="15"/>
        <v>480.2</v>
      </c>
      <c r="Q18" s="211"/>
      <c r="R18" s="211">
        <f>R19</f>
        <v>24868</v>
      </c>
      <c r="S18" s="211">
        <f t="shared" ref="S18:T18" si="16">S19</f>
        <v>22608</v>
      </c>
      <c r="T18" s="211">
        <f t="shared" si="16"/>
        <v>2260</v>
      </c>
      <c r="U18" s="221"/>
      <c r="V18" s="219"/>
      <c r="W18" s="220"/>
      <c r="X18" s="220"/>
      <c r="Y18" s="189">
        <v>24868</v>
      </c>
      <c r="Z18" s="189">
        <v>22608</v>
      </c>
      <c r="AA18" s="189">
        <v>2260</v>
      </c>
    </row>
    <row r="19" spans="1:27" s="231" customFormat="1" ht="60" x14ac:dyDescent="0.25">
      <c r="A19" s="222"/>
      <c r="B19" s="223" t="s">
        <v>188</v>
      </c>
      <c r="C19" s="223"/>
      <c r="D19" s="223"/>
      <c r="E19" s="223"/>
      <c r="F19" s="224"/>
      <c r="G19" s="225">
        <f t="shared" ref="G19:T19" si="17">G20+G30</f>
        <v>32240.135000000002</v>
      </c>
      <c r="H19" s="225">
        <f t="shared" si="17"/>
        <v>28034.9</v>
      </c>
      <c r="I19" s="225">
        <f t="shared" si="17"/>
        <v>4205.2350000000006</v>
      </c>
      <c r="J19" s="226">
        <f t="shared" si="17"/>
        <v>32240.235000000001</v>
      </c>
      <c r="K19" s="226">
        <f t="shared" si="17"/>
        <v>28034.9</v>
      </c>
      <c r="L19" s="226">
        <f t="shared" si="17"/>
        <v>2803.59</v>
      </c>
      <c r="M19" s="226">
        <f t="shared" si="17"/>
        <v>1401.7450000000001</v>
      </c>
      <c r="N19" s="226">
        <f t="shared" si="17"/>
        <v>5770.4750000000004</v>
      </c>
      <c r="O19" s="226">
        <f t="shared" si="17"/>
        <v>5290.2749999999996</v>
      </c>
      <c r="P19" s="226">
        <f t="shared" si="17"/>
        <v>480.2</v>
      </c>
      <c r="Q19" s="225">
        <f t="shared" si="17"/>
        <v>0</v>
      </c>
      <c r="R19" s="226">
        <f t="shared" si="17"/>
        <v>24868</v>
      </c>
      <c r="S19" s="226">
        <f t="shared" si="17"/>
        <v>22608</v>
      </c>
      <c r="T19" s="226">
        <f t="shared" si="17"/>
        <v>2260</v>
      </c>
      <c r="U19" s="227"/>
      <c r="V19" s="228"/>
      <c r="W19" s="229"/>
      <c r="X19" s="229"/>
      <c r="Y19" s="230">
        <f>+Y18-R18</f>
        <v>0</v>
      </c>
      <c r="Z19" s="230">
        <f t="shared" ref="Z19:AA19" si="18">+Z18-S18</f>
        <v>0</v>
      </c>
      <c r="AA19" s="230">
        <f t="shared" si="18"/>
        <v>0</v>
      </c>
    </row>
    <row r="20" spans="1:27" s="236" customFormat="1" x14ac:dyDescent="0.25">
      <c r="A20" s="232">
        <v>1</v>
      </c>
      <c r="B20" s="197" t="s">
        <v>85</v>
      </c>
      <c r="C20" s="197"/>
      <c r="D20" s="197"/>
      <c r="E20" s="197"/>
      <c r="F20" s="190"/>
      <c r="G20" s="211">
        <f t="shared" ref="G20:T20" si="19">SUM(G21:G29)</f>
        <v>13706.85</v>
      </c>
      <c r="H20" s="211">
        <f t="shared" si="19"/>
        <v>11919</v>
      </c>
      <c r="I20" s="211">
        <f t="shared" si="19"/>
        <v>1787.85</v>
      </c>
      <c r="J20" s="211">
        <f t="shared" si="19"/>
        <v>13706.85</v>
      </c>
      <c r="K20" s="211">
        <f t="shared" si="19"/>
        <v>11919</v>
      </c>
      <c r="L20" s="211">
        <f t="shared" si="19"/>
        <v>1191.9000000000001</v>
      </c>
      <c r="M20" s="211">
        <f t="shared" si="19"/>
        <v>595.95000000000005</v>
      </c>
      <c r="N20" s="211">
        <f t="shared" si="19"/>
        <v>5770.4750000000004</v>
      </c>
      <c r="O20" s="211">
        <f t="shared" si="19"/>
        <v>5290.2749999999996</v>
      </c>
      <c r="P20" s="211">
        <f t="shared" si="19"/>
        <v>480.2</v>
      </c>
      <c r="Q20" s="211">
        <f t="shared" si="19"/>
        <v>0</v>
      </c>
      <c r="R20" s="211">
        <f t="shared" si="19"/>
        <v>7340.4250000000002</v>
      </c>
      <c r="S20" s="211">
        <f t="shared" si="19"/>
        <v>6628.7250000000004</v>
      </c>
      <c r="T20" s="211">
        <f t="shared" si="19"/>
        <v>711.7</v>
      </c>
      <c r="U20" s="233"/>
      <c r="V20" s="234"/>
      <c r="W20" s="235"/>
      <c r="X20" s="235"/>
    </row>
    <row r="21" spans="1:27" s="189" customFormat="1" ht="27" customHeight="1" x14ac:dyDescent="0.25">
      <c r="A21" s="201" t="s">
        <v>51</v>
      </c>
      <c r="B21" s="202" t="s">
        <v>189</v>
      </c>
      <c r="C21" s="203" t="s">
        <v>190</v>
      </c>
      <c r="D21" s="203"/>
      <c r="E21" s="203"/>
      <c r="F21" s="203" t="s">
        <v>43</v>
      </c>
      <c r="G21" s="215">
        <f t="shared" ref="G21:G22" si="20">H21+I21</f>
        <v>1500.75</v>
      </c>
      <c r="H21" s="215">
        <v>1305</v>
      </c>
      <c r="I21" s="215">
        <v>195.75</v>
      </c>
      <c r="J21" s="215">
        <f t="shared" ref="J21:J28" si="21">SUM(K21:M21)</f>
        <v>1500.75</v>
      </c>
      <c r="K21" s="215">
        <v>1305</v>
      </c>
      <c r="L21" s="215">
        <v>130.5</v>
      </c>
      <c r="M21" s="215">
        <f>5%*K21</f>
        <v>65.25</v>
      </c>
      <c r="N21" s="205">
        <f t="shared" ref="N21:N28" si="22">SUM(O21:Q21)</f>
        <v>717.75</v>
      </c>
      <c r="O21" s="205">
        <v>652.5</v>
      </c>
      <c r="P21" s="205">
        <v>65.25</v>
      </c>
      <c r="Q21" s="205"/>
      <c r="R21" s="205">
        <f t="shared" ref="R21:R28" si="23">S21+T21</f>
        <v>717.75</v>
      </c>
      <c r="S21" s="237">
        <f t="shared" ref="S21:T28" si="24">+K21-O21</f>
        <v>652.5</v>
      </c>
      <c r="T21" s="237">
        <f t="shared" si="24"/>
        <v>65.25</v>
      </c>
      <c r="U21" s="238" t="s">
        <v>191</v>
      </c>
      <c r="V21" s="219"/>
    </row>
    <row r="22" spans="1:27" s="189" customFormat="1" ht="27" customHeight="1" x14ac:dyDescent="0.25">
      <c r="A22" s="201" t="s">
        <v>33</v>
      </c>
      <c r="B22" s="202" t="s">
        <v>192</v>
      </c>
      <c r="C22" s="203" t="s">
        <v>190</v>
      </c>
      <c r="D22" s="203"/>
      <c r="E22" s="203"/>
      <c r="F22" s="203" t="s">
        <v>43</v>
      </c>
      <c r="G22" s="215">
        <f t="shared" si="20"/>
        <v>3001.5</v>
      </c>
      <c r="H22" s="215">
        <v>2610</v>
      </c>
      <c r="I22" s="215">
        <v>391.5</v>
      </c>
      <c r="J22" s="215">
        <f t="shared" si="21"/>
        <v>3001.5</v>
      </c>
      <c r="K22" s="215">
        <v>2610</v>
      </c>
      <c r="L22" s="215">
        <v>261</v>
      </c>
      <c r="M22" s="215">
        <f t="shared" ref="M22:M27" si="25">5%*K22</f>
        <v>130.5</v>
      </c>
      <c r="N22" s="205">
        <f t="shared" si="22"/>
        <v>550</v>
      </c>
      <c r="O22" s="205">
        <v>500</v>
      </c>
      <c r="P22" s="205">
        <v>50</v>
      </c>
      <c r="Q22" s="205"/>
      <c r="R22" s="205">
        <f t="shared" si="23"/>
        <v>2321</v>
      </c>
      <c r="S22" s="237">
        <f t="shared" si="24"/>
        <v>2110</v>
      </c>
      <c r="T22" s="237">
        <f t="shared" si="24"/>
        <v>211</v>
      </c>
      <c r="U22" s="238" t="s">
        <v>41</v>
      </c>
      <c r="V22" s="219"/>
    </row>
    <row r="23" spans="1:27" s="189" customFormat="1" ht="45" x14ac:dyDescent="0.25">
      <c r="A23" s="201" t="s">
        <v>99</v>
      </c>
      <c r="B23" s="202" t="s">
        <v>193</v>
      </c>
      <c r="C23" s="203" t="s">
        <v>194</v>
      </c>
      <c r="D23" s="203"/>
      <c r="E23" s="203"/>
      <c r="F23" s="203" t="s">
        <v>43</v>
      </c>
      <c r="G23" s="204">
        <f>SUM(H23:I23)</f>
        <v>2201.1</v>
      </c>
      <c r="H23" s="204">
        <v>1914</v>
      </c>
      <c r="I23" s="204">
        <f>15%*H23</f>
        <v>287.09999999999997</v>
      </c>
      <c r="J23" s="215">
        <f t="shared" si="21"/>
        <v>2201.1</v>
      </c>
      <c r="K23" s="215">
        <v>1914</v>
      </c>
      <c r="L23" s="215">
        <v>191.4</v>
      </c>
      <c r="M23" s="215">
        <f t="shared" si="25"/>
        <v>95.7</v>
      </c>
      <c r="N23" s="205">
        <f t="shared" si="22"/>
        <v>1234.9750000000001</v>
      </c>
      <c r="O23" s="205">
        <v>1189.2750000000001</v>
      </c>
      <c r="P23" s="205">
        <v>45.7</v>
      </c>
      <c r="Q23" s="205"/>
      <c r="R23" s="205">
        <f t="shared" si="23"/>
        <v>870.42499999999995</v>
      </c>
      <c r="S23" s="237">
        <f t="shared" si="24"/>
        <v>724.72499999999991</v>
      </c>
      <c r="T23" s="237">
        <f t="shared" si="24"/>
        <v>145.69999999999999</v>
      </c>
      <c r="U23" s="238" t="s">
        <v>41</v>
      </c>
      <c r="V23" s="219"/>
    </row>
    <row r="24" spans="1:27" s="189" customFormat="1" ht="30" x14ac:dyDescent="0.25">
      <c r="A24" s="201" t="s">
        <v>103</v>
      </c>
      <c r="B24" s="202" t="s">
        <v>195</v>
      </c>
      <c r="C24" s="203" t="s">
        <v>196</v>
      </c>
      <c r="D24" s="203"/>
      <c r="E24" s="203"/>
      <c r="F24" s="203" t="s">
        <v>43</v>
      </c>
      <c r="G24" s="204">
        <f t="shared" ref="G24:G28" si="26">SUM(H24:I24)</f>
        <v>1198.3</v>
      </c>
      <c r="H24" s="204">
        <v>1042</v>
      </c>
      <c r="I24" s="204">
        <v>156.29999999999998</v>
      </c>
      <c r="J24" s="215">
        <f t="shared" si="21"/>
        <v>1198.3</v>
      </c>
      <c r="K24" s="215">
        <v>1042</v>
      </c>
      <c r="L24" s="215">
        <v>104.2</v>
      </c>
      <c r="M24" s="215">
        <f t="shared" si="25"/>
        <v>52.1</v>
      </c>
      <c r="N24" s="205">
        <f t="shared" si="22"/>
        <v>573.1</v>
      </c>
      <c r="O24" s="205">
        <v>521</v>
      </c>
      <c r="P24" s="205">
        <v>52.1</v>
      </c>
      <c r="Q24" s="205"/>
      <c r="R24" s="205">
        <f t="shared" si="23"/>
        <v>573.1</v>
      </c>
      <c r="S24" s="237">
        <f t="shared" si="24"/>
        <v>521</v>
      </c>
      <c r="T24" s="237">
        <f t="shared" si="24"/>
        <v>52.1</v>
      </c>
      <c r="U24" s="238" t="s">
        <v>143</v>
      </c>
      <c r="V24" s="219"/>
    </row>
    <row r="25" spans="1:27" s="189" customFormat="1" ht="30" x14ac:dyDescent="0.25">
      <c r="A25" s="201" t="s">
        <v>107</v>
      </c>
      <c r="B25" s="202" t="s">
        <v>197</v>
      </c>
      <c r="C25" s="203" t="s">
        <v>196</v>
      </c>
      <c r="D25" s="203"/>
      <c r="E25" s="203"/>
      <c r="F25" s="203" t="s">
        <v>43</v>
      </c>
      <c r="G25" s="204">
        <f t="shared" si="26"/>
        <v>802.7</v>
      </c>
      <c r="H25" s="204">
        <v>698</v>
      </c>
      <c r="I25" s="204">
        <v>104.7</v>
      </c>
      <c r="J25" s="215">
        <f t="shared" si="21"/>
        <v>802.69999999999993</v>
      </c>
      <c r="K25" s="215">
        <v>698</v>
      </c>
      <c r="L25" s="215">
        <v>69.8</v>
      </c>
      <c r="M25" s="215">
        <f t="shared" si="25"/>
        <v>34.9</v>
      </c>
      <c r="N25" s="205">
        <f t="shared" si="22"/>
        <v>383.9</v>
      </c>
      <c r="O25" s="205">
        <v>349</v>
      </c>
      <c r="P25" s="205">
        <v>34.9</v>
      </c>
      <c r="Q25" s="205"/>
      <c r="R25" s="205">
        <f t="shared" si="23"/>
        <v>383.9</v>
      </c>
      <c r="S25" s="237">
        <f t="shared" si="24"/>
        <v>349</v>
      </c>
      <c r="T25" s="237">
        <f t="shared" si="24"/>
        <v>34.9</v>
      </c>
      <c r="U25" s="238" t="s">
        <v>143</v>
      </c>
      <c r="V25" s="219"/>
    </row>
    <row r="26" spans="1:27" s="189" customFormat="1" ht="45" x14ac:dyDescent="0.25">
      <c r="A26" s="201" t="s">
        <v>110</v>
      </c>
      <c r="B26" s="202" t="s">
        <v>198</v>
      </c>
      <c r="C26" s="203" t="s">
        <v>196</v>
      </c>
      <c r="D26" s="203"/>
      <c r="E26" s="203"/>
      <c r="F26" s="203" t="s">
        <v>43</v>
      </c>
      <c r="G26" s="204">
        <f t="shared" si="26"/>
        <v>1000.5</v>
      </c>
      <c r="H26" s="204">
        <v>870</v>
      </c>
      <c r="I26" s="204">
        <v>130.5</v>
      </c>
      <c r="J26" s="215">
        <f t="shared" si="21"/>
        <v>1000.5</v>
      </c>
      <c r="K26" s="215">
        <v>870</v>
      </c>
      <c r="L26" s="215">
        <v>87</v>
      </c>
      <c r="M26" s="215">
        <f t="shared" si="25"/>
        <v>43.5</v>
      </c>
      <c r="N26" s="205">
        <f t="shared" si="22"/>
        <v>478.5</v>
      </c>
      <c r="O26" s="205">
        <v>435</v>
      </c>
      <c r="P26" s="205">
        <v>43.5</v>
      </c>
      <c r="Q26" s="205"/>
      <c r="R26" s="205">
        <f t="shared" si="23"/>
        <v>478.5</v>
      </c>
      <c r="S26" s="237">
        <f t="shared" si="24"/>
        <v>435</v>
      </c>
      <c r="T26" s="237">
        <f t="shared" si="24"/>
        <v>43.5</v>
      </c>
      <c r="U26" s="238" t="s">
        <v>143</v>
      </c>
      <c r="V26" s="219"/>
    </row>
    <row r="27" spans="1:27" s="189" customFormat="1" ht="45" x14ac:dyDescent="0.25">
      <c r="A27" s="201" t="s">
        <v>113</v>
      </c>
      <c r="B27" s="202" t="s">
        <v>199</v>
      </c>
      <c r="C27" s="203" t="s">
        <v>196</v>
      </c>
      <c r="D27" s="203"/>
      <c r="E27" s="203"/>
      <c r="F27" s="203" t="s">
        <v>43</v>
      </c>
      <c r="G27" s="204">
        <f t="shared" si="26"/>
        <v>1000.5</v>
      </c>
      <c r="H27" s="204">
        <v>870</v>
      </c>
      <c r="I27" s="204">
        <v>130.5</v>
      </c>
      <c r="J27" s="215">
        <f t="shared" si="21"/>
        <v>1000.5</v>
      </c>
      <c r="K27" s="215">
        <v>870</v>
      </c>
      <c r="L27" s="215">
        <v>87</v>
      </c>
      <c r="M27" s="215">
        <f t="shared" si="25"/>
        <v>43.5</v>
      </c>
      <c r="N27" s="205">
        <f t="shared" si="22"/>
        <v>478.5</v>
      </c>
      <c r="O27" s="205">
        <v>435</v>
      </c>
      <c r="P27" s="205">
        <v>43.5</v>
      </c>
      <c r="Q27" s="205"/>
      <c r="R27" s="205">
        <f t="shared" si="23"/>
        <v>478.5</v>
      </c>
      <c r="S27" s="237">
        <f t="shared" si="24"/>
        <v>435</v>
      </c>
      <c r="T27" s="237">
        <f t="shared" si="24"/>
        <v>43.5</v>
      </c>
      <c r="U27" s="238" t="s">
        <v>143</v>
      </c>
      <c r="V27" s="219"/>
    </row>
    <row r="28" spans="1:27" s="189" customFormat="1" ht="45" x14ac:dyDescent="0.25">
      <c r="A28" s="201" t="s">
        <v>116</v>
      </c>
      <c r="B28" s="202" t="s">
        <v>200</v>
      </c>
      <c r="C28" s="203" t="s">
        <v>185</v>
      </c>
      <c r="D28" s="203"/>
      <c r="E28" s="203"/>
      <c r="F28" s="239" t="s">
        <v>43</v>
      </c>
      <c r="G28" s="204">
        <f t="shared" si="26"/>
        <v>3001.5</v>
      </c>
      <c r="H28" s="204">
        <v>2610</v>
      </c>
      <c r="I28" s="204">
        <f t="shared" ref="I28" si="27">15%*H28</f>
        <v>391.5</v>
      </c>
      <c r="J28" s="215">
        <f t="shared" si="21"/>
        <v>3001.5</v>
      </c>
      <c r="K28" s="204">
        <v>2610</v>
      </c>
      <c r="L28" s="215">
        <v>261</v>
      </c>
      <c r="M28" s="215">
        <f>5%*K28</f>
        <v>130.5</v>
      </c>
      <c r="N28" s="205">
        <f t="shared" si="22"/>
        <v>1353.75</v>
      </c>
      <c r="O28" s="205">
        <v>1208.5</v>
      </c>
      <c r="P28" s="205">
        <v>145.25</v>
      </c>
      <c r="Q28" s="205"/>
      <c r="R28" s="205">
        <f t="shared" si="23"/>
        <v>1517.25</v>
      </c>
      <c r="S28" s="237">
        <f t="shared" si="24"/>
        <v>1401.5</v>
      </c>
      <c r="T28" s="237">
        <f t="shared" si="24"/>
        <v>115.75</v>
      </c>
      <c r="U28" s="238" t="s">
        <v>41</v>
      </c>
      <c r="V28" s="219"/>
    </row>
    <row r="29" spans="1:27" s="189" customFormat="1" x14ac:dyDescent="0.25">
      <c r="A29" s="201"/>
      <c r="B29" s="202"/>
      <c r="C29" s="203"/>
      <c r="D29" s="203"/>
      <c r="E29" s="203"/>
      <c r="F29" s="239"/>
      <c r="G29" s="204"/>
      <c r="H29" s="204"/>
      <c r="I29" s="204"/>
      <c r="J29" s="215"/>
      <c r="K29" s="204"/>
      <c r="L29" s="215"/>
      <c r="M29" s="215"/>
      <c r="N29" s="205"/>
      <c r="O29" s="205"/>
      <c r="P29" s="205"/>
      <c r="Q29" s="205"/>
      <c r="R29" s="205"/>
      <c r="S29" s="215"/>
      <c r="T29" s="215"/>
      <c r="U29" s="238"/>
      <c r="V29" s="219"/>
    </row>
    <row r="30" spans="1:27" s="244" customFormat="1" ht="28.5" x14ac:dyDescent="0.25">
      <c r="A30" s="240"/>
      <c r="B30" s="197" t="s">
        <v>201</v>
      </c>
      <c r="C30" s="197"/>
      <c r="D30" s="197"/>
      <c r="E30" s="197"/>
      <c r="F30" s="190"/>
      <c r="G30" s="211">
        <f t="shared" ref="G30:T30" si="28">SUM(G31:G44)</f>
        <v>18533.285</v>
      </c>
      <c r="H30" s="211">
        <f t="shared" si="28"/>
        <v>16115.9</v>
      </c>
      <c r="I30" s="211">
        <f t="shared" si="28"/>
        <v>2417.3850000000002</v>
      </c>
      <c r="J30" s="211">
        <f t="shared" si="28"/>
        <v>18533.385000000002</v>
      </c>
      <c r="K30" s="211">
        <f t="shared" si="28"/>
        <v>16115.9</v>
      </c>
      <c r="L30" s="211">
        <f t="shared" si="28"/>
        <v>1611.69</v>
      </c>
      <c r="M30" s="211">
        <f t="shared" si="28"/>
        <v>805.79500000000007</v>
      </c>
      <c r="N30" s="241">
        <f t="shared" si="28"/>
        <v>0</v>
      </c>
      <c r="O30" s="241">
        <f t="shared" si="28"/>
        <v>0</v>
      </c>
      <c r="P30" s="241">
        <f t="shared" si="28"/>
        <v>0</v>
      </c>
      <c r="Q30" s="241">
        <f t="shared" si="28"/>
        <v>0</v>
      </c>
      <c r="R30" s="211">
        <f t="shared" si="28"/>
        <v>17527.575000000001</v>
      </c>
      <c r="S30" s="211">
        <f t="shared" si="28"/>
        <v>15979.275</v>
      </c>
      <c r="T30" s="211">
        <f t="shared" si="28"/>
        <v>1548.3000000000002</v>
      </c>
      <c r="U30" s="242"/>
      <c r="V30" s="243"/>
    </row>
    <row r="31" spans="1:27" s="189" customFormat="1" ht="45" x14ac:dyDescent="0.25">
      <c r="A31" s="201" t="s">
        <v>51</v>
      </c>
      <c r="B31" s="202" t="s">
        <v>202</v>
      </c>
      <c r="C31" s="203" t="s">
        <v>203</v>
      </c>
      <c r="D31" s="203"/>
      <c r="E31" s="203" t="s">
        <v>204</v>
      </c>
      <c r="F31" s="239" t="s">
        <v>205</v>
      </c>
      <c r="G31" s="204">
        <f>H31+I31</f>
        <v>1201.75</v>
      </c>
      <c r="H31" s="204">
        <v>1045</v>
      </c>
      <c r="I31" s="204">
        <f>15%*H31</f>
        <v>156.75</v>
      </c>
      <c r="J31" s="215">
        <f t="shared" ref="J31:J44" si="29">SUM(K31:M31)</f>
        <v>1201.75</v>
      </c>
      <c r="K31" s="204">
        <v>1045</v>
      </c>
      <c r="L31" s="215">
        <v>104.5</v>
      </c>
      <c r="M31" s="215">
        <v>52.25</v>
      </c>
      <c r="N31" s="205">
        <f t="shared" ref="N31:N43" si="30">SUM(O31:Q31)</f>
        <v>0</v>
      </c>
      <c r="O31" s="205"/>
      <c r="P31" s="205"/>
      <c r="Q31" s="205"/>
      <c r="R31" s="205">
        <f t="shared" ref="R31:R43" si="31">S31+T31</f>
        <v>1149.5</v>
      </c>
      <c r="S31" s="245">
        <v>1045</v>
      </c>
      <c r="T31" s="215">
        <v>104.5</v>
      </c>
      <c r="U31" s="238" t="s">
        <v>206</v>
      </c>
      <c r="V31" s="219"/>
    </row>
    <row r="32" spans="1:27" s="189" customFormat="1" ht="45" x14ac:dyDescent="0.25">
      <c r="A32" s="201" t="s">
        <v>33</v>
      </c>
      <c r="B32" s="202" t="s">
        <v>207</v>
      </c>
      <c r="C32" s="203" t="s">
        <v>208</v>
      </c>
      <c r="D32" s="202"/>
      <c r="E32" s="202" t="s">
        <v>209</v>
      </c>
      <c r="F32" s="239" t="s">
        <v>205</v>
      </c>
      <c r="G32" s="204">
        <f>H32+I32</f>
        <v>900.45</v>
      </c>
      <c r="H32" s="204">
        <v>783</v>
      </c>
      <c r="I32" s="204">
        <v>117.44999999999999</v>
      </c>
      <c r="J32" s="215">
        <f t="shared" si="29"/>
        <v>900.44999999999993</v>
      </c>
      <c r="K32" s="215">
        <v>783</v>
      </c>
      <c r="L32" s="215">
        <v>78.300000000000011</v>
      </c>
      <c r="M32" s="215">
        <v>39.150000000000006</v>
      </c>
      <c r="N32" s="205">
        <f t="shared" si="30"/>
        <v>0</v>
      </c>
      <c r="O32" s="205"/>
      <c r="P32" s="205"/>
      <c r="Q32" s="205"/>
      <c r="R32" s="205">
        <f t="shared" si="31"/>
        <v>861.3</v>
      </c>
      <c r="S32" s="215">
        <v>783</v>
      </c>
      <c r="T32" s="215">
        <v>78.300000000000011</v>
      </c>
      <c r="U32" s="238" t="s">
        <v>206</v>
      </c>
      <c r="V32" s="219"/>
    </row>
    <row r="33" spans="1:26" s="189" customFormat="1" ht="45" x14ac:dyDescent="0.25">
      <c r="A33" s="201" t="s">
        <v>99</v>
      </c>
      <c r="B33" s="202" t="s">
        <v>210</v>
      </c>
      <c r="C33" s="203" t="s">
        <v>211</v>
      </c>
      <c r="D33" s="202"/>
      <c r="E33" s="203" t="s">
        <v>212</v>
      </c>
      <c r="F33" s="239" t="s">
        <v>205</v>
      </c>
      <c r="G33" s="204">
        <f t="shared" ref="G33:G44" si="32">H33+I33</f>
        <v>1050.6500000000001</v>
      </c>
      <c r="H33" s="204">
        <v>913</v>
      </c>
      <c r="I33" s="204">
        <v>137.65</v>
      </c>
      <c r="J33" s="215">
        <f t="shared" si="29"/>
        <v>1050.6500000000001</v>
      </c>
      <c r="K33" s="215">
        <v>913</v>
      </c>
      <c r="L33" s="215">
        <v>92</v>
      </c>
      <c r="M33" s="215">
        <v>45.650000000000006</v>
      </c>
      <c r="N33" s="205">
        <f t="shared" si="30"/>
        <v>0</v>
      </c>
      <c r="O33" s="205"/>
      <c r="P33" s="205"/>
      <c r="Q33" s="205"/>
      <c r="R33" s="205">
        <f t="shared" si="31"/>
        <v>1005</v>
      </c>
      <c r="S33" s="205">
        <v>913</v>
      </c>
      <c r="T33" s="205">
        <v>92</v>
      </c>
      <c r="U33" s="238" t="s">
        <v>120</v>
      </c>
      <c r="V33" s="219"/>
    </row>
    <row r="34" spans="1:26" s="189" customFormat="1" ht="45" x14ac:dyDescent="0.25">
      <c r="A34" s="201" t="s">
        <v>103</v>
      </c>
      <c r="B34" s="202" t="s">
        <v>213</v>
      </c>
      <c r="C34" s="203" t="s">
        <v>211</v>
      </c>
      <c r="D34" s="202"/>
      <c r="E34" s="203" t="s">
        <v>214</v>
      </c>
      <c r="F34" s="239" t="s">
        <v>205</v>
      </c>
      <c r="G34" s="204">
        <f t="shared" si="32"/>
        <v>950.35</v>
      </c>
      <c r="H34" s="204">
        <v>827</v>
      </c>
      <c r="I34" s="204">
        <v>123.35</v>
      </c>
      <c r="J34" s="215">
        <f t="shared" si="29"/>
        <v>950.35</v>
      </c>
      <c r="K34" s="215">
        <v>827</v>
      </c>
      <c r="L34" s="215">
        <v>82</v>
      </c>
      <c r="M34" s="215">
        <v>41.35</v>
      </c>
      <c r="N34" s="205">
        <f t="shared" si="30"/>
        <v>0</v>
      </c>
      <c r="O34" s="205"/>
      <c r="P34" s="205"/>
      <c r="Q34" s="205"/>
      <c r="R34" s="205">
        <f t="shared" si="31"/>
        <v>909</v>
      </c>
      <c r="S34" s="205">
        <v>827</v>
      </c>
      <c r="T34" s="205">
        <v>82</v>
      </c>
      <c r="U34" s="238" t="s">
        <v>120</v>
      </c>
      <c r="V34" s="219"/>
    </row>
    <row r="35" spans="1:26" s="189" customFormat="1" ht="45" x14ac:dyDescent="0.25">
      <c r="A35" s="201" t="s">
        <v>107</v>
      </c>
      <c r="B35" s="202" t="s">
        <v>215</v>
      </c>
      <c r="C35" s="203" t="s">
        <v>216</v>
      </c>
      <c r="D35" s="202"/>
      <c r="E35" s="203" t="s">
        <v>217</v>
      </c>
      <c r="F35" s="239" t="s">
        <v>205</v>
      </c>
      <c r="G35" s="204">
        <f t="shared" si="32"/>
        <v>498.98500000000001</v>
      </c>
      <c r="H35" s="204">
        <v>433.9</v>
      </c>
      <c r="I35" s="204">
        <f>L35+M35</f>
        <v>65.085000000000008</v>
      </c>
      <c r="J35" s="215">
        <f t="shared" si="29"/>
        <v>498.98499999999996</v>
      </c>
      <c r="K35" s="215">
        <v>433.9</v>
      </c>
      <c r="L35" s="215">
        <v>43.39</v>
      </c>
      <c r="M35" s="215">
        <v>21.695</v>
      </c>
      <c r="N35" s="205">
        <f t="shared" si="30"/>
        <v>0</v>
      </c>
      <c r="O35" s="205"/>
      <c r="P35" s="205"/>
      <c r="Q35" s="205"/>
      <c r="R35" s="205">
        <f t="shared" si="31"/>
        <v>477.28999999999996</v>
      </c>
      <c r="S35" s="215">
        <v>433.9</v>
      </c>
      <c r="T35" s="215">
        <v>43.39</v>
      </c>
      <c r="U35" s="238" t="s">
        <v>218</v>
      </c>
      <c r="V35" s="219"/>
    </row>
    <row r="36" spans="1:26" s="189" customFormat="1" ht="45" x14ac:dyDescent="0.25">
      <c r="A36" s="201" t="s">
        <v>110</v>
      </c>
      <c r="B36" s="202" t="s">
        <v>219</v>
      </c>
      <c r="C36" s="203" t="s">
        <v>220</v>
      </c>
      <c r="D36" s="202"/>
      <c r="E36" s="203" t="s">
        <v>217</v>
      </c>
      <c r="F36" s="239" t="s">
        <v>205</v>
      </c>
      <c r="G36" s="204">
        <f t="shared" si="32"/>
        <v>1000.5</v>
      </c>
      <c r="H36" s="204">
        <v>870</v>
      </c>
      <c r="I36" s="204">
        <f t="shared" ref="I36:I38" si="33">L36+M36</f>
        <v>130.5</v>
      </c>
      <c r="J36" s="215">
        <f t="shared" si="29"/>
        <v>1000.5</v>
      </c>
      <c r="K36" s="215">
        <v>870</v>
      </c>
      <c r="L36" s="215">
        <v>87</v>
      </c>
      <c r="M36" s="215">
        <v>43.5</v>
      </c>
      <c r="N36" s="205">
        <f t="shared" si="30"/>
        <v>0</v>
      </c>
      <c r="O36" s="205"/>
      <c r="P36" s="205"/>
      <c r="Q36" s="205"/>
      <c r="R36" s="205">
        <f t="shared" si="31"/>
        <v>957</v>
      </c>
      <c r="S36" s="215">
        <v>870</v>
      </c>
      <c r="T36" s="215">
        <v>87</v>
      </c>
      <c r="U36" s="238" t="s">
        <v>218</v>
      </c>
      <c r="V36" s="219"/>
    </row>
    <row r="37" spans="1:26" s="189" customFormat="1" ht="45" x14ac:dyDescent="0.25">
      <c r="A37" s="201" t="s">
        <v>113</v>
      </c>
      <c r="B37" s="202" t="s">
        <v>221</v>
      </c>
      <c r="C37" s="203" t="s">
        <v>222</v>
      </c>
      <c r="D37" s="202"/>
      <c r="E37" s="203" t="s">
        <v>223</v>
      </c>
      <c r="F37" s="239" t="s">
        <v>205</v>
      </c>
      <c r="G37" s="204">
        <f t="shared" si="32"/>
        <v>1000.5</v>
      </c>
      <c r="H37" s="204">
        <v>870</v>
      </c>
      <c r="I37" s="204">
        <f t="shared" si="33"/>
        <v>130.5</v>
      </c>
      <c r="J37" s="215">
        <f t="shared" si="29"/>
        <v>1000.5</v>
      </c>
      <c r="K37" s="215">
        <v>870</v>
      </c>
      <c r="L37" s="215">
        <v>87</v>
      </c>
      <c r="M37" s="215">
        <v>43.5</v>
      </c>
      <c r="N37" s="205">
        <f t="shared" si="30"/>
        <v>0</v>
      </c>
      <c r="O37" s="205"/>
      <c r="P37" s="205"/>
      <c r="Q37" s="205"/>
      <c r="R37" s="205">
        <f t="shared" si="31"/>
        <v>957</v>
      </c>
      <c r="S37" s="215">
        <v>870</v>
      </c>
      <c r="T37" s="215">
        <v>87</v>
      </c>
      <c r="U37" s="238" t="s">
        <v>218</v>
      </c>
      <c r="V37" s="219"/>
    </row>
    <row r="38" spans="1:26" s="189" customFormat="1" ht="45" x14ac:dyDescent="0.25">
      <c r="A38" s="201" t="s">
        <v>116</v>
      </c>
      <c r="B38" s="202" t="s">
        <v>224</v>
      </c>
      <c r="C38" s="203" t="s">
        <v>222</v>
      </c>
      <c r="D38" s="202"/>
      <c r="E38" s="203" t="s">
        <v>223</v>
      </c>
      <c r="F38" s="239" t="s">
        <v>205</v>
      </c>
      <c r="G38" s="204">
        <f t="shared" si="32"/>
        <v>1000.5</v>
      </c>
      <c r="H38" s="204">
        <v>870</v>
      </c>
      <c r="I38" s="204">
        <f t="shared" si="33"/>
        <v>130.5</v>
      </c>
      <c r="J38" s="215">
        <f t="shared" si="29"/>
        <v>1000.5</v>
      </c>
      <c r="K38" s="215">
        <v>870</v>
      </c>
      <c r="L38" s="215">
        <v>87</v>
      </c>
      <c r="M38" s="215">
        <v>43.5</v>
      </c>
      <c r="N38" s="205">
        <f t="shared" si="30"/>
        <v>0</v>
      </c>
      <c r="O38" s="205"/>
      <c r="P38" s="205"/>
      <c r="Q38" s="205"/>
      <c r="R38" s="205">
        <f t="shared" si="31"/>
        <v>957</v>
      </c>
      <c r="S38" s="215">
        <v>870</v>
      </c>
      <c r="T38" s="215">
        <v>87</v>
      </c>
      <c r="U38" s="238" t="s">
        <v>218</v>
      </c>
      <c r="V38" s="219"/>
    </row>
    <row r="39" spans="1:26" s="189" customFormat="1" ht="30" x14ac:dyDescent="0.25">
      <c r="A39" s="201" t="s">
        <v>121</v>
      </c>
      <c r="B39" s="202" t="s">
        <v>225</v>
      </c>
      <c r="C39" s="203" t="s">
        <v>185</v>
      </c>
      <c r="D39" s="202"/>
      <c r="E39" s="203" t="s">
        <v>226</v>
      </c>
      <c r="F39" s="203">
        <v>2025</v>
      </c>
      <c r="G39" s="204">
        <f t="shared" si="32"/>
        <v>1200.5999999999999</v>
      </c>
      <c r="H39" s="204">
        <v>1044</v>
      </c>
      <c r="I39" s="204">
        <f t="shared" ref="I39:I43" si="34">H39*15%</f>
        <v>156.6</v>
      </c>
      <c r="J39" s="215">
        <f t="shared" si="29"/>
        <v>1200.7</v>
      </c>
      <c r="K39" s="215">
        <v>1044</v>
      </c>
      <c r="L39" s="215">
        <v>104.5</v>
      </c>
      <c r="M39" s="215">
        <v>52.2</v>
      </c>
      <c r="N39" s="205">
        <f t="shared" si="30"/>
        <v>0</v>
      </c>
      <c r="O39" s="205"/>
      <c r="P39" s="205"/>
      <c r="Q39" s="205"/>
      <c r="R39" s="205">
        <f t="shared" si="31"/>
        <v>1148.5</v>
      </c>
      <c r="S39" s="205">
        <v>1044</v>
      </c>
      <c r="T39" s="205">
        <v>104.5</v>
      </c>
      <c r="U39" s="238" t="s">
        <v>227</v>
      </c>
      <c r="V39" s="219"/>
    </row>
    <row r="40" spans="1:26" s="189" customFormat="1" ht="42" customHeight="1" x14ac:dyDescent="0.25">
      <c r="A40" s="201" t="s">
        <v>125</v>
      </c>
      <c r="B40" s="202" t="s">
        <v>228</v>
      </c>
      <c r="C40" s="203" t="s">
        <v>185</v>
      </c>
      <c r="D40" s="202"/>
      <c r="E40" s="203" t="s">
        <v>229</v>
      </c>
      <c r="F40" s="239" t="s">
        <v>58</v>
      </c>
      <c r="G40" s="204">
        <f t="shared" si="32"/>
        <v>5002.5</v>
      </c>
      <c r="H40" s="204">
        <v>4350</v>
      </c>
      <c r="I40" s="204">
        <f t="shared" si="34"/>
        <v>652.5</v>
      </c>
      <c r="J40" s="215">
        <f t="shared" si="29"/>
        <v>5002.5</v>
      </c>
      <c r="K40" s="215">
        <v>4350</v>
      </c>
      <c r="L40" s="215">
        <v>435</v>
      </c>
      <c r="M40" s="215">
        <v>217.5</v>
      </c>
      <c r="N40" s="205">
        <f t="shared" si="30"/>
        <v>0</v>
      </c>
      <c r="O40" s="205"/>
      <c r="P40" s="205"/>
      <c r="Q40" s="205"/>
      <c r="R40" s="205">
        <f t="shared" si="31"/>
        <v>4584.9849999999997</v>
      </c>
      <c r="S40" s="205">
        <f>4350-136.625</f>
        <v>4213.375</v>
      </c>
      <c r="T40" s="205">
        <f>435-63.39</f>
        <v>371.61</v>
      </c>
      <c r="U40" s="238" t="s">
        <v>41</v>
      </c>
      <c r="V40" s="219"/>
    </row>
    <row r="41" spans="1:26" s="189" customFormat="1" ht="75" x14ac:dyDescent="0.25">
      <c r="A41" s="201" t="s">
        <v>129</v>
      </c>
      <c r="B41" s="202" t="s">
        <v>230</v>
      </c>
      <c r="C41" s="203" t="s">
        <v>231</v>
      </c>
      <c r="D41" s="203"/>
      <c r="E41" s="203" t="s">
        <v>232</v>
      </c>
      <c r="F41" s="203">
        <v>2025</v>
      </c>
      <c r="G41" s="204">
        <f t="shared" si="32"/>
        <v>1000.5</v>
      </c>
      <c r="H41" s="204">
        <v>870</v>
      </c>
      <c r="I41" s="204">
        <f t="shared" si="34"/>
        <v>130.5</v>
      </c>
      <c r="J41" s="215">
        <f t="shared" si="29"/>
        <v>1000.5</v>
      </c>
      <c r="K41" s="215">
        <v>870</v>
      </c>
      <c r="L41" s="215">
        <v>87</v>
      </c>
      <c r="M41" s="215">
        <v>43.5</v>
      </c>
      <c r="N41" s="205">
        <f t="shared" si="30"/>
        <v>0</v>
      </c>
      <c r="O41" s="205"/>
      <c r="P41" s="205"/>
      <c r="Q41" s="205"/>
      <c r="R41" s="205">
        <f t="shared" si="31"/>
        <v>957</v>
      </c>
      <c r="S41" s="215">
        <v>870</v>
      </c>
      <c r="T41" s="215">
        <v>87</v>
      </c>
      <c r="U41" s="238" t="s">
        <v>233</v>
      </c>
      <c r="V41" s="219"/>
    </row>
    <row r="42" spans="1:26" s="189" customFormat="1" ht="60" x14ac:dyDescent="0.25">
      <c r="A42" s="201" t="s">
        <v>133</v>
      </c>
      <c r="B42" s="202" t="s">
        <v>234</v>
      </c>
      <c r="C42" s="203" t="s">
        <v>235</v>
      </c>
      <c r="D42" s="203"/>
      <c r="E42" s="203" t="s">
        <v>236</v>
      </c>
      <c r="F42" s="203">
        <v>2025</v>
      </c>
      <c r="G42" s="204">
        <f t="shared" si="32"/>
        <v>2001</v>
      </c>
      <c r="H42" s="204">
        <v>1740</v>
      </c>
      <c r="I42" s="204">
        <f t="shared" si="34"/>
        <v>261</v>
      </c>
      <c r="J42" s="215">
        <f t="shared" si="29"/>
        <v>2001</v>
      </c>
      <c r="K42" s="215">
        <v>1740</v>
      </c>
      <c r="L42" s="215">
        <v>174</v>
      </c>
      <c r="M42" s="215">
        <v>87</v>
      </c>
      <c r="N42" s="205">
        <f t="shared" si="30"/>
        <v>0</v>
      </c>
      <c r="O42" s="205"/>
      <c r="P42" s="205"/>
      <c r="Q42" s="205"/>
      <c r="R42" s="205">
        <f t="shared" si="31"/>
        <v>1914</v>
      </c>
      <c r="S42" s="215">
        <v>1740</v>
      </c>
      <c r="T42" s="215">
        <v>174</v>
      </c>
      <c r="U42" s="238" t="s">
        <v>233</v>
      </c>
      <c r="V42" s="219"/>
    </row>
    <row r="43" spans="1:26" s="189" customFormat="1" ht="105" x14ac:dyDescent="0.25">
      <c r="A43" s="201" t="s">
        <v>137</v>
      </c>
      <c r="B43" s="202" t="s">
        <v>237</v>
      </c>
      <c r="C43" s="203" t="s">
        <v>238</v>
      </c>
      <c r="D43" s="203"/>
      <c r="E43" s="203" t="s">
        <v>239</v>
      </c>
      <c r="F43" s="203">
        <v>2025</v>
      </c>
      <c r="G43" s="204">
        <f t="shared" si="32"/>
        <v>1725</v>
      </c>
      <c r="H43" s="204">
        <v>1500</v>
      </c>
      <c r="I43" s="204">
        <f t="shared" si="34"/>
        <v>225</v>
      </c>
      <c r="J43" s="215">
        <f t="shared" si="29"/>
        <v>1725</v>
      </c>
      <c r="K43" s="215">
        <v>1500</v>
      </c>
      <c r="L43" s="215">
        <v>150</v>
      </c>
      <c r="M43" s="215">
        <v>75</v>
      </c>
      <c r="N43" s="205">
        <f t="shared" si="30"/>
        <v>0</v>
      </c>
      <c r="O43" s="205"/>
      <c r="P43" s="205"/>
      <c r="Q43" s="205"/>
      <c r="R43" s="205">
        <f t="shared" si="31"/>
        <v>1650</v>
      </c>
      <c r="S43" s="215">
        <v>1500</v>
      </c>
      <c r="T43" s="215">
        <v>150</v>
      </c>
      <c r="U43" s="238" t="s">
        <v>240</v>
      </c>
      <c r="V43" s="219"/>
    </row>
    <row r="44" spans="1:26" s="189" customFormat="1" x14ac:dyDescent="0.25">
      <c r="A44" s="201"/>
      <c r="B44" s="202"/>
      <c r="C44" s="202"/>
      <c r="D44" s="202"/>
      <c r="E44" s="202"/>
      <c r="F44" s="203"/>
      <c r="G44" s="204">
        <f t="shared" si="32"/>
        <v>0</v>
      </c>
      <c r="H44" s="204"/>
      <c r="I44" s="204"/>
      <c r="J44" s="215">
        <f t="shared" si="29"/>
        <v>0</v>
      </c>
      <c r="K44" s="215"/>
      <c r="L44" s="215"/>
      <c r="M44" s="215"/>
      <c r="N44" s="205"/>
      <c r="O44" s="205"/>
      <c r="P44" s="205"/>
      <c r="Q44" s="205"/>
      <c r="R44" s="205"/>
      <c r="S44" s="205"/>
      <c r="T44" s="205"/>
      <c r="U44" s="238"/>
      <c r="V44" s="219"/>
    </row>
    <row r="45" spans="1:26" s="189" customFormat="1" ht="42.75" x14ac:dyDescent="0.25">
      <c r="A45" s="232" t="s">
        <v>10</v>
      </c>
      <c r="B45" s="197" t="s">
        <v>241</v>
      </c>
      <c r="C45" s="197"/>
      <c r="D45" s="197"/>
      <c r="E45" s="197"/>
      <c r="F45" s="190"/>
      <c r="G45" s="192">
        <f>G46</f>
        <v>21317.55</v>
      </c>
      <c r="H45" s="192">
        <f t="shared" ref="H45:I45" si="35">H46</f>
        <v>18537</v>
      </c>
      <c r="I45" s="192">
        <f t="shared" si="35"/>
        <v>2780.55</v>
      </c>
      <c r="J45" s="192">
        <f>J46</f>
        <v>20899.54</v>
      </c>
      <c r="K45" s="192">
        <f t="shared" ref="K45:P45" si="36">K46</f>
        <v>18536.566999999999</v>
      </c>
      <c r="L45" s="192">
        <f t="shared" si="36"/>
        <v>1603.3150000000001</v>
      </c>
      <c r="M45" s="192">
        <f t="shared" si="36"/>
        <v>759.65800000000002</v>
      </c>
      <c r="N45" s="211">
        <f t="shared" si="36"/>
        <v>12277.91</v>
      </c>
      <c r="O45" s="211">
        <f t="shared" si="36"/>
        <v>11255.91</v>
      </c>
      <c r="P45" s="211">
        <f t="shared" si="36"/>
        <v>1022</v>
      </c>
      <c r="Q45" s="211"/>
      <c r="R45" s="211">
        <f>R46</f>
        <v>7769</v>
      </c>
      <c r="S45" s="211">
        <f t="shared" ref="S45:T45" si="37">S46</f>
        <v>7345</v>
      </c>
      <c r="T45" s="211">
        <f t="shared" si="37"/>
        <v>424</v>
      </c>
      <c r="U45" s="221"/>
      <c r="V45" s="219"/>
    </row>
    <row r="46" spans="1:26" s="231" customFormat="1" ht="105" x14ac:dyDescent="0.25">
      <c r="A46" s="222"/>
      <c r="B46" s="223" t="s">
        <v>242</v>
      </c>
      <c r="C46" s="223"/>
      <c r="D46" s="223"/>
      <c r="E46" s="223"/>
      <c r="F46" s="224"/>
      <c r="G46" s="225">
        <f>SUM(G47:G51)</f>
        <v>21317.55</v>
      </c>
      <c r="H46" s="225">
        <f t="shared" ref="H46:T46" si="38">SUM(H47:H51)</f>
        <v>18537</v>
      </c>
      <c r="I46" s="225">
        <f t="shared" si="38"/>
        <v>2780.55</v>
      </c>
      <c r="J46" s="225">
        <f t="shared" si="38"/>
        <v>20899.54</v>
      </c>
      <c r="K46" s="225">
        <f t="shared" si="38"/>
        <v>18536.566999999999</v>
      </c>
      <c r="L46" s="225">
        <f t="shared" si="38"/>
        <v>1603.3150000000001</v>
      </c>
      <c r="M46" s="225">
        <f t="shared" si="38"/>
        <v>759.65800000000002</v>
      </c>
      <c r="N46" s="225">
        <f t="shared" si="38"/>
        <v>12277.91</v>
      </c>
      <c r="O46" s="225">
        <f t="shared" si="38"/>
        <v>11255.91</v>
      </c>
      <c r="P46" s="225">
        <f t="shared" si="38"/>
        <v>1022</v>
      </c>
      <c r="Q46" s="225">
        <f t="shared" si="38"/>
        <v>0</v>
      </c>
      <c r="R46" s="225">
        <f t="shared" si="38"/>
        <v>7769</v>
      </c>
      <c r="S46" s="226">
        <f t="shared" si="38"/>
        <v>7345</v>
      </c>
      <c r="T46" s="226">
        <f t="shared" si="38"/>
        <v>424</v>
      </c>
      <c r="U46" s="246"/>
      <c r="V46" s="247"/>
      <c r="W46" s="248"/>
      <c r="X46" s="248"/>
      <c r="Y46" s="230">
        <f>7345-S46</f>
        <v>0</v>
      </c>
      <c r="Z46" s="230">
        <f>424-T46</f>
        <v>0</v>
      </c>
    </row>
    <row r="47" spans="1:26" s="189" customFormat="1" ht="60" x14ac:dyDescent="0.25">
      <c r="A47" s="249" t="s">
        <v>51</v>
      </c>
      <c r="B47" s="217" t="s">
        <v>243</v>
      </c>
      <c r="C47" s="250" t="s">
        <v>194</v>
      </c>
      <c r="D47" s="250" t="s">
        <v>244</v>
      </c>
      <c r="E47" s="250"/>
      <c r="F47" s="250" t="s">
        <v>42</v>
      </c>
      <c r="G47" s="204">
        <v>5428</v>
      </c>
      <c r="H47" s="204">
        <v>4720</v>
      </c>
      <c r="I47" s="204">
        <v>708</v>
      </c>
      <c r="J47" s="215">
        <f t="shared" ref="J47:J50" si="39">SUM(K47:M47)</f>
        <v>5428</v>
      </c>
      <c r="K47" s="215">
        <v>4720</v>
      </c>
      <c r="L47" s="215">
        <v>472</v>
      </c>
      <c r="M47" s="215">
        <f>5%*K47</f>
        <v>236</v>
      </c>
      <c r="N47" s="218">
        <f>SUM(O47:Q47)</f>
        <v>5191.6959999999999</v>
      </c>
      <c r="O47" s="218">
        <v>4719.6959999999999</v>
      </c>
      <c r="P47" s="218">
        <v>472</v>
      </c>
      <c r="Q47" s="218"/>
      <c r="R47" s="218">
        <f t="shared" ref="R47:R50" si="40">S47+T47</f>
        <v>0</v>
      </c>
      <c r="S47" s="218"/>
      <c r="T47" s="205">
        <f>+L47-P47</f>
        <v>0</v>
      </c>
      <c r="U47" s="207" t="s">
        <v>180</v>
      </c>
      <c r="V47" s="219"/>
    </row>
    <row r="48" spans="1:26" s="189" customFormat="1" ht="45" x14ac:dyDescent="0.25">
      <c r="A48" s="249" t="s">
        <v>33</v>
      </c>
      <c r="B48" s="217" t="s">
        <v>245</v>
      </c>
      <c r="C48" s="250" t="s">
        <v>246</v>
      </c>
      <c r="D48" s="250" t="s">
        <v>247</v>
      </c>
      <c r="E48" s="250"/>
      <c r="F48" s="250" t="s">
        <v>44</v>
      </c>
      <c r="G48" s="204">
        <v>5428</v>
      </c>
      <c r="H48" s="204">
        <v>4720</v>
      </c>
      <c r="I48" s="204">
        <v>708</v>
      </c>
      <c r="J48" s="215">
        <f t="shared" si="39"/>
        <v>5428</v>
      </c>
      <c r="K48" s="215">
        <v>4720</v>
      </c>
      <c r="L48" s="215">
        <v>472</v>
      </c>
      <c r="M48" s="215">
        <f t="shared" ref="M48:M49" si="41">5%*K48</f>
        <v>236</v>
      </c>
      <c r="N48" s="218">
        <f t="shared" ref="N48:N50" si="42">SUM(O48:Q48)</f>
        <v>3744</v>
      </c>
      <c r="O48" s="218">
        <v>3498</v>
      </c>
      <c r="P48" s="218">
        <v>246</v>
      </c>
      <c r="Q48" s="218"/>
      <c r="R48" s="218">
        <f t="shared" si="40"/>
        <v>1444.5</v>
      </c>
      <c r="S48" s="218">
        <f t="shared" ref="S48" si="43">+K48-O48</f>
        <v>1222</v>
      </c>
      <c r="T48" s="205">
        <v>222.5</v>
      </c>
      <c r="U48" s="238" t="s">
        <v>180</v>
      </c>
      <c r="V48" s="219"/>
    </row>
    <row r="49" spans="1:25" s="189" customFormat="1" ht="45" x14ac:dyDescent="0.25">
      <c r="A49" s="249" t="s">
        <v>99</v>
      </c>
      <c r="B49" s="217" t="s">
        <v>248</v>
      </c>
      <c r="C49" s="250" t="s">
        <v>249</v>
      </c>
      <c r="D49" s="250" t="s">
        <v>250</v>
      </c>
      <c r="E49" s="250"/>
      <c r="F49" s="250" t="s">
        <v>44</v>
      </c>
      <c r="G49" s="204">
        <v>5813.25</v>
      </c>
      <c r="H49" s="204">
        <v>5055</v>
      </c>
      <c r="I49" s="204">
        <v>758.25</v>
      </c>
      <c r="J49" s="215">
        <f t="shared" si="39"/>
        <v>5813.25</v>
      </c>
      <c r="K49" s="215">
        <v>5055</v>
      </c>
      <c r="L49" s="215">
        <v>505.5</v>
      </c>
      <c r="M49" s="215">
        <f t="shared" si="41"/>
        <v>252.75</v>
      </c>
      <c r="N49" s="218">
        <f t="shared" si="42"/>
        <v>3342.2139999999999</v>
      </c>
      <c r="O49" s="218">
        <f>1730+1308.214</f>
        <v>3038.2139999999999</v>
      </c>
      <c r="P49" s="218">
        <v>304</v>
      </c>
      <c r="Q49" s="218"/>
      <c r="R49" s="218">
        <f t="shared" si="40"/>
        <v>2056.7190000000001</v>
      </c>
      <c r="S49" s="218">
        <f>+K49-O49-161.567</f>
        <v>1855.2190000000001</v>
      </c>
      <c r="T49" s="205">
        <f t="shared" ref="T49" si="44">+L49-P49</f>
        <v>201.5</v>
      </c>
      <c r="U49" s="238" t="s">
        <v>180</v>
      </c>
      <c r="V49" s="219"/>
      <c r="Y49" s="210"/>
    </row>
    <row r="50" spans="1:25" s="189" customFormat="1" ht="60" x14ac:dyDescent="0.25">
      <c r="A50" s="249" t="s">
        <v>103</v>
      </c>
      <c r="B50" s="217" t="s">
        <v>251</v>
      </c>
      <c r="C50" s="250" t="s">
        <v>185</v>
      </c>
      <c r="D50" s="250"/>
      <c r="E50" s="250"/>
      <c r="F50" s="251" t="s">
        <v>43</v>
      </c>
      <c r="G50" s="204">
        <f t="shared" ref="G50" si="45">H50+I50</f>
        <v>4648.3</v>
      </c>
      <c r="H50" s="204">
        <v>4042</v>
      </c>
      <c r="I50" s="204">
        <f>15%*H50</f>
        <v>606.29999999999995</v>
      </c>
      <c r="J50" s="215">
        <f t="shared" si="39"/>
        <v>4230.29</v>
      </c>
      <c r="K50" s="215">
        <v>4041.567</v>
      </c>
      <c r="L50" s="215">
        <v>153.815</v>
      </c>
      <c r="M50" s="215">
        <v>34.908000000000001</v>
      </c>
      <c r="N50" s="218">
        <f t="shared" si="42"/>
        <v>0</v>
      </c>
      <c r="O50" s="218"/>
      <c r="P50" s="218"/>
      <c r="Q50" s="218"/>
      <c r="R50" s="218">
        <f t="shared" si="40"/>
        <v>4267.7809999999999</v>
      </c>
      <c r="S50" s="218">
        <v>4267.7809999999999</v>
      </c>
      <c r="T50" s="205"/>
      <c r="U50" s="238" t="s">
        <v>180</v>
      </c>
      <c r="V50" s="219"/>
      <c r="Y50" s="210"/>
    </row>
    <row r="51" spans="1:25" s="189" customFormat="1" x14ac:dyDescent="0.25">
      <c r="A51" s="216"/>
      <c r="B51" s="217"/>
      <c r="C51" s="250"/>
      <c r="D51" s="250"/>
      <c r="E51" s="250"/>
      <c r="F51" s="250"/>
      <c r="G51" s="204"/>
      <c r="H51" s="204"/>
      <c r="I51" s="204"/>
      <c r="J51" s="215"/>
      <c r="K51" s="215"/>
      <c r="L51" s="215"/>
      <c r="M51" s="215"/>
      <c r="N51" s="218"/>
      <c r="O51" s="218"/>
      <c r="P51" s="218"/>
      <c r="Q51" s="218"/>
      <c r="R51" s="218"/>
      <c r="S51" s="218"/>
      <c r="T51" s="205"/>
      <c r="U51" s="238"/>
      <c r="V51" s="219"/>
    </row>
    <row r="52" spans="1:25" s="189" customFormat="1" ht="57" x14ac:dyDescent="0.25">
      <c r="A52" s="232" t="s">
        <v>252</v>
      </c>
      <c r="B52" s="197" t="s">
        <v>253</v>
      </c>
      <c r="C52" s="197"/>
      <c r="D52" s="197"/>
      <c r="E52" s="197"/>
      <c r="F52" s="190"/>
      <c r="G52" s="211">
        <f>G53</f>
        <v>1381.5</v>
      </c>
      <c r="H52" s="211">
        <f t="shared" ref="H52:T52" si="46">H53</f>
        <v>1208</v>
      </c>
      <c r="I52" s="211">
        <f t="shared" si="46"/>
        <v>173.5</v>
      </c>
      <c r="J52" s="211">
        <f t="shared" si="46"/>
        <v>1381.5</v>
      </c>
      <c r="K52" s="211">
        <f t="shared" si="46"/>
        <v>1208</v>
      </c>
      <c r="L52" s="211">
        <f t="shared" si="46"/>
        <v>121</v>
      </c>
      <c r="M52" s="211">
        <f t="shared" si="46"/>
        <v>52.5</v>
      </c>
      <c r="N52" s="211">
        <f t="shared" si="46"/>
        <v>782</v>
      </c>
      <c r="O52" s="211">
        <f t="shared" si="46"/>
        <v>782</v>
      </c>
      <c r="P52" s="211">
        <f t="shared" si="46"/>
        <v>0</v>
      </c>
      <c r="Q52" s="211">
        <f t="shared" si="46"/>
        <v>0</v>
      </c>
      <c r="R52" s="211">
        <f t="shared" si="46"/>
        <v>469</v>
      </c>
      <c r="S52" s="211">
        <f t="shared" si="46"/>
        <v>426</v>
      </c>
      <c r="T52" s="211">
        <f t="shared" si="46"/>
        <v>43</v>
      </c>
      <c r="U52" s="221"/>
      <c r="V52" s="219"/>
    </row>
    <row r="53" spans="1:25" s="189" customFormat="1" ht="14.25" customHeight="1" x14ac:dyDescent="0.25">
      <c r="A53" s="232">
        <v>1</v>
      </c>
      <c r="B53" s="197" t="s">
        <v>85</v>
      </c>
      <c r="C53" s="197"/>
      <c r="D53" s="197"/>
      <c r="E53" s="197"/>
      <c r="F53" s="190"/>
      <c r="G53" s="211">
        <f t="shared" ref="G53:T53" si="47">SUM(G54:G58)</f>
        <v>1381.5</v>
      </c>
      <c r="H53" s="211">
        <f t="shared" si="47"/>
        <v>1208</v>
      </c>
      <c r="I53" s="211">
        <f t="shared" si="47"/>
        <v>173.5</v>
      </c>
      <c r="J53" s="211">
        <f t="shared" si="47"/>
        <v>1381.5</v>
      </c>
      <c r="K53" s="211">
        <f t="shared" si="47"/>
        <v>1208</v>
      </c>
      <c r="L53" s="211">
        <f t="shared" si="47"/>
        <v>121</v>
      </c>
      <c r="M53" s="211">
        <f t="shared" si="47"/>
        <v>52.5</v>
      </c>
      <c r="N53" s="211">
        <f t="shared" si="47"/>
        <v>782</v>
      </c>
      <c r="O53" s="211">
        <f t="shared" si="47"/>
        <v>782</v>
      </c>
      <c r="P53" s="211">
        <f t="shared" si="47"/>
        <v>0</v>
      </c>
      <c r="Q53" s="211">
        <f t="shared" si="47"/>
        <v>0</v>
      </c>
      <c r="R53" s="211">
        <f t="shared" si="47"/>
        <v>469</v>
      </c>
      <c r="S53" s="211">
        <f t="shared" si="47"/>
        <v>426</v>
      </c>
      <c r="T53" s="211">
        <f t="shared" si="47"/>
        <v>43</v>
      </c>
      <c r="U53" s="221"/>
      <c r="V53" s="219"/>
    </row>
    <row r="54" spans="1:25" s="189" customFormat="1" ht="30" x14ac:dyDescent="0.25">
      <c r="A54" s="249" t="s">
        <v>51</v>
      </c>
      <c r="B54" s="217" t="s">
        <v>254</v>
      </c>
      <c r="C54" s="250"/>
      <c r="D54" s="250"/>
      <c r="E54" s="250"/>
      <c r="F54" s="251" t="s">
        <v>255</v>
      </c>
      <c r="G54" s="204">
        <v>287.5</v>
      </c>
      <c r="H54" s="204">
        <v>250</v>
      </c>
      <c r="I54" s="204">
        <v>37.5</v>
      </c>
      <c r="J54" s="215">
        <f>SUM(K54:M54)</f>
        <v>287.5</v>
      </c>
      <c r="K54" s="215">
        <v>250</v>
      </c>
      <c r="L54" s="215">
        <v>25</v>
      </c>
      <c r="M54" s="215">
        <v>12.5</v>
      </c>
      <c r="N54" s="218">
        <f>SUM(O54:Q54)</f>
        <v>150</v>
      </c>
      <c r="O54" s="218">
        <v>150</v>
      </c>
      <c r="P54" s="218"/>
      <c r="Q54" s="218"/>
      <c r="R54" s="218">
        <f>SUM(S54:T54)</f>
        <v>110</v>
      </c>
      <c r="S54" s="218">
        <f>+K54-O54</f>
        <v>100</v>
      </c>
      <c r="T54" s="205">
        <v>10</v>
      </c>
      <c r="U54" s="238" t="s">
        <v>227</v>
      </c>
      <c r="V54" s="219"/>
    </row>
    <row r="55" spans="1:25" s="189" customFormat="1" ht="30" x14ac:dyDescent="0.25">
      <c r="A55" s="249" t="s">
        <v>33</v>
      </c>
      <c r="B55" s="217" t="s">
        <v>256</v>
      </c>
      <c r="C55" s="250"/>
      <c r="D55" s="250"/>
      <c r="E55" s="250"/>
      <c r="F55" s="251" t="s">
        <v>255</v>
      </c>
      <c r="G55" s="204">
        <v>287.5</v>
      </c>
      <c r="H55" s="204">
        <v>250</v>
      </c>
      <c r="I55" s="204">
        <v>37.5</v>
      </c>
      <c r="J55" s="215">
        <f t="shared" ref="J55:J57" si="48">SUM(K55:M55)</f>
        <v>287.5</v>
      </c>
      <c r="K55" s="215">
        <v>250</v>
      </c>
      <c r="L55" s="215">
        <v>25</v>
      </c>
      <c r="M55" s="215">
        <v>12.5</v>
      </c>
      <c r="N55" s="218">
        <f t="shared" ref="N55:N57" si="49">SUM(O55:Q55)</f>
        <v>250</v>
      </c>
      <c r="O55" s="218">
        <v>250</v>
      </c>
      <c r="P55" s="218"/>
      <c r="Q55" s="218"/>
      <c r="R55" s="218">
        <f t="shared" ref="R55:R57" si="50">SUM(S55:T55)</f>
        <v>10</v>
      </c>
      <c r="S55" s="218">
        <f t="shared" ref="S55:S56" si="51">+K55-O55</f>
        <v>0</v>
      </c>
      <c r="T55" s="205">
        <v>10</v>
      </c>
      <c r="U55" s="238" t="s">
        <v>218</v>
      </c>
      <c r="V55" s="219"/>
    </row>
    <row r="56" spans="1:25" s="189" customFormat="1" ht="30" x14ac:dyDescent="0.25">
      <c r="A56" s="249" t="s">
        <v>99</v>
      </c>
      <c r="B56" s="217" t="s">
        <v>257</v>
      </c>
      <c r="C56" s="250"/>
      <c r="D56" s="250"/>
      <c r="E56" s="250"/>
      <c r="F56" s="251" t="s">
        <v>43</v>
      </c>
      <c r="G56" s="204">
        <v>345</v>
      </c>
      <c r="H56" s="204">
        <v>300</v>
      </c>
      <c r="I56" s="204">
        <v>45</v>
      </c>
      <c r="J56" s="215">
        <f t="shared" si="48"/>
        <v>345</v>
      </c>
      <c r="K56" s="215">
        <v>300</v>
      </c>
      <c r="L56" s="215">
        <v>30</v>
      </c>
      <c r="M56" s="215">
        <v>15</v>
      </c>
      <c r="N56" s="218">
        <f t="shared" si="49"/>
        <v>132</v>
      </c>
      <c r="O56" s="218">
        <v>132</v>
      </c>
      <c r="P56" s="218"/>
      <c r="Q56" s="218"/>
      <c r="R56" s="218">
        <f t="shared" si="50"/>
        <v>178</v>
      </c>
      <c r="S56" s="218">
        <f t="shared" si="51"/>
        <v>168</v>
      </c>
      <c r="T56" s="205">
        <v>10</v>
      </c>
      <c r="U56" s="238" t="s">
        <v>227</v>
      </c>
      <c r="V56" s="219"/>
    </row>
    <row r="57" spans="1:25" s="189" customFormat="1" ht="30" x14ac:dyDescent="0.25">
      <c r="A57" s="249" t="s">
        <v>103</v>
      </c>
      <c r="B57" s="217" t="s">
        <v>258</v>
      </c>
      <c r="C57" s="250" t="s">
        <v>174</v>
      </c>
      <c r="D57" s="250"/>
      <c r="E57" s="250"/>
      <c r="F57" s="251" t="s">
        <v>255</v>
      </c>
      <c r="G57" s="204">
        <v>461.5</v>
      </c>
      <c r="H57" s="204">
        <v>408</v>
      </c>
      <c r="I57" s="204">
        <v>53.5</v>
      </c>
      <c r="J57" s="215">
        <f t="shared" si="48"/>
        <v>461.5</v>
      </c>
      <c r="K57" s="215">
        <v>408</v>
      </c>
      <c r="L57" s="215">
        <v>41</v>
      </c>
      <c r="M57" s="215">
        <v>12.5</v>
      </c>
      <c r="N57" s="218">
        <f t="shared" si="49"/>
        <v>250</v>
      </c>
      <c r="O57" s="218">
        <v>250</v>
      </c>
      <c r="P57" s="218"/>
      <c r="Q57" s="218"/>
      <c r="R57" s="218">
        <f t="shared" si="50"/>
        <v>171</v>
      </c>
      <c r="S57" s="218">
        <f>+K57-O57</f>
        <v>158</v>
      </c>
      <c r="T57" s="205">
        <v>13</v>
      </c>
      <c r="U57" s="238" t="s">
        <v>120</v>
      </c>
      <c r="V57" s="219"/>
    </row>
    <row r="58" spans="1:25" ht="15.75" thickBot="1" x14ac:dyDescent="0.3">
      <c r="A58" s="252"/>
      <c r="B58" s="253"/>
      <c r="C58" s="253"/>
      <c r="D58" s="253"/>
      <c r="E58" s="253"/>
      <c r="F58" s="254"/>
      <c r="G58" s="253"/>
      <c r="H58" s="253"/>
      <c r="I58" s="253"/>
      <c r="J58" s="253"/>
      <c r="K58" s="253"/>
      <c r="L58" s="253"/>
      <c r="M58" s="253"/>
      <c r="N58" s="253"/>
      <c r="O58" s="253"/>
      <c r="P58" s="255"/>
      <c r="Q58" s="255"/>
      <c r="R58" s="255"/>
      <c r="S58" s="255"/>
      <c r="T58" s="253"/>
      <c r="U58" s="256"/>
      <c r="V58" s="257"/>
      <c r="W58" s="182"/>
      <c r="X58" s="182"/>
      <c r="Y58" s="182"/>
    </row>
    <row r="61" spans="1:25" hidden="1" x14ac:dyDescent="0.25">
      <c r="A61" s="182"/>
      <c r="B61" s="182"/>
      <c r="C61" s="182"/>
      <c r="D61" s="182"/>
      <c r="E61" s="182"/>
      <c r="F61" s="258"/>
      <c r="G61" s="182"/>
      <c r="H61" s="182"/>
      <c r="I61" s="182"/>
      <c r="J61" s="182"/>
      <c r="K61" s="182"/>
      <c r="L61" s="182"/>
      <c r="M61" s="182"/>
      <c r="N61" s="182"/>
      <c r="O61" s="182"/>
      <c r="P61" s="259"/>
      <c r="Q61" s="259"/>
      <c r="R61" s="259"/>
      <c r="S61" s="259"/>
      <c r="T61" s="182"/>
      <c r="U61" s="258"/>
      <c r="V61" s="182"/>
      <c r="W61" s="182"/>
      <c r="X61" s="182"/>
      <c r="Y61" s="182"/>
    </row>
    <row r="62" spans="1:25" hidden="1" x14ac:dyDescent="0.25">
      <c r="A62" s="182"/>
      <c r="B62" s="182"/>
      <c r="C62" s="182"/>
      <c r="D62" s="182"/>
      <c r="E62" s="182"/>
      <c r="F62" s="258"/>
      <c r="G62" s="182"/>
      <c r="H62" s="182"/>
      <c r="I62" s="182"/>
      <c r="J62" s="182"/>
      <c r="K62" s="182"/>
      <c r="L62" s="182"/>
      <c r="M62" s="182"/>
      <c r="N62" s="182"/>
      <c r="O62" s="182"/>
      <c r="P62" s="259"/>
      <c r="Q62" s="259"/>
      <c r="R62" s="259"/>
      <c r="S62" s="259"/>
      <c r="T62" s="182"/>
      <c r="U62" s="258"/>
      <c r="V62" s="182"/>
      <c r="W62" s="182"/>
      <c r="X62" s="182"/>
      <c r="Y62" s="182"/>
    </row>
    <row r="63" spans="1:25" hidden="1" x14ac:dyDescent="0.25">
      <c r="A63" s="182"/>
      <c r="B63" s="182"/>
      <c r="C63" s="182"/>
      <c r="D63" s="182"/>
      <c r="E63" s="182"/>
      <c r="F63" s="258"/>
      <c r="G63" s="182"/>
      <c r="H63" s="182"/>
      <c r="I63" s="182"/>
      <c r="J63" s="182"/>
      <c r="K63" s="182"/>
      <c r="L63" s="182"/>
      <c r="M63" s="182"/>
      <c r="N63" s="182"/>
      <c r="O63" s="182"/>
      <c r="P63" s="259"/>
      <c r="Q63" s="259"/>
      <c r="R63" s="259"/>
      <c r="S63" s="259"/>
      <c r="T63" s="182"/>
      <c r="U63" s="258"/>
      <c r="V63" s="182"/>
      <c r="W63" s="182"/>
      <c r="X63" s="182"/>
      <c r="Y63" s="182"/>
    </row>
    <row r="64" spans="1:25" hidden="1" x14ac:dyDescent="0.25">
      <c r="A64" s="182"/>
      <c r="B64" s="182"/>
      <c r="C64" s="182"/>
      <c r="D64" s="182"/>
      <c r="E64" s="182"/>
      <c r="F64" s="258"/>
      <c r="G64" s="182"/>
      <c r="H64" s="182"/>
      <c r="I64" s="182"/>
      <c r="J64" s="182"/>
      <c r="K64" s="182"/>
      <c r="L64" s="182"/>
      <c r="M64" s="182"/>
      <c r="N64" s="182"/>
      <c r="O64" s="182"/>
      <c r="P64" s="259"/>
      <c r="Q64" s="259"/>
      <c r="R64" s="259" t="e">
        <f>R9-#REF!-#REF!</f>
        <v>#REF!</v>
      </c>
      <c r="S64" s="259" t="e">
        <f>S9-#REF!-#REF!</f>
        <v>#REF!</v>
      </c>
      <c r="T64" s="259" t="e">
        <f>T9-#REF!-#REF!</f>
        <v>#REF!</v>
      </c>
      <c r="U64" s="258"/>
      <c r="V64" s="182"/>
      <c r="W64" s="182"/>
      <c r="X64" s="182"/>
      <c r="Y64" s="182"/>
    </row>
    <row r="65" spans="18:20" hidden="1" x14ac:dyDescent="0.25">
      <c r="R65" s="259" t="e">
        <f>R9-R64</f>
        <v>#REF!</v>
      </c>
      <c r="S65" s="259" t="e">
        <f>S9-S64</f>
        <v>#REF!</v>
      </c>
      <c r="T65" s="259" t="e">
        <f>T9-T64</f>
        <v>#REF!</v>
      </c>
    </row>
    <row r="66" spans="18:20" hidden="1" x14ac:dyDescent="0.25">
      <c r="R66" s="259" t="e">
        <f>SUM(R64:R65)</f>
        <v>#REF!</v>
      </c>
      <c r="S66" s="259" t="e">
        <f t="shared" ref="S66:T66" si="52">SUM(S64:S65)</f>
        <v>#REF!</v>
      </c>
      <c r="T66" s="259" t="e">
        <f t="shared" si="52"/>
        <v>#REF!</v>
      </c>
    </row>
    <row r="67" spans="18:20" x14ac:dyDescent="0.25">
      <c r="R67" s="259"/>
      <c r="S67" s="259"/>
      <c r="T67" s="182"/>
    </row>
  </sheetData>
  <mergeCells count="26">
    <mergeCell ref="A6:A8"/>
    <mergeCell ref="B6:B8"/>
    <mergeCell ref="C6:C8"/>
    <mergeCell ref="D6:D8"/>
    <mergeCell ref="E6:E8"/>
    <mergeCell ref="A1:T1"/>
    <mergeCell ref="A2:T2"/>
    <mergeCell ref="A3:T3"/>
    <mergeCell ref="A4:T4"/>
    <mergeCell ref="R5:T5"/>
    <mergeCell ref="A9:B9"/>
    <mergeCell ref="V6:V8"/>
    <mergeCell ref="G7:G8"/>
    <mergeCell ref="H7:I7"/>
    <mergeCell ref="J7:J8"/>
    <mergeCell ref="K7:M7"/>
    <mergeCell ref="N7:N8"/>
    <mergeCell ref="O7:Q7"/>
    <mergeCell ref="R7:R8"/>
    <mergeCell ref="S7:T7"/>
    <mergeCell ref="F6:F8"/>
    <mergeCell ref="G6:I6"/>
    <mergeCell ref="J6:M6"/>
    <mergeCell ref="N6:Q6"/>
    <mergeCell ref="R6:T6"/>
    <mergeCell ref="U6:U8"/>
  </mergeCells>
  <printOptions horizontalCentered="1"/>
  <pageMargins left="0.11944444444444401" right="0.11944444444444401" top="0.37" bottom="0.43" header="0.30972222222222201" footer="0.17"/>
  <pageSetup paperSize="9" scale="55" orientation="landscape" verticalDpi="300"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O51"/>
  <sheetViews>
    <sheetView zoomScale="85" zoomScaleNormal="85" workbookViewId="0">
      <pane ySplit="8" topLeftCell="A45" activePane="bottomLeft" state="frozen"/>
      <selection pane="bottomLeft" activeCell="C51" sqref="C51"/>
    </sheetView>
  </sheetViews>
  <sheetFormatPr defaultColWidth="9" defaultRowHeight="15.75" x14ac:dyDescent="0.25"/>
  <cols>
    <col min="1" max="1" width="5.5703125" style="317" customWidth="1"/>
    <col min="2" max="2" width="35.7109375" style="395" customWidth="1"/>
    <col min="3" max="3" width="51.28515625" style="317" customWidth="1"/>
    <col min="4" max="4" width="11.5703125" style="317" customWidth="1"/>
    <col min="5" max="5" width="16" style="317" customWidth="1"/>
    <col min="6" max="6" width="13.28515625" style="396" customWidth="1"/>
    <col min="7" max="7" width="13.7109375" style="396" customWidth="1"/>
    <col min="8" max="8" width="12.140625" style="396" customWidth="1"/>
    <col min="9" max="9" width="13" style="396" customWidth="1"/>
    <col min="10" max="10" width="13.28515625" style="396" customWidth="1"/>
    <col min="11" max="11" width="11.85546875" style="396" customWidth="1"/>
    <col min="12" max="12" width="13" style="396" customWidth="1"/>
    <col min="13" max="13" width="13.28515625" style="396" customWidth="1"/>
    <col min="14" max="14" width="12.28515625" style="396" customWidth="1"/>
    <col min="15" max="15" width="24.28515625" style="317" customWidth="1"/>
    <col min="16" max="16" width="12.42578125" style="317" bestFit="1" customWidth="1"/>
    <col min="17" max="17" width="12.85546875" style="317" bestFit="1" customWidth="1"/>
    <col min="18" max="16367" width="9" style="317"/>
    <col min="16368" max="16369" width="9" style="398"/>
    <col min="16370" max="16384" width="9" style="317"/>
  </cols>
  <sheetData>
    <row r="1" spans="1:15 16368:16369" ht="18.75" x14ac:dyDescent="0.25">
      <c r="A1" s="501" t="s">
        <v>349</v>
      </c>
      <c r="B1" s="501"/>
      <c r="C1" s="501"/>
      <c r="D1" s="501"/>
      <c r="E1" s="501"/>
      <c r="F1" s="501"/>
      <c r="G1" s="501"/>
      <c r="H1" s="501"/>
      <c r="I1" s="501"/>
      <c r="J1" s="501"/>
      <c r="K1" s="501"/>
      <c r="L1" s="501"/>
      <c r="M1" s="501"/>
      <c r="N1" s="501"/>
      <c r="O1" s="501"/>
      <c r="XEN1" s="317"/>
      <c r="XEO1" s="317"/>
    </row>
    <row r="2" spans="1:15 16368:16369" ht="18.75" x14ac:dyDescent="0.25">
      <c r="A2" s="502" t="s">
        <v>281</v>
      </c>
      <c r="B2" s="502"/>
      <c r="C2" s="502"/>
      <c r="D2" s="502"/>
      <c r="E2" s="502"/>
      <c r="F2" s="502"/>
      <c r="G2" s="502"/>
      <c r="H2" s="502"/>
      <c r="I2" s="502"/>
      <c r="J2" s="502"/>
      <c r="K2" s="502"/>
      <c r="L2" s="502"/>
      <c r="M2" s="502"/>
      <c r="N2" s="502"/>
      <c r="O2" s="502"/>
      <c r="XEN2" s="317"/>
      <c r="XEO2" s="317"/>
    </row>
    <row r="3" spans="1:15 16368:16369" s="318" customFormat="1" ht="18.75" x14ac:dyDescent="0.25">
      <c r="A3" s="503" t="str">
        <f>'PL1'!A4:S4</f>
        <v>(Kèm theo Công văn số            /UBND ngày      /12/2024 của Chủ tịch UBND huyện Sơn Tây)</v>
      </c>
      <c r="B3" s="503"/>
      <c r="C3" s="503"/>
      <c r="D3" s="503"/>
      <c r="E3" s="503"/>
      <c r="F3" s="503"/>
      <c r="G3" s="503"/>
      <c r="H3" s="503"/>
      <c r="I3" s="503"/>
      <c r="J3" s="503"/>
      <c r="K3" s="503"/>
      <c r="L3" s="503"/>
      <c r="M3" s="503"/>
      <c r="N3" s="503"/>
      <c r="O3" s="503"/>
    </row>
    <row r="4" spans="1:15 16368:16369" s="318" customFormat="1" ht="23.45" customHeight="1" x14ac:dyDescent="0.25">
      <c r="A4" s="319"/>
      <c r="B4" s="319"/>
      <c r="C4" s="319"/>
      <c r="D4" s="319"/>
      <c r="E4" s="319"/>
      <c r="F4" s="319"/>
      <c r="G4" s="319"/>
      <c r="H4" s="319"/>
      <c r="I4" s="319"/>
      <c r="J4" s="320"/>
      <c r="K4" s="319"/>
      <c r="L4" s="319"/>
      <c r="M4" s="504" t="s">
        <v>282</v>
      </c>
      <c r="N4" s="504"/>
    </row>
    <row r="5" spans="1:15 16368:16369" s="321" customFormat="1" ht="27.6" customHeight="1" x14ac:dyDescent="0.25">
      <c r="A5" s="505" t="s">
        <v>61</v>
      </c>
      <c r="B5" s="508" t="s">
        <v>283</v>
      </c>
      <c r="C5" s="508"/>
      <c r="D5" s="508"/>
      <c r="E5" s="508"/>
      <c r="F5" s="508"/>
      <c r="G5" s="508"/>
      <c r="H5" s="508"/>
      <c r="I5" s="508" t="s">
        <v>284</v>
      </c>
      <c r="J5" s="508"/>
      <c r="K5" s="508"/>
      <c r="L5" s="508" t="s">
        <v>268</v>
      </c>
      <c r="M5" s="508"/>
      <c r="N5" s="508"/>
      <c r="O5" s="509" t="s">
        <v>165</v>
      </c>
    </row>
    <row r="6" spans="1:15 16368:16369" s="322" customFormat="1" ht="20.45" customHeight="1" x14ac:dyDescent="0.25">
      <c r="A6" s="506"/>
      <c r="B6" s="499" t="s">
        <v>21</v>
      </c>
      <c r="C6" s="499" t="s">
        <v>263</v>
      </c>
      <c r="D6" s="499" t="s">
        <v>264</v>
      </c>
      <c r="E6" s="499" t="s">
        <v>265</v>
      </c>
      <c r="F6" s="500" t="s">
        <v>74</v>
      </c>
      <c r="G6" s="500" t="s">
        <v>285</v>
      </c>
      <c r="H6" s="500"/>
      <c r="I6" s="500" t="s">
        <v>74</v>
      </c>
      <c r="J6" s="500" t="s">
        <v>285</v>
      </c>
      <c r="K6" s="500"/>
      <c r="L6" s="500" t="s">
        <v>74</v>
      </c>
      <c r="M6" s="500" t="s">
        <v>285</v>
      </c>
      <c r="N6" s="500"/>
      <c r="O6" s="509"/>
    </row>
    <row r="7" spans="1:15 16368:16369" s="322" customFormat="1" ht="57.6" customHeight="1" x14ac:dyDescent="0.25">
      <c r="A7" s="507"/>
      <c r="B7" s="499"/>
      <c r="C7" s="499"/>
      <c r="D7" s="499"/>
      <c r="E7" s="499"/>
      <c r="F7" s="500"/>
      <c r="G7" s="323" t="s">
        <v>169</v>
      </c>
      <c r="H7" s="323" t="s">
        <v>286</v>
      </c>
      <c r="I7" s="500"/>
      <c r="J7" s="323" t="s">
        <v>169</v>
      </c>
      <c r="K7" s="323" t="s">
        <v>286</v>
      </c>
      <c r="L7" s="500"/>
      <c r="M7" s="323" t="s">
        <v>169</v>
      </c>
      <c r="N7" s="323" t="s">
        <v>286</v>
      </c>
      <c r="O7" s="509"/>
    </row>
    <row r="8" spans="1:15 16368:16369" s="325" customFormat="1" ht="15" x14ac:dyDescent="0.25">
      <c r="A8" s="324">
        <v>1</v>
      </c>
      <c r="B8" s="324">
        <v>2</v>
      </c>
      <c r="C8" s="324">
        <v>3</v>
      </c>
      <c r="D8" s="324">
        <v>4</v>
      </c>
      <c r="E8" s="324">
        <v>5</v>
      </c>
      <c r="F8" s="324">
        <v>6</v>
      </c>
      <c r="G8" s="324">
        <v>7</v>
      </c>
      <c r="H8" s="324">
        <v>8</v>
      </c>
      <c r="I8" s="324">
        <v>9</v>
      </c>
      <c r="J8" s="324">
        <v>10</v>
      </c>
      <c r="K8" s="324">
        <v>11</v>
      </c>
      <c r="L8" s="324">
        <v>12</v>
      </c>
      <c r="M8" s="324">
        <v>13</v>
      </c>
      <c r="N8" s="324">
        <v>14</v>
      </c>
      <c r="O8" s="324">
        <v>15</v>
      </c>
    </row>
    <row r="9" spans="1:15 16368:16369" s="332" customFormat="1" ht="15" x14ac:dyDescent="0.25">
      <c r="A9" s="326" t="s">
        <v>2</v>
      </c>
      <c r="B9" s="327" t="s">
        <v>174</v>
      </c>
      <c r="C9" s="328"/>
      <c r="D9" s="329"/>
      <c r="E9" s="328"/>
      <c r="F9" s="330">
        <f>SUM(F10:F15)</f>
        <v>5700</v>
      </c>
      <c r="G9" s="330">
        <f>SUM(G10:G15)</f>
        <v>5700</v>
      </c>
      <c r="H9" s="330">
        <f t="shared" ref="H9:J9" si="0">SUM(H10:H15)</f>
        <v>0</v>
      </c>
      <c r="I9" s="330">
        <f t="shared" si="0"/>
        <v>4120</v>
      </c>
      <c r="J9" s="330">
        <f t="shared" si="0"/>
        <v>4120</v>
      </c>
      <c r="K9" s="331"/>
      <c r="L9" s="330">
        <f t="shared" ref="L9:M9" si="1">SUM(L10:L15)</f>
        <v>1580</v>
      </c>
      <c r="M9" s="330">
        <f t="shared" si="1"/>
        <v>1580</v>
      </c>
      <c r="N9" s="331"/>
      <c r="O9" s="328"/>
    </row>
    <row r="10" spans="1:15 16368:16369" s="341" customFormat="1" ht="30" x14ac:dyDescent="0.25">
      <c r="A10" s="333">
        <v>1</v>
      </c>
      <c r="B10" s="334" t="s">
        <v>287</v>
      </c>
      <c r="C10" s="335" t="s">
        <v>288</v>
      </c>
      <c r="D10" s="336" t="s">
        <v>43</v>
      </c>
      <c r="E10" s="337" t="s">
        <v>94</v>
      </c>
      <c r="F10" s="338">
        <f>G10</f>
        <v>800</v>
      </c>
      <c r="G10" s="338">
        <v>800</v>
      </c>
      <c r="H10" s="339"/>
      <c r="I10" s="340">
        <f>J10</f>
        <v>600</v>
      </c>
      <c r="J10" s="340">
        <v>600</v>
      </c>
      <c r="K10" s="339"/>
      <c r="L10" s="340">
        <f>M10</f>
        <v>200</v>
      </c>
      <c r="M10" s="340">
        <f>+G10-J10</f>
        <v>200</v>
      </c>
      <c r="N10" s="339">
        <f>+H10-K10</f>
        <v>0</v>
      </c>
      <c r="O10" s="277" t="s">
        <v>120</v>
      </c>
    </row>
    <row r="11" spans="1:15 16368:16369" s="343" customFormat="1" ht="45" x14ac:dyDescent="0.25">
      <c r="A11" s="333">
        <v>2</v>
      </c>
      <c r="B11" s="334" t="s">
        <v>289</v>
      </c>
      <c r="C11" s="337" t="s">
        <v>290</v>
      </c>
      <c r="D11" s="336" t="s">
        <v>43</v>
      </c>
      <c r="E11" s="337" t="s">
        <v>291</v>
      </c>
      <c r="F11" s="338">
        <v>900</v>
      </c>
      <c r="G11" s="338">
        <v>900</v>
      </c>
      <c r="H11" s="342"/>
      <c r="I11" s="340">
        <f t="shared" ref="I11:I44" si="2">J11</f>
        <v>600</v>
      </c>
      <c r="J11" s="340">
        <v>600</v>
      </c>
      <c r="K11" s="342"/>
      <c r="L11" s="340">
        <f t="shared" ref="L11:L15" si="3">M11</f>
        <v>300</v>
      </c>
      <c r="M11" s="340">
        <f t="shared" ref="M11:N15" si="4">+G11-J11</f>
        <v>300</v>
      </c>
      <c r="N11" s="339">
        <f t="shared" si="4"/>
        <v>0</v>
      </c>
      <c r="O11" s="277" t="s">
        <v>120</v>
      </c>
    </row>
    <row r="12" spans="1:15 16368:16369" s="343" customFormat="1" ht="60" x14ac:dyDescent="0.25">
      <c r="A12" s="333">
        <v>3</v>
      </c>
      <c r="B12" s="334" t="s">
        <v>292</v>
      </c>
      <c r="C12" s="337" t="s">
        <v>293</v>
      </c>
      <c r="D12" s="336" t="s">
        <v>43</v>
      </c>
      <c r="E12" s="337" t="s">
        <v>135</v>
      </c>
      <c r="F12" s="344">
        <v>1100</v>
      </c>
      <c r="G12" s="345">
        <v>1100</v>
      </c>
      <c r="H12" s="342"/>
      <c r="I12" s="340">
        <f t="shared" si="2"/>
        <v>820</v>
      </c>
      <c r="J12" s="340">
        <v>820</v>
      </c>
      <c r="K12" s="342"/>
      <c r="L12" s="340">
        <f t="shared" si="3"/>
        <v>280</v>
      </c>
      <c r="M12" s="340">
        <f t="shared" si="4"/>
        <v>280</v>
      </c>
      <c r="N12" s="339">
        <f t="shared" si="4"/>
        <v>0</v>
      </c>
      <c r="O12" s="277" t="s">
        <v>120</v>
      </c>
    </row>
    <row r="13" spans="1:15 16368:16369" s="343" customFormat="1" ht="60" x14ac:dyDescent="0.25">
      <c r="A13" s="333">
        <v>4</v>
      </c>
      <c r="B13" s="334" t="s">
        <v>294</v>
      </c>
      <c r="C13" s="337" t="s">
        <v>295</v>
      </c>
      <c r="D13" s="336" t="s">
        <v>43</v>
      </c>
      <c r="E13" s="337" t="s">
        <v>127</v>
      </c>
      <c r="F13" s="344">
        <v>600</v>
      </c>
      <c r="G13" s="345">
        <v>600</v>
      </c>
      <c r="H13" s="342"/>
      <c r="I13" s="340">
        <f t="shared" si="2"/>
        <v>600</v>
      </c>
      <c r="J13" s="340">
        <v>600</v>
      </c>
      <c r="K13" s="342"/>
      <c r="L13" s="340">
        <f t="shared" si="3"/>
        <v>0</v>
      </c>
      <c r="M13" s="340">
        <f t="shared" si="4"/>
        <v>0</v>
      </c>
      <c r="N13" s="339">
        <f t="shared" si="4"/>
        <v>0</v>
      </c>
      <c r="O13" s="277" t="s">
        <v>120</v>
      </c>
    </row>
    <row r="14" spans="1:15 16368:16369" s="343" customFormat="1" ht="30" x14ac:dyDescent="0.25">
      <c r="A14" s="333">
        <v>5</v>
      </c>
      <c r="B14" s="334" t="s">
        <v>296</v>
      </c>
      <c r="C14" s="335" t="s">
        <v>297</v>
      </c>
      <c r="D14" s="336" t="s">
        <v>43</v>
      </c>
      <c r="E14" s="346" t="s">
        <v>94</v>
      </c>
      <c r="F14" s="347">
        <f>SUM(G14:H14)</f>
        <v>1200</v>
      </c>
      <c r="G14" s="344">
        <v>1200</v>
      </c>
      <c r="H14" s="342"/>
      <c r="I14" s="340">
        <f t="shared" si="2"/>
        <v>800</v>
      </c>
      <c r="J14" s="340">
        <v>800</v>
      </c>
      <c r="K14" s="342"/>
      <c r="L14" s="340">
        <f t="shared" si="3"/>
        <v>400</v>
      </c>
      <c r="M14" s="340">
        <f t="shared" si="4"/>
        <v>400</v>
      </c>
      <c r="N14" s="339">
        <f t="shared" si="4"/>
        <v>0</v>
      </c>
      <c r="O14" s="277" t="s">
        <v>120</v>
      </c>
    </row>
    <row r="15" spans="1:15 16368:16369" s="343" customFormat="1" ht="30" x14ac:dyDescent="0.25">
      <c r="A15" s="333">
        <v>6</v>
      </c>
      <c r="B15" s="334" t="s">
        <v>298</v>
      </c>
      <c r="C15" s="337" t="s">
        <v>299</v>
      </c>
      <c r="D15" s="336" t="s">
        <v>43</v>
      </c>
      <c r="E15" s="337" t="s">
        <v>291</v>
      </c>
      <c r="F15" s="347">
        <f t="shared" ref="F15" si="5">SUM(G15:H15)</f>
        <v>1100</v>
      </c>
      <c r="G15" s="344">
        <v>1100</v>
      </c>
      <c r="H15" s="342"/>
      <c r="I15" s="340">
        <f t="shared" si="2"/>
        <v>700</v>
      </c>
      <c r="J15" s="340">
        <v>700</v>
      </c>
      <c r="K15" s="342"/>
      <c r="L15" s="340">
        <f t="shared" si="3"/>
        <v>400</v>
      </c>
      <c r="M15" s="340">
        <f t="shared" si="4"/>
        <v>400</v>
      </c>
      <c r="N15" s="339">
        <f t="shared" si="4"/>
        <v>0</v>
      </c>
      <c r="O15" s="277" t="s">
        <v>120</v>
      </c>
    </row>
    <row r="16" spans="1:15 16368:16369" s="341" customFormat="1" ht="14.25" x14ac:dyDescent="0.25">
      <c r="A16" s="348" t="s">
        <v>3</v>
      </c>
      <c r="B16" s="327" t="s">
        <v>196</v>
      </c>
      <c r="C16" s="349"/>
      <c r="D16" s="349"/>
      <c r="E16" s="349"/>
      <c r="F16" s="350">
        <f>SUM(F17:F22)</f>
        <v>5900</v>
      </c>
      <c r="G16" s="351">
        <f>SUM(G17:G22)</f>
        <v>5900</v>
      </c>
      <c r="H16" s="352"/>
      <c r="I16" s="351">
        <f t="shared" ref="I16:J16" si="6">SUM(I17:I22)</f>
        <v>4000</v>
      </c>
      <c r="J16" s="351">
        <f t="shared" si="6"/>
        <v>4000</v>
      </c>
      <c r="K16" s="352"/>
      <c r="L16" s="351">
        <f t="shared" ref="L16:M16" si="7">SUM(L17:L22)</f>
        <v>1900</v>
      </c>
      <c r="M16" s="351">
        <f t="shared" si="7"/>
        <v>1900</v>
      </c>
      <c r="N16" s="352"/>
      <c r="O16" s="353"/>
    </row>
    <row r="17" spans="1:17 16368:16369" s="343" customFormat="1" x14ac:dyDescent="0.25">
      <c r="A17" s="333">
        <v>1</v>
      </c>
      <c r="B17" s="334" t="s">
        <v>300</v>
      </c>
      <c r="C17" s="336" t="s">
        <v>301</v>
      </c>
      <c r="D17" s="336" t="s">
        <v>43</v>
      </c>
      <c r="E17" s="354" t="s">
        <v>196</v>
      </c>
      <c r="F17" s="347">
        <f t="shared" ref="F17:F21" si="8">SUM(G17:H17)</f>
        <v>800</v>
      </c>
      <c r="G17" s="344">
        <v>800</v>
      </c>
      <c r="H17" s="346"/>
      <c r="I17" s="340">
        <f t="shared" si="2"/>
        <v>560</v>
      </c>
      <c r="J17" s="340">
        <f t="shared" ref="J17:J43" si="9">G17*70%</f>
        <v>560</v>
      </c>
      <c r="K17" s="346"/>
      <c r="L17" s="340">
        <f t="shared" ref="L17:L31" si="10">M17</f>
        <v>240</v>
      </c>
      <c r="M17" s="340">
        <f t="shared" ref="M17:N22" si="11">+G17-J17</f>
        <v>240</v>
      </c>
      <c r="N17" s="339">
        <f t="shared" si="11"/>
        <v>0</v>
      </c>
      <c r="O17" s="277" t="s">
        <v>143</v>
      </c>
    </row>
    <row r="18" spans="1:17 16368:16369" s="343" customFormat="1" x14ac:dyDescent="0.25">
      <c r="A18" s="333">
        <v>2</v>
      </c>
      <c r="B18" s="334" t="s">
        <v>302</v>
      </c>
      <c r="C18" s="335" t="s">
        <v>303</v>
      </c>
      <c r="D18" s="336" t="s">
        <v>43</v>
      </c>
      <c r="E18" s="354" t="s">
        <v>196</v>
      </c>
      <c r="F18" s="347">
        <f t="shared" si="8"/>
        <v>1100</v>
      </c>
      <c r="G18" s="344">
        <v>1100</v>
      </c>
      <c r="H18" s="346"/>
      <c r="I18" s="340">
        <f t="shared" si="2"/>
        <v>770</v>
      </c>
      <c r="J18" s="340">
        <f t="shared" si="9"/>
        <v>770</v>
      </c>
      <c r="K18" s="346"/>
      <c r="L18" s="340">
        <f t="shared" si="10"/>
        <v>330</v>
      </c>
      <c r="M18" s="340">
        <f t="shared" si="11"/>
        <v>330</v>
      </c>
      <c r="N18" s="339">
        <f t="shared" si="11"/>
        <v>0</v>
      </c>
      <c r="O18" s="277" t="s">
        <v>143</v>
      </c>
    </row>
    <row r="19" spans="1:17 16368:16369" s="343" customFormat="1" x14ac:dyDescent="0.25">
      <c r="A19" s="333">
        <v>3</v>
      </c>
      <c r="B19" s="355" t="s">
        <v>304</v>
      </c>
      <c r="C19" s="337" t="s">
        <v>303</v>
      </c>
      <c r="D19" s="336" t="s">
        <v>43</v>
      </c>
      <c r="E19" s="354" t="s">
        <v>196</v>
      </c>
      <c r="F19" s="347">
        <f t="shared" si="8"/>
        <v>1100</v>
      </c>
      <c r="G19" s="344">
        <v>1100</v>
      </c>
      <c r="H19" s="346"/>
      <c r="I19" s="340">
        <f t="shared" si="2"/>
        <v>770</v>
      </c>
      <c r="J19" s="340">
        <f t="shared" si="9"/>
        <v>770</v>
      </c>
      <c r="K19" s="346"/>
      <c r="L19" s="340">
        <f t="shared" si="10"/>
        <v>330</v>
      </c>
      <c r="M19" s="340">
        <f t="shared" si="11"/>
        <v>330</v>
      </c>
      <c r="N19" s="339">
        <f t="shared" si="11"/>
        <v>0</v>
      </c>
      <c r="O19" s="277" t="s">
        <v>143</v>
      </c>
    </row>
    <row r="20" spans="1:17 16368:16369" s="343" customFormat="1" x14ac:dyDescent="0.25">
      <c r="A20" s="333">
        <v>4</v>
      </c>
      <c r="B20" s="334" t="s">
        <v>305</v>
      </c>
      <c r="C20" s="335" t="s">
        <v>306</v>
      </c>
      <c r="D20" s="336" t="s">
        <v>43</v>
      </c>
      <c r="E20" s="354" t="s">
        <v>196</v>
      </c>
      <c r="F20" s="347">
        <f t="shared" si="8"/>
        <v>1000</v>
      </c>
      <c r="G20" s="344">
        <v>1000</v>
      </c>
      <c r="H20" s="346"/>
      <c r="I20" s="340">
        <f t="shared" si="2"/>
        <v>700</v>
      </c>
      <c r="J20" s="340">
        <v>700</v>
      </c>
      <c r="K20" s="346"/>
      <c r="L20" s="340">
        <f t="shared" si="10"/>
        <v>300</v>
      </c>
      <c r="M20" s="340">
        <f t="shared" si="11"/>
        <v>300</v>
      </c>
      <c r="N20" s="339">
        <f t="shared" si="11"/>
        <v>0</v>
      </c>
      <c r="O20" s="277" t="s">
        <v>143</v>
      </c>
    </row>
    <row r="21" spans="1:17 16368:16369" s="343" customFormat="1" x14ac:dyDescent="0.25">
      <c r="A21" s="333">
        <v>5</v>
      </c>
      <c r="B21" s="355" t="s">
        <v>307</v>
      </c>
      <c r="C21" s="337" t="s">
        <v>308</v>
      </c>
      <c r="D21" s="336" t="s">
        <v>43</v>
      </c>
      <c r="E21" s="354" t="s">
        <v>196</v>
      </c>
      <c r="F21" s="347">
        <f t="shared" si="8"/>
        <v>800</v>
      </c>
      <c r="G21" s="344">
        <v>800</v>
      </c>
      <c r="H21" s="346"/>
      <c r="I21" s="340">
        <f t="shared" si="2"/>
        <v>500</v>
      </c>
      <c r="J21" s="340">
        <v>500</v>
      </c>
      <c r="K21" s="346"/>
      <c r="L21" s="340">
        <f t="shared" si="10"/>
        <v>300</v>
      </c>
      <c r="M21" s="340">
        <f t="shared" si="11"/>
        <v>300</v>
      </c>
      <c r="N21" s="339">
        <f t="shared" si="11"/>
        <v>0</v>
      </c>
      <c r="O21" s="277" t="s">
        <v>143</v>
      </c>
    </row>
    <row r="22" spans="1:17 16368:16369" s="343" customFormat="1" ht="30" x14ac:dyDescent="0.25">
      <c r="A22" s="333">
        <v>6</v>
      </c>
      <c r="B22" s="334" t="s">
        <v>309</v>
      </c>
      <c r="C22" s="335" t="s">
        <v>310</v>
      </c>
      <c r="D22" s="336" t="s">
        <v>43</v>
      </c>
      <c r="E22" s="354" t="s">
        <v>196</v>
      </c>
      <c r="F22" s="347">
        <f>SUM(G22:H22)</f>
        <v>1100</v>
      </c>
      <c r="G22" s="344">
        <v>1100</v>
      </c>
      <c r="H22" s="346"/>
      <c r="I22" s="340">
        <f t="shared" si="2"/>
        <v>700</v>
      </c>
      <c r="J22" s="340">
        <v>700</v>
      </c>
      <c r="K22" s="346"/>
      <c r="L22" s="340">
        <f t="shared" si="10"/>
        <v>400</v>
      </c>
      <c r="M22" s="340">
        <f t="shared" si="11"/>
        <v>400</v>
      </c>
      <c r="N22" s="339">
        <f t="shared" si="11"/>
        <v>0</v>
      </c>
      <c r="O22" s="277" t="s">
        <v>143</v>
      </c>
    </row>
    <row r="23" spans="1:17 16368:16369" s="321" customFormat="1" ht="15" x14ac:dyDescent="0.25">
      <c r="A23" s="356" t="s">
        <v>9</v>
      </c>
      <c r="B23" s="357" t="s">
        <v>185</v>
      </c>
      <c r="C23" s="356"/>
      <c r="D23" s="356"/>
      <c r="E23" s="356"/>
      <c r="F23" s="358">
        <f>SUM(F24:F26)</f>
        <v>3000</v>
      </c>
      <c r="G23" s="358">
        <f>SUM(G24:G26)</f>
        <v>3000</v>
      </c>
      <c r="H23" s="358">
        <f t="shared" ref="H23:N23" si="12">SUM(H24:H26)</f>
        <v>0</v>
      </c>
      <c r="I23" s="358">
        <f t="shared" si="12"/>
        <v>2100</v>
      </c>
      <c r="J23" s="358">
        <f t="shared" si="12"/>
        <v>2100</v>
      </c>
      <c r="K23" s="358">
        <f t="shared" si="12"/>
        <v>0</v>
      </c>
      <c r="L23" s="358">
        <f t="shared" si="12"/>
        <v>900</v>
      </c>
      <c r="M23" s="358">
        <f t="shared" si="12"/>
        <v>900</v>
      </c>
      <c r="N23" s="358">
        <f t="shared" si="12"/>
        <v>0</v>
      </c>
      <c r="O23" s="356"/>
      <c r="XEN23" s="359"/>
      <c r="XEO23" s="359"/>
    </row>
    <row r="24" spans="1:17 16368:16369" s="321" customFormat="1" ht="45" x14ac:dyDescent="0.25">
      <c r="A24" s="360">
        <v>1</v>
      </c>
      <c r="B24" s="334" t="s">
        <v>311</v>
      </c>
      <c r="C24" s="337" t="s">
        <v>312</v>
      </c>
      <c r="D24" s="336" t="s">
        <v>43</v>
      </c>
      <c r="E24" s="337" t="s">
        <v>185</v>
      </c>
      <c r="F24" s="347">
        <v>1000</v>
      </c>
      <c r="G24" s="344">
        <v>1000</v>
      </c>
      <c r="H24" s="361"/>
      <c r="I24" s="340">
        <f t="shared" si="2"/>
        <v>700</v>
      </c>
      <c r="J24" s="340">
        <f t="shared" si="9"/>
        <v>700</v>
      </c>
      <c r="K24" s="361"/>
      <c r="L24" s="340">
        <f t="shared" si="10"/>
        <v>300</v>
      </c>
      <c r="M24" s="340">
        <f t="shared" ref="M24:N26" si="13">+G24-J24</f>
        <v>300</v>
      </c>
      <c r="N24" s="339">
        <f t="shared" si="13"/>
        <v>0</v>
      </c>
      <c r="O24" s="277" t="s">
        <v>227</v>
      </c>
      <c r="XEN24" s="359"/>
      <c r="XEO24" s="359"/>
    </row>
    <row r="25" spans="1:17 16368:16369" s="321" customFormat="1" ht="30" x14ac:dyDescent="0.25">
      <c r="A25" s="360">
        <v>2</v>
      </c>
      <c r="B25" s="362" t="s">
        <v>313</v>
      </c>
      <c r="C25" s="363" t="s">
        <v>314</v>
      </c>
      <c r="D25" s="336" t="s">
        <v>43</v>
      </c>
      <c r="E25" s="337" t="s">
        <v>185</v>
      </c>
      <c r="F25" s="364">
        <v>1000</v>
      </c>
      <c r="G25" s="364">
        <v>1000</v>
      </c>
      <c r="H25" s="361"/>
      <c r="I25" s="340">
        <f t="shared" si="2"/>
        <v>700</v>
      </c>
      <c r="J25" s="340">
        <f t="shared" si="9"/>
        <v>700</v>
      </c>
      <c r="K25" s="361"/>
      <c r="L25" s="340">
        <f t="shared" si="10"/>
        <v>300</v>
      </c>
      <c r="M25" s="340">
        <f t="shared" si="13"/>
        <v>300</v>
      </c>
      <c r="N25" s="339">
        <f t="shared" si="13"/>
        <v>0</v>
      </c>
      <c r="O25" s="277" t="s">
        <v>227</v>
      </c>
      <c r="XEN25" s="359"/>
      <c r="XEO25" s="359"/>
    </row>
    <row r="26" spans="1:17 16368:16369" s="321" customFormat="1" ht="30" x14ac:dyDescent="0.25">
      <c r="A26" s="360">
        <v>3</v>
      </c>
      <c r="B26" s="365" t="s">
        <v>315</v>
      </c>
      <c r="C26" s="337" t="s">
        <v>112</v>
      </c>
      <c r="D26" s="336" t="s">
        <v>43</v>
      </c>
      <c r="E26" s="337" t="s">
        <v>185</v>
      </c>
      <c r="F26" s="347">
        <v>1000</v>
      </c>
      <c r="G26" s="344">
        <v>1000</v>
      </c>
      <c r="H26" s="361"/>
      <c r="I26" s="340">
        <f t="shared" si="2"/>
        <v>700</v>
      </c>
      <c r="J26" s="340">
        <f t="shared" si="9"/>
        <v>700</v>
      </c>
      <c r="K26" s="361"/>
      <c r="L26" s="340">
        <f t="shared" si="10"/>
        <v>300</v>
      </c>
      <c r="M26" s="340">
        <f t="shared" si="13"/>
        <v>300</v>
      </c>
      <c r="N26" s="339">
        <f t="shared" si="13"/>
        <v>0</v>
      </c>
      <c r="O26" s="277" t="s">
        <v>227</v>
      </c>
      <c r="XEN26" s="359"/>
      <c r="XEO26" s="359"/>
    </row>
    <row r="27" spans="1:17 16368:16369" s="322" customFormat="1" ht="14.25" x14ac:dyDescent="0.25">
      <c r="A27" s="366" t="s">
        <v>10</v>
      </c>
      <c r="B27" s="367" t="s">
        <v>194</v>
      </c>
      <c r="C27" s="366"/>
      <c r="D27" s="366"/>
      <c r="E27" s="366"/>
      <c r="F27" s="368">
        <f>SUM(F28:F29)</f>
        <v>1400</v>
      </c>
      <c r="G27" s="368">
        <f>SUM(G28:G29)</f>
        <v>1400</v>
      </c>
      <c r="H27" s="368">
        <f t="shared" ref="H27:N27" si="14">SUM(H28:H29)</f>
        <v>0</v>
      </c>
      <c r="I27" s="368">
        <f t="shared" si="14"/>
        <v>980</v>
      </c>
      <c r="J27" s="368">
        <f t="shared" si="14"/>
        <v>980</v>
      </c>
      <c r="K27" s="368">
        <f t="shared" si="14"/>
        <v>0</v>
      </c>
      <c r="L27" s="368">
        <f t="shared" si="14"/>
        <v>420</v>
      </c>
      <c r="M27" s="368">
        <f t="shared" si="14"/>
        <v>420</v>
      </c>
      <c r="N27" s="368">
        <f t="shared" si="14"/>
        <v>0</v>
      </c>
      <c r="O27" s="369"/>
      <c r="P27" s="370"/>
      <c r="Q27" s="370"/>
    </row>
    <row r="28" spans="1:17 16368:16369" s="321" customFormat="1" ht="30" x14ac:dyDescent="0.25">
      <c r="A28" s="360">
        <v>1</v>
      </c>
      <c r="B28" s="334" t="s">
        <v>316</v>
      </c>
      <c r="C28" s="337" t="s">
        <v>317</v>
      </c>
      <c r="D28" s="336" t="s">
        <v>43</v>
      </c>
      <c r="E28" s="363" t="s">
        <v>194</v>
      </c>
      <c r="F28" s="361">
        <v>1000</v>
      </c>
      <c r="G28" s="361">
        <v>1000</v>
      </c>
      <c r="H28" s="361">
        <v>0</v>
      </c>
      <c r="I28" s="340">
        <f t="shared" si="2"/>
        <v>700</v>
      </c>
      <c r="J28" s="340">
        <f t="shared" si="9"/>
        <v>700</v>
      </c>
      <c r="K28" s="361"/>
      <c r="L28" s="340">
        <f t="shared" si="10"/>
        <v>300</v>
      </c>
      <c r="M28" s="340">
        <f t="shared" ref="M28:N29" si="15">+G28-J28</f>
        <v>300</v>
      </c>
      <c r="N28" s="339">
        <f t="shared" si="15"/>
        <v>0</v>
      </c>
      <c r="O28" s="277" t="s">
        <v>318</v>
      </c>
      <c r="XEN28" s="359"/>
      <c r="XEO28" s="359"/>
    </row>
    <row r="29" spans="1:17 16368:16369" s="321" customFormat="1" x14ac:dyDescent="0.25">
      <c r="A29" s="360">
        <v>2</v>
      </c>
      <c r="B29" s="334" t="s">
        <v>319</v>
      </c>
      <c r="C29" s="337" t="s">
        <v>320</v>
      </c>
      <c r="D29" s="336" t="s">
        <v>43</v>
      </c>
      <c r="E29" s="354" t="s">
        <v>194</v>
      </c>
      <c r="F29" s="371">
        <v>400</v>
      </c>
      <c r="G29" s="371">
        <v>400</v>
      </c>
      <c r="H29" s="361"/>
      <c r="I29" s="340">
        <f t="shared" si="2"/>
        <v>280</v>
      </c>
      <c r="J29" s="340">
        <f t="shared" si="9"/>
        <v>280</v>
      </c>
      <c r="K29" s="361"/>
      <c r="L29" s="340">
        <f t="shared" si="10"/>
        <v>120</v>
      </c>
      <c r="M29" s="340">
        <f t="shared" si="15"/>
        <v>120</v>
      </c>
      <c r="N29" s="339">
        <f t="shared" si="15"/>
        <v>0</v>
      </c>
      <c r="O29" s="277" t="s">
        <v>318</v>
      </c>
      <c r="XEN29" s="359"/>
      <c r="XEO29" s="359"/>
    </row>
    <row r="30" spans="1:17 16368:16369" s="321" customFormat="1" ht="15" x14ac:dyDescent="0.25">
      <c r="A30" s="356" t="s">
        <v>252</v>
      </c>
      <c r="B30" s="357" t="s">
        <v>246</v>
      </c>
      <c r="C30" s="356"/>
      <c r="D30" s="356"/>
      <c r="E30" s="356"/>
      <c r="F30" s="368">
        <f>SUM(F31:F31)</f>
        <v>1500</v>
      </c>
      <c r="G30" s="368">
        <f>SUM(G31:G31)</f>
        <v>1500</v>
      </c>
      <c r="H30" s="368">
        <f t="shared" ref="H30:N30" si="16">SUM(H31:H31)</f>
        <v>0</v>
      </c>
      <c r="I30" s="368">
        <f t="shared" si="16"/>
        <v>1050</v>
      </c>
      <c r="J30" s="368">
        <f t="shared" si="16"/>
        <v>1050</v>
      </c>
      <c r="K30" s="368">
        <f t="shared" si="16"/>
        <v>0</v>
      </c>
      <c r="L30" s="368">
        <f t="shared" si="16"/>
        <v>450</v>
      </c>
      <c r="M30" s="368">
        <f t="shared" si="16"/>
        <v>450</v>
      </c>
      <c r="N30" s="368">
        <f t="shared" si="16"/>
        <v>0</v>
      </c>
      <c r="O30" s="356"/>
      <c r="XEN30" s="359"/>
      <c r="XEO30" s="359"/>
    </row>
    <row r="31" spans="1:17 16368:16369" s="321" customFormat="1" ht="45" x14ac:dyDescent="0.25">
      <c r="A31" s="360">
        <v>1</v>
      </c>
      <c r="B31" s="334" t="s">
        <v>321</v>
      </c>
      <c r="C31" s="337" t="s">
        <v>322</v>
      </c>
      <c r="D31" s="336" t="s">
        <v>43</v>
      </c>
      <c r="E31" s="337" t="s">
        <v>323</v>
      </c>
      <c r="F31" s="362">
        <f>G31</f>
        <v>1500</v>
      </c>
      <c r="G31" s="372">
        <v>1500</v>
      </c>
      <c r="H31" s="372"/>
      <c r="I31" s="340">
        <f t="shared" si="2"/>
        <v>1050</v>
      </c>
      <c r="J31" s="340">
        <f t="shared" si="9"/>
        <v>1050</v>
      </c>
      <c r="K31" s="361"/>
      <c r="L31" s="340">
        <f t="shared" si="10"/>
        <v>450</v>
      </c>
      <c r="M31" s="340">
        <f t="shared" ref="M31:N31" si="17">+G31-J31</f>
        <v>450</v>
      </c>
      <c r="N31" s="339">
        <f t="shared" si="17"/>
        <v>0</v>
      </c>
      <c r="O31" s="277" t="s">
        <v>191</v>
      </c>
      <c r="XEN31" s="359"/>
      <c r="XEO31" s="359"/>
    </row>
    <row r="32" spans="1:17 16368:16369" s="321" customFormat="1" ht="15" x14ac:dyDescent="0.25">
      <c r="A32" s="356" t="s">
        <v>324</v>
      </c>
      <c r="B32" s="357" t="s">
        <v>325</v>
      </c>
      <c r="C32" s="356"/>
      <c r="D32" s="356"/>
      <c r="E32" s="356"/>
      <c r="F32" s="358">
        <f>SUM(F33:F34)</f>
        <v>1700</v>
      </c>
      <c r="G32" s="358">
        <f>SUM(G33:G34)</f>
        <v>1700</v>
      </c>
      <c r="H32" s="358">
        <f t="shared" ref="H32:N32" si="18">SUM(H33:H34)</f>
        <v>0</v>
      </c>
      <c r="I32" s="358">
        <f t="shared" si="18"/>
        <v>1200</v>
      </c>
      <c r="J32" s="358">
        <f t="shared" si="18"/>
        <v>1200</v>
      </c>
      <c r="K32" s="358">
        <f t="shared" si="18"/>
        <v>0</v>
      </c>
      <c r="L32" s="358">
        <f t="shared" si="18"/>
        <v>500</v>
      </c>
      <c r="M32" s="358">
        <f t="shared" si="18"/>
        <v>500</v>
      </c>
      <c r="N32" s="358">
        <f t="shared" si="18"/>
        <v>0</v>
      </c>
      <c r="O32" s="356"/>
      <c r="XEN32" s="359"/>
      <c r="XEO32" s="359"/>
    </row>
    <row r="33" spans="1:17 16368:16369" s="321" customFormat="1" x14ac:dyDescent="0.25">
      <c r="A33" s="360">
        <v>1</v>
      </c>
      <c r="B33" s="334" t="s">
        <v>326</v>
      </c>
      <c r="C33" s="337" t="s">
        <v>327</v>
      </c>
      <c r="D33" s="336" t="s">
        <v>43</v>
      </c>
      <c r="E33" s="354" t="s">
        <v>47</v>
      </c>
      <c r="F33" s="347">
        <v>1000</v>
      </c>
      <c r="G33" s="373">
        <v>1000</v>
      </c>
      <c r="H33" s="361"/>
      <c r="I33" s="340">
        <f t="shared" si="2"/>
        <v>700</v>
      </c>
      <c r="J33" s="340">
        <f t="shared" si="9"/>
        <v>700</v>
      </c>
      <c r="K33" s="361"/>
      <c r="L33" s="340">
        <f t="shared" ref="L33:L34" si="19">M33</f>
        <v>300</v>
      </c>
      <c r="M33" s="340">
        <f t="shared" ref="M33:N34" si="20">+G33-J33</f>
        <v>300</v>
      </c>
      <c r="N33" s="339">
        <f t="shared" si="20"/>
        <v>0</v>
      </c>
      <c r="O33" s="277" t="s">
        <v>233</v>
      </c>
      <c r="XEN33" s="359"/>
      <c r="XEO33" s="359"/>
    </row>
    <row r="34" spans="1:17 16368:16369" s="321" customFormat="1" ht="45" x14ac:dyDescent="0.25">
      <c r="A34" s="360">
        <v>2</v>
      </c>
      <c r="B34" s="374" t="s">
        <v>328</v>
      </c>
      <c r="C34" s="360"/>
      <c r="D34" s="336" t="s">
        <v>43</v>
      </c>
      <c r="E34" s="354" t="s">
        <v>47</v>
      </c>
      <c r="F34" s="364">
        <v>700</v>
      </c>
      <c r="G34" s="364">
        <v>700</v>
      </c>
      <c r="H34" s="361"/>
      <c r="I34" s="340">
        <f t="shared" si="2"/>
        <v>500</v>
      </c>
      <c r="J34" s="340">
        <v>500</v>
      </c>
      <c r="K34" s="361"/>
      <c r="L34" s="340">
        <f t="shared" si="19"/>
        <v>200</v>
      </c>
      <c r="M34" s="340">
        <f t="shared" si="20"/>
        <v>200</v>
      </c>
      <c r="N34" s="339">
        <f t="shared" si="20"/>
        <v>0</v>
      </c>
      <c r="O34" s="277" t="s">
        <v>233</v>
      </c>
      <c r="XEN34" s="359"/>
      <c r="XEO34" s="359"/>
    </row>
    <row r="35" spans="1:17 16368:16369" s="321" customFormat="1" ht="15" x14ac:dyDescent="0.25">
      <c r="A35" s="356" t="s">
        <v>329</v>
      </c>
      <c r="B35" s="357" t="s">
        <v>249</v>
      </c>
      <c r="C35" s="356"/>
      <c r="D35" s="356"/>
      <c r="E35" s="356"/>
      <c r="F35" s="358">
        <f>SUM(F36:F38)</f>
        <v>1550</v>
      </c>
      <c r="G35" s="358">
        <f t="shared" ref="G35:N35" si="21">SUM(G36:G38)</f>
        <v>1550</v>
      </c>
      <c r="H35" s="358">
        <f t="shared" si="21"/>
        <v>0</v>
      </c>
      <c r="I35" s="358">
        <f t="shared" si="21"/>
        <v>1150</v>
      </c>
      <c r="J35" s="358">
        <f t="shared" si="21"/>
        <v>1150</v>
      </c>
      <c r="K35" s="358">
        <f t="shared" si="21"/>
        <v>0</v>
      </c>
      <c r="L35" s="358">
        <f t="shared" si="21"/>
        <v>400</v>
      </c>
      <c r="M35" s="358">
        <f t="shared" si="21"/>
        <v>400</v>
      </c>
      <c r="N35" s="358">
        <f t="shared" si="21"/>
        <v>0</v>
      </c>
      <c r="O35" s="356"/>
      <c r="XEN35" s="359"/>
      <c r="XEO35" s="359"/>
    </row>
    <row r="36" spans="1:17 16368:16369" s="321" customFormat="1" ht="30" x14ac:dyDescent="0.25">
      <c r="A36" s="360">
        <v>1</v>
      </c>
      <c r="B36" s="334" t="s">
        <v>330</v>
      </c>
      <c r="C36" s="363" t="s">
        <v>331</v>
      </c>
      <c r="D36" s="336" t="s">
        <v>43</v>
      </c>
      <c r="E36" s="337" t="s">
        <v>206</v>
      </c>
      <c r="F36" s="375">
        <v>700</v>
      </c>
      <c r="G36" s="376">
        <v>700</v>
      </c>
      <c r="H36" s="361"/>
      <c r="I36" s="340">
        <f t="shared" si="2"/>
        <v>450</v>
      </c>
      <c r="J36" s="340">
        <v>450</v>
      </c>
      <c r="K36" s="361"/>
      <c r="L36" s="340">
        <f t="shared" ref="L36:L38" si="22">M36</f>
        <v>250</v>
      </c>
      <c r="M36" s="340">
        <f t="shared" ref="M36:N38" si="23">+G36-J36</f>
        <v>250</v>
      </c>
      <c r="N36" s="339">
        <f t="shared" si="23"/>
        <v>0</v>
      </c>
      <c r="O36" s="277" t="s">
        <v>206</v>
      </c>
      <c r="XEN36" s="359"/>
      <c r="XEO36" s="359"/>
    </row>
    <row r="37" spans="1:17 16368:16369" s="321" customFormat="1" ht="30" x14ac:dyDescent="0.25">
      <c r="A37" s="360">
        <v>2</v>
      </c>
      <c r="B37" s="377" t="s">
        <v>332</v>
      </c>
      <c r="C37" s="337" t="s">
        <v>333</v>
      </c>
      <c r="D37" s="336" t="s">
        <v>43</v>
      </c>
      <c r="E37" s="337" t="s">
        <v>203</v>
      </c>
      <c r="F37" s="375">
        <v>400</v>
      </c>
      <c r="G37" s="376">
        <v>400</v>
      </c>
      <c r="H37" s="361"/>
      <c r="I37" s="340">
        <f t="shared" si="2"/>
        <v>400</v>
      </c>
      <c r="J37" s="340">
        <v>400</v>
      </c>
      <c r="K37" s="361"/>
      <c r="L37" s="340">
        <f t="shared" si="22"/>
        <v>0</v>
      </c>
      <c r="M37" s="340">
        <f t="shared" si="23"/>
        <v>0</v>
      </c>
      <c r="N37" s="339">
        <f t="shared" si="23"/>
        <v>0</v>
      </c>
      <c r="O37" s="277" t="s">
        <v>206</v>
      </c>
      <c r="XEN37" s="359"/>
      <c r="XEO37" s="359"/>
    </row>
    <row r="38" spans="1:17 16368:16369" s="321" customFormat="1" ht="30" x14ac:dyDescent="0.25">
      <c r="A38" s="360">
        <v>3</v>
      </c>
      <c r="B38" s="334" t="s">
        <v>334</v>
      </c>
      <c r="C38" s="337" t="s">
        <v>335</v>
      </c>
      <c r="D38" s="336" t="s">
        <v>43</v>
      </c>
      <c r="E38" s="337" t="s">
        <v>336</v>
      </c>
      <c r="F38" s="347">
        <v>450</v>
      </c>
      <c r="G38" s="344">
        <v>450</v>
      </c>
      <c r="H38" s="361"/>
      <c r="I38" s="340">
        <f t="shared" si="2"/>
        <v>300</v>
      </c>
      <c r="J38" s="340">
        <v>300</v>
      </c>
      <c r="K38" s="361"/>
      <c r="L38" s="340">
        <f t="shared" si="22"/>
        <v>150</v>
      </c>
      <c r="M38" s="340">
        <f t="shared" si="23"/>
        <v>150</v>
      </c>
      <c r="N38" s="339">
        <f t="shared" si="23"/>
        <v>0</v>
      </c>
      <c r="O38" s="277" t="s">
        <v>206</v>
      </c>
      <c r="XEN38" s="359"/>
      <c r="XEO38" s="359"/>
    </row>
    <row r="39" spans="1:17 16368:16369" s="382" customFormat="1" ht="15" x14ac:dyDescent="0.25">
      <c r="A39" s="366" t="s">
        <v>337</v>
      </c>
      <c r="B39" s="378" t="s">
        <v>175</v>
      </c>
      <c r="C39" s="379"/>
      <c r="D39" s="379"/>
      <c r="E39" s="379"/>
      <c r="F39" s="380">
        <f>SUM(F40:F41)</f>
        <v>2185</v>
      </c>
      <c r="G39" s="380">
        <f>SUM(G40:G41)</f>
        <v>2185</v>
      </c>
      <c r="H39" s="380">
        <f t="shared" ref="H39:J39" si="24">SUM(H40:H41)</f>
        <v>0</v>
      </c>
      <c r="I39" s="380">
        <f t="shared" si="24"/>
        <v>1450</v>
      </c>
      <c r="J39" s="380">
        <f t="shared" si="24"/>
        <v>1450</v>
      </c>
      <c r="K39" s="380"/>
      <c r="L39" s="380">
        <f t="shared" ref="L39:M39" si="25">SUM(L40:L41)</f>
        <v>735</v>
      </c>
      <c r="M39" s="380">
        <f t="shared" si="25"/>
        <v>735</v>
      </c>
      <c r="N39" s="380"/>
      <c r="O39" s="381"/>
    </row>
    <row r="40" spans="1:17 16368:16369" s="322" customFormat="1" ht="30" x14ac:dyDescent="0.25">
      <c r="A40" s="363">
        <v>1</v>
      </c>
      <c r="B40" s="383" t="s">
        <v>338</v>
      </c>
      <c r="C40" s="363" t="s">
        <v>339</v>
      </c>
      <c r="D40" s="336" t="s">
        <v>43</v>
      </c>
      <c r="E40" s="363" t="s">
        <v>340</v>
      </c>
      <c r="F40" s="384">
        <f>G40</f>
        <v>1100</v>
      </c>
      <c r="G40" s="385">
        <v>1100</v>
      </c>
      <c r="H40" s="386"/>
      <c r="I40" s="340">
        <f t="shared" si="2"/>
        <v>750</v>
      </c>
      <c r="J40" s="340">
        <v>750</v>
      </c>
      <c r="K40" s="386"/>
      <c r="L40" s="340">
        <f t="shared" ref="L40:L41" si="26">M40</f>
        <v>350</v>
      </c>
      <c r="M40" s="340">
        <f t="shared" ref="M40:N41" si="27">+G40-J40</f>
        <v>350</v>
      </c>
      <c r="N40" s="339">
        <f t="shared" si="27"/>
        <v>0</v>
      </c>
      <c r="O40" s="277" t="s">
        <v>218</v>
      </c>
      <c r="P40" s="370"/>
      <c r="Q40" s="370"/>
    </row>
    <row r="41" spans="1:17 16368:16369" s="322" customFormat="1" ht="30" x14ac:dyDescent="0.25">
      <c r="A41" s="363">
        <v>2</v>
      </c>
      <c r="B41" s="383" t="s">
        <v>341</v>
      </c>
      <c r="C41" s="363" t="s">
        <v>342</v>
      </c>
      <c r="D41" s="336" t="s">
        <v>43</v>
      </c>
      <c r="E41" s="363" t="s">
        <v>216</v>
      </c>
      <c r="F41" s="384">
        <f>G41</f>
        <v>1085</v>
      </c>
      <c r="G41" s="385">
        <v>1085</v>
      </c>
      <c r="H41" s="386"/>
      <c r="I41" s="340">
        <f t="shared" si="2"/>
        <v>700</v>
      </c>
      <c r="J41" s="340">
        <v>700</v>
      </c>
      <c r="K41" s="386"/>
      <c r="L41" s="340">
        <f t="shared" si="26"/>
        <v>385</v>
      </c>
      <c r="M41" s="340">
        <f t="shared" si="27"/>
        <v>385</v>
      </c>
      <c r="N41" s="339">
        <f t="shared" si="27"/>
        <v>0</v>
      </c>
      <c r="O41" s="277" t="s">
        <v>218</v>
      </c>
      <c r="P41" s="370"/>
      <c r="Q41" s="370"/>
    </row>
    <row r="42" spans="1:17 16368:16369" s="321" customFormat="1" ht="15" x14ac:dyDescent="0.25">
      <c r="A42" s="356" t="s">
        <v>343</v>
      </c>
      <c r="B42" s="357" t="s">
        <v>344</v>
      </c>
      <c r="C42" s="356"/>
      <c r="D42" s="356"/>
      <c r="E42" s="356"/>
      <c r="F42" s="358">
        <f>SUM(F43:F44)</f>
        <v>2065</v>
      </c>
      <c r="G42" s="358">
        <f>SUM(G43:G44)</f>
        <v>2065</v>
      </c>
      <c r="H42" s="358">
        <f t="shared" ref="H42:J42" si="28">SUM(H43:H44)</f>
        <v>0</v>
      </c>
      <c r="I42" s="358">
        <f t="shared" si="28"/>
        <v>1450</v>
      </c>
      <c r="J42" s="358">
        <f t="shared" si="28"/>
        <v>1450</v>
      </c>
      <c r="K42" s="358"/>
      <c r="L42" s="358">
        <f t="shared" ref="L42:M42" si="29">SUM(L43:L44)</f>
        <v>615</v>
      </c>
      <c r="M42" s="358">
        <f t="shared" si="29"/>
        <v>615</v>
      </c>
      <c r="N42" s="358"/>
      <c r="O42" s="356"/>
      <c r="XEN42" s="359"/>
      <c r="XEO42" s="359"/>
    </row>
    <row r="43" spans="1:17 16368:16369" s="321" customFormat="1" ht="30" x14ac:dyDescent="0.25">
      <c r="A43" s="360">
        <v>1</v>
      </c>
      <c r="B43" s="334" t="s">
        <v>345</v>
      </c>
      <c r="C43" s="337" t="s">
        <v>346</v>
      </c>
      <c r="D43" s="387">
        <v>2024</v>
      </c>
      <c r="E43" s="337" t="s">
        <v>344</v>
      </c>
      <c r="F43" s="388">
        <f t="shared" ref="F43:F44" si="30">SUM(G43:H43)</f>
        <v>1000</v>
      </c>
      <c r="G43" s="389">
        <v>1000</v>
      </c>
      <c r="H43" s="390"/>
      <c r="I43" s="340">
        <f t="shared" si="2"/>
        <v>700</v>
      </c>
      <c r="J43" s="340">
        <f t="shared" si="9"/>
        <v>700</v>
      </c>
      <c r="K43" s="361"/>
      <c r="L43" s="340">
        <f t="shared" ref="L43:L44" si="31">M43</f>
        <v>300</v>
      </c>
      <c r="M43" s="340">
        <f t="shared" ref="M43:N44" si="32">+G43-J43</f>
        <v>300</v>
      </c>
      <c r="N43" s="339">
        <f t="shared" si="32"/>
        <v>0</v>
      </c>
      <c r="O43" s="277" t="s">
        <v>240</v>
      </c>
      <c r="XEN43" s="359"/>
      <c r="XEO43" s="359"/>
    </row>
    <row r="44" spans="1:17 16368:16369" s="321" customFormat="1" ht="75" x14ac:dyDescent="0.25">
      <c r="A44" s="360">
        <v>2</v>
      </c>
      <c r="B44" s="334" t="s">
        <v>347</v>
      </c>
      <c r="C44" s="337" t="s">
        <v>348</v>
      </c>
      <c r="D44" s="387">
        <v>2024</v>
      </c>
      <c r="E44" s="337" t="s">
        <v>344</v>
      </c>
      <c r="F44" s="388">
        <f t="shared" si="30"/>
        <v>1065</v>
      </c>
      <c r="G44" s="389">
        <v>1065</v>
      </c>
      <c r="H44" s="390"/>
      <c r="I44" s="340">
        <f t="shared" si="2"/>
        <v>750</v>
      </c>
      <c r="J44" s="340">
        <v>750</v>
      </c>
      <c r="K44" s="361"/>
      <c r="L44" s="340">
        <f t="shared" si="31"/>
        <v>315</v>
      </c>
      <c r="M44" s="340">
        <f t="shared" si="32"/>
        <v>315</v>
      </c>
      <c r="N44" s="339">
        <f t="shared" si="32"/>
        <v>0</v>
      </c>
      <c r="O44" s="277" t="s">
        <v>240</v>
      </c>
      <c r="XEN44" s="359"/>
      <c r="XEO44" s="359"/>
    </row>
    <row r="45" spans="1:17 16368:16369" s="393" customFormat="1" x14ac:dyDescent="0.25">
      <c r="A45" s="497" t="s">
        <v>82</v>
      </c>
      <c r="B45" s="498"/>
      <c r="C45" s="391"/>
      <c r="D45" s="391"/>
      <c r="E45" s="391"/>
      <c r="F45" s="392">
        <f>F42+F39+F35+F32+F30+F27+F23+F16+F9</f>
        <v>25000</v>
      </c>
      <c r="G45" s="392">
        <f>G42+G39+G35+G32+G30+G27+G23+G16+G9</f>
        <v>25000</v>
      </c>
      <c r="H45" s="392">
        <f>H42+H39+H35+H32+H30+H27+H23+H16+H9</f>
        <v>0</v>
      </c>
      <c r="I45" s="392">
        <f>I42+I39+I35+I32+I30+I27+I23+I16+I9</f>
        <v>17500</v>
      </c>
      <c r="J45" s="392">
        <f>J42+J39+J35+J32+J30+J27+J23+J16+J9</f>
        <v>17500</v>
      </c>
      <c r="K45" s="392">
        <f t="shared" ref="K45:N45" si="33">K42+K39+K35+K32+K30+K27+K23+K16+K9</f>
        <v>0</v>
      </c>
      <c r="L45" s="392">
        <f t="shared" si="33"/>
        <v>7500</v>
      </c>
      <c r="M45" s="392">
        <f t="shared" si="33"/>
        <v>7500</v>
      </c>
      <c r="N45" s="392">
        <f t="shared" si="33"/>
        <v>0</v>
      </c>
      <c r="O45" s="391"/>
      <c r="XEN45" s="394"/>
      <c r="XEO45" s="394"/>
    </row>
    <row r="51" spans="1:16369" s="396" customFormat="1" x14ac:dyDescent="0.25">
      <c r="A51" s="317"/>
      <c r="B51" s="395"/>
      <c r="C51" s="317"/>
      <c r="D51" s="317"/>
      <c r="E51" s="317"/>
      <c r="G51" s="39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c r="BQ51" s="317"/>
      <c r="BR51" s="317"/>
      <c r="BS51" s="317"/>
      <c r="BT51" s="317"/>
      <c r="BU51" s="317"/>
      <c r="BV51" s="317"/>
      <c r="BW51" s="317"/>
      <c r="BX51" s="317"/>
      <c r="BY51" s="317"/>
      <c r="BZ51" s="317"/>
      <c r="CA51" s="317"/>
      <c r="CB51" s="317"/>
      <c r="CC51" s="317"/>
      <c r="CD51" s="317"/>
      <c r="CE51" s="317"/>
      <c r="CF51" s="317"/>
      <c r="CG51" s="317"/>
      <c r="CH51" s="317"/>
      <c r="CI51" s="317"/>
      <c r="CJ51" s="317"/>
      <c r="CK51" s="317"/>
      <c r="CL51" s="317"/>
      <c r="CM51" s="317"/>
      <c r="CN51" s="317"/>
      <c r="CO51" s="317"/>
      <c r="CP51" s="317"/>
      <c r="CQ51" s="317"/>
      <c r="CR51" s="317"/>
      <c r="CS51" s="317"/>
      <c r="CT51" s="317"/>
      <c r="CU51" s="317"/>
      <c r="CV51" s="317"/>
      <c r="CW51" s="317"/>
      <c r="CX51" s="317"/>
      <c r="CY51" s="317"/>
      <c r="CZ51" s="317"/>
      <c r="DA51" s="317"/>
      <c r="DB51" s="317"/>
      <c r="DC51" s="317"/>
      <c r="DD51" s="317"/>
      <c r="DE51" s="317"/>
      <c r="DF51" s="317"/>
      <c r="DG51" s="317"/>
      <c r="DH51" s="317"/>
      <c r="DI51" s="317"/>
      <c r="DJ51" s="317"/>
      <c r="DK51" s="317"/>
      <c r="DL51" s="317"/>
      <c r="DM51" s="317"/>
      <c r="DN51" s="317"/>
      <c r="DO51" s="317"/>
      <c r="DP51" s="317"/>
      <c r="DQ51" s="317"/>
      <c r="DR51" s="317"/>
      <c r="DS51" s="317"/>
      <c r="DT51" s="317"/>
      <c r="DU51" s="317"/>
      <c r="DV51" s="317"/>
      <c r="DW51" s="317"/>
      <c r="DX51" s="317"/>
      <c r="DY51" s="317"/>
      <c r="DZ51" s="317"/>
      <c r="EA51" s="317"/>
      <c r="EB51" s="317"/>
      <c r="EC51" s="317"/>
      <c r="ED51" s="317"/>
      <c r="EE51" s="317"/>
      <c r="EF51" s="317"/>
      <c r="EG51" s="317"/>
      <c r="EH51" s="317"/>
      <c r="EI51" s="317"/>
      <c r="EJ51" s="317"/>
      <c r="EK51" s="317"/>
      <c r="EL51" s="317"/>
      <c r="EM51" s="317"/>
      <c r="EN51" s="317"/>
      <c r="EO51" s="317"/>
      <c r="EP51" s="317"/>
      <c r="EQ51" s="317"/>
      <c r="ER51" s="317"/>
      <c r="ES51" s="317"/>
      <c r="ET51" s="317"/>
      <c r="EU51" s="317"/>
      <c r="EV51" s="317"/>
      <c r="EW51" s="317"/>
      <c r="EX51" s="317"/>
      <c r="EY51" s="317"/>
      <c r="EZ51" s="317"/>
      <c r="FA51" s="317"/>
      <c r="FB51" s="317"/>
      <c r="FC51" s="317"/>
      <c r="FD51" s="317"/>
      <c r="FE51" s="317"/>
      <c r="FF51" s="317"/>
      <c r="FG51" s="317"/>
      <c r="FH51" s="317"/>
      <c r="FI51" s="317"/>
      <c r="FJ51" s="317"/>
      <c r="FK51" s="317"/>
      <c r="FL51" s="317"/>
      <c r="FM51" s="317"/>
      <c r="FN51" s="317"/>
      <c r="FO51" s="317"/>
      <c r="FP51" s="317"/>
      <c r="FQ51" s="317"/>
      <c r="FR51" s="317"/>
      <c r="FS51" s="317"/>
      <c r="FT51" s="317"/>
      <c r="FU51" s="317"/>
      <c r="FV51" s="317"/>
      <c r="FW51" s="317"/>
      <c r="FX51" s="317"/>
      <c r="FY51" s="317"/>
      <c r="FZ51" s="317"/>
      <c r="GA51" s="317"/>
      <c r="GB51" s="317"/>
      <c r="GC51" s="317"/>
      <c r="GD51" s="317"/>
      <c r="GE51" s="317"/>
      <c r="GF51" s="317"/>
      <c r="GG51" s="317"/>
      <c r="GH51" s="317"/>
      <c r="GI51" s="317"/>
      <c r="GJ51" s="317"/>
      <c r="GK51" s="317"/>
      <c r="GL51" s="317"/>
      <c r="GM51" s="317"/>
      <c r="GN51" s="317"/>
      <c r="GO51" s="317"/>
      <c r="GP51" s="317"/>
      <c r="GQ51" s="317"/>
      <c r="GR51" s="317"/>
      <c r="GS51" s="317"/>
      <c r="GT51" s="317"/>
      <c r="GU51" s="317"/>
      <c r="GV51" s="317"/>
      <c r="GW51" s="317"/>
      <c r="GX51" s="317"/>
      <c r="GY51" s="317"/>
      <c r="GZ51" s="317"/>
      <c r="HA51" s="317"/>
      <c r="HB51" s="317"/>
      <c r="HC51" s="317"/>
      <c r="HD51" s="317"/>
      <c r="HE51" s="317"/>
      <c r="HF51" s="317"/>
      <c r="HG51" s="317"/>
      <c r="HH51" s="317"/>
      <c r="HI51" s="317"/>
      <c r="HJ51" s="317"/>
      <c r="HK51" s="317"/>
      <c r="HL51" s="317"/>
      <c r="HM51" s="317"/>
      <c r="HN51" s="317"/>
      <c r="HO51" s="317"/>
      <c r="HP51" s="317"/>
      <c r="HQ51" s="317"/>
      <c r="HR51" s="317"/>
      <c r="HS51" s="317"/>
      <c r="HT51" s="317"/>
      <c r="HU51" s="317"/>
      <c r="HV51" s="317"/>
      <c r="HW51" s="317"/>
      <c r="HX51" s="317"/>
      <c r="HY51" s="317"/>
      <c r="HZ51" s="317"/>
      <c r="IA51" s="317"/>
      <c r="IB51" s="317"/>
      <c r="IC51" s="317"/>
      <c r="ID51" s="317"/>
      <c r="IE51" s="317"/>
      <c r="IF51" s="317"/>
      <c r="IG51" s="317"/>
      <c r="IH51" s="317"/>
      <c r="II51" s="317"/>
      <c r="IJ51" s="317"/>
      <c r="IK51" s="317"/>
      <c r="IL51" s="317"/>
      <c r="IM51" s="317"/>
      <c r="IN51" s="317"/>
      <c r="IO51" s="317"/>
      <c r="IP51" s="317"/>
      <c r="IQ51" s="317"/>
      <c r="IR51" s="317"/>
      <c r="IS51" s="317"/>
      <c r="IT51" s="317"/>
      <c r="IU51" s="317"/>
      <c r="IV51" s="317"/>
      <c r="IW51" s="317"/>
      <c r="IX51" s="317"/>
      <c r="IY51" s="317"/>
      <c r="IZ51" s="317"/>
      <c r="JA51" s="317"/>
      <c r="JB51" s="317"/>
      <c r="JC51" s="317"/>
      <c r="JD51" s="317"/>
      <c r="JE51" s="317"/>
      <c r="JF51" s="317"/>
      <c r="JG51" s="317"/>
      <c r="JH51" s="317"/>
      <c r="JI51" s="317"/>
      <c r="JJ51" s="317"/>
      <c r="JK51" s="317"/>
      <c r="JL51" s="317"/>
      <c r="JM51" s="317"/>
      <c r="JN51" s="317"/>
      <c r="JO51" s="317"/>
      <c r="JP51" s="317"/>
      <c r="JQ51" s="317"/>
      <c r="JR51" s="317"/>
      <c r="JS51" s="317"/>
      <c r="JT51" s="317"/>
      <c r="JU51" s="317"/>
      <c r="JV51" s="317"/>
      <c r="JW51" s="317"/>
      <c r="JX51" s="317"/>
      <c r="JY51" s="317"/>
      <c r="JZ51" s="317"/>
      <c r="KA51" s="317"/>
      <c r="KB51" s="317"/>
      <c r="KC51" s="317"/>
      <c r="KD51" s="317"/>
      <c r="KE51" s="317"/>
      <c r="KF51" s="317"/>
      <c r="KG51" s="317"/>
      <c r="KH51" s="317"/>
      <c r="KI51" s="317"/>
      <c r="KJ51" s="317"/>
      <c r="KK51" s="317"/>
      <c r="KL51" s="317"/>
      <c r="KM51" s="317"/>
      <c r="KN51" s="317"/>
      <c r="KO51" s="317"/>
      <c r="KP51" s="317"/>
      <c r="KQ51" s="317"/>
      <c r="KR51" s="317"/>
      <c r="KS51" s="317"/>
      <c r="KT51" s="317"/>
      <c r="KU51" s="317"/>
      <c r="KV51" s="317"/>
      <c r="KW51" s="317"/>
      <c r="KX51" s="317"/>
      <c r="KY51" s="317"/>
      <c r="KZ51" s="317"/>
      <c r="LA51" s="317"/>
      <c r="LB51" s="317"/>
      <c r="LC51" s="317"/>
      <c r="LD51" s="317"/>
      <c r="LE51" s="317"/>
      <c r="LF51" s="317"/>
      <c r="LG51" s="317"/>
      <c r="LH51" s="317"/>
      <c r="LI51" s="317"/>
      <c r="LJ51" s="317"/>
      <c r="LK51" s="317"/>
      <c r="LL51" s="317"/>
      <c r="LM51" s="317"/>
      <c r="LN51" s="317"/>
      <c r="LO51" s="317"/>
      <c r="LP51" s="317"/>
      <c r="LQ51" s="317"/>
      <c r="LR51" s="317"/>
      <c r="LS51" s="317"/>
      <c r="LT51" s="317"/>
      <c r="LU51" s="317"/>
      <c r="LV51" s="317"/>
      <c r="LW51" s="317"/>
      <c r="LX51" s="317"/>
      <c r="LY51" s="317"/>
      <c r="LZ51" s="317"/>
      <c r="MA51" s="317"/>
      <c r="MB51" s="317"/>
      <c r="MC51" s="317"/>
      <c r="MD51" s="317"/>
      <c r="ME51" s="317"/>
      <c r="MF51" s="317"/>
      <c r="MG51" s="317"/>
      <c r="MH51" s="317"/>
      <c r="MI51" s="317"/>
      <c r="MJ51" s="317"/>
      <c r="MK51" s="317"/>
      <c r="ML51" s="317"/>
      <c r="MM51" s="317"/>
      <c r="MN51" s="317"/>
      <c r="MO51" s="317"/>
      <c r="MP51" s="317"/>
      <c r="MQ51" s="317"/>
      <c r="MR51" s="317"/>
      <c r="MS51" s="317"/>
      <c r="MT51" s="317"/>
      <c r="MU51" s="317"/>
      <c r="MV51" s="317"/>
      <c r="MW51" s="317"/>
      <c r="MX51" s="317"/>
      <c r="MY51" s="317"/>
      <c r="MZ51" s="317"/>
      <c r="NA51" s="317"/>
      <c r="NB51" s="317"/>
      <c r="NC51" s="317"/>
      <c r="ND51" s="317"/>
      <c r="NE51" s="317"/>
      <c r="NF51" s="317"/>
      <c r="NG51" s="317"/>
      <c r="NH51" s="317"/>
      <c r="NI51" s="317"/>
      <c r="NJ51" s="317"/>
      <c r="NK51" s="317"/>
      <c r="NL51" s="317"/>
      <c r="NM51" s="317"/>
      <c r="NN51" s="317"/>
      <c r="NO51" s="317"/>
      <c r="NP51" s="317"/>
      <c r="NQ51" s="317"/>
      <c r="NR51" s="317"/>
      <c r="NS51" s="317"/>
      <c r="NT51" s="317"/>
      <c r="NU51" s="317"/>
      <c r="NV51" s="317"/>
      <c r="NW51" s="317"/>
      <c r="NX51" s="317"/>
      <c r="NY51" s="317"/>
      <c r="NZ51" s="317"/>
      <c r="OA51" s="317"/>
      <c r="OB51" s="317"/>
      <c r="OC51" s="317"/>
      <c r="OD51" s="317"/>
      <c r="OE51" s="317"/>
      <c r="OF51" s="317"/>
      <c r="OG51" s="317"/>
      <c r="OH51" s="317"/>
      <c r="OI51" s="317"/>
      <c r="OJ51" s="317"/>
      <c r="OK51" s="317"/>
      <c r="OL51" s="317"/>
      <c r="OM51" s="317"/>
      <c r="ON51" s="317"/>
      <c r="OO51" s="317"/>
      <c r="OP51" s="317"/>
      <c r="OQ51" s="317"/>
      <c r="OR51" s="317"/>
      <c r="OS51" s="317"/>
      <c r="OT51" s="317"/>
      <c r="OU51" s="317"/>
      <c r="OV51" s="317"/>
      <c r="OW51" s="317"/>
      <c r="OX51" s="317"/>
      <c r="OY51" s="317"/>
      <c r="OZ51" s="317"/>
      <c r="PA51" s="317"/>
      <c r="PB51" s="317"/>
      <c r="PC51" s="317"/>
      <c r="PD51" s="317"/>
      <c r="PE51" s="317"/>
      <c r="PF51" s="317"/>
      <c r="PG51" s="317"/>
      <c r="PH51" s="317"/>
      <c r="PI51" s="317"/>
      <c r="PJ51" s="317"/>
      <c r="PK51" s="317"/>
      <c r="PL51" s="317"/>
      <c r="PM51" s="317"/>
      <c r="PN51" s="317"/>
      <c r="PO51" s="317"/>
      <c r="PP51" s="317"/>
      <c r="PQ51" s="317"/>
      <c r="PR51" s="317"/>
      <c r="PS51" s="317"/>
      <c r="PT51" s="317"/>
      <c r="PU51" s="317"/>
      <c r="PV51" s="317"/>
      <c r="PW51" s="317"/>
      <c r="PX51" s="317"/>
      <c r="PY51" s="317"/>
      <c r="PZ51" s="317"/>
      <c r="QA51" s="317"/>
      <c r="QB51" s="317"/>
      <c r="QC51" s="317"/>
      <c r="QD51" s="317"/>
      <c r="QE51" s="317"/>
      <c r="QF51" s="317"/>
      <c r="QG51" s="317"/>
      <c r="QH51" s="317"/>
      <c r="QI51" s="317"/>
      <c r="QJ51" s="317"/>
      <c r="QK51" s="317"/>
      <c r="QL51" s="317"/>
      <c r="QM51" s="317"/>
      <c r="QN51" s="317"/>
      <c r="QO51" s="317"/>
      <c r="QP51" s="317"/>
      <c r="QQ51" s="317"/>
      <c r="QR51" s="317"/>
      <c r="QS51" s="317"/>
      <c r="QT51" s="317"/>
      <c r="QU51" s="317"/>
      <c r="QV51" s="317"/>
      <c r="QW51" s="317"/>
      <c r="QX51" s="317"/>
      <c r="QY51" s="317"/>
      <c r="QZ51" s="317"/>
      <c r="RA51" s="317"/>
      <c r="RB51" s="317"/>
      <c r="RC51" s="317"/>
      <c r="RD51" s="317"/>
      <c r="RE51" s="317"/>
      <c r="RF51" s="317"/>
      <c r="RG51" s="317"/>
      <c r="RH51" s="317"/>
      <c r="RI51" s="317"/>
      <c r="RJ51" s="317"/>
      <c r="RK51" s="317"/>
      <c r="RL51" s="317"/>
      <c r="RM51" s="317"/>
      <c r="RN51" s="317"/>
      <c r="RO51" s="317"/>
      <c r="RP51" s="317"/>
      <c r="RQ51" s="317"/>
      <c r="RR51" s="317"/>
      <c r="RS51" s="317"/>
      <c r="RT51" s="317"/>
      <c r="RU51" s="317"/>
      <c r="RV51" s="317"/>
      <c r="RW51" s="317"/>
      <c r="RX51" s="317"/>
      <c r="RY51" s="317"/>
      <c r="RZ51" s="317"/>
      <c r="SA51" s="317"/>
      <c r="SB51" s="317"/>
      <c r="SC51" s="317"/>
      <c r="SD51" s="317"/>
      <c r="SE51" s="317"/>
      <c r="SF51" s="317"/>
      <c r="SG51" s="317"/>
      <c r="SH51" s="317"/>
      <c r="SI51" s="317"/>
      <c r="SJ51" s="317"/>
      <c r="SK51" s="317"/>
      <c r="SL51" s="317"/>
      <c r="SM51" s="317"/>
      <c r="SN51" s="317"/>
      <c r="SO51" s="317"/>
      <c r="SP51" s="317"/>
      <c r="SQ51" s="317"/>
      <c r="SR51" s="317"/>
      <c r="SS51" s="317"/>
      <c r="ST51" s="317"/>
      <c r="SU51" s="317"/>
      <c r="SV51" s="317"/>
      <c r="SW51" s="317"/>
      <c r="SX51" s="317"/>
      <c r="SY51" s="317"/>
      <c r="SZ51" s="317"/>
      <c r="TA51" s="317"/>
      <c r="TB51" s="317"/>
      <c r="TC51" s="317"/>
      <c r="TD51" s="317"/>
      <c r="TE51" s="317"/>
      <c r="TF51" s="317"/>
      <c r="TG51" s="317"/>
      <c r="TH51" s="317"/>
      <c r="TI51" s="317"/>
      <c r="TJ51" s="317"/>
      <c r="TK51" s="317"/>
      <c r="TL51" s="317"/>
      <c r="TM51" s="317"/>
      <c r="TN51" s="317"/>
      <c r="TO51" s="317"/>
      <c r="TP51" s="317"/>
      <c r="TQ51" s="317"/>
      <c r="TR51" s="317"/>
      <c r="TS51" s="317"/>
      <c r="TT51" s="317"/>
      <c r="TU51" s="317"/>
      <c r="TV51" s="317"/>
      <c r="TW51" s="317"/>
      <c r="TX51" s="317"/>
      <c r="TY51" s="317"/>
      <c r="TZ51" s="317"/>
      <c r="UA51" s="317"/>
      <c r="UB51" s="317"/>
      <c r="UC51" s="317"/>
      <c r="UD51" s="317"/>
      <c r="UE51" s="317"/>
      <c r="UF51" s="317"/>
      <c r="UG51" s="317"/>
      <c r="UH51" s="317"/>
      <c r="UI51" s="317"/>
      <c r="UJ51" s="317"/>
      <c r="UK51" s="317"/>
      <c r="UL51" s="317"/>
      <c r="UM51" s="317"/>
      <c r="UN51" s="317"/>
      <c r="UO51" s="317"/>
      <c r="UP51" s="317"/>
      <c r="UQ51" s="317"/>
      <c r="UR51" s="317"/>
      <c r="US51" s="317"/>
      <c r="UT51" s="317"/>
      <c r="UU51" s="317"/>
      <c r="UV51" s="317"/>
      <c r="UW51" s="317"/>
      <c r="UX51" s="317"/>
      <c r="UY51" s="317"/>
      <c r="UZ51" s="317"/>
      <c r="VA51" s="317"/>
      <c r="VB51" s="317"/>
      <c r="VC51" s="317"/>
      <c r="VD51" s="317"/>
      <c r="VE51" s="317"/>
      <c r="VF51" s="317"/>
      <c r="VG51" s="317"/>
      <c r="VH51" s="317"/>
      <c r="VI51" s="317"/>
      <c r="VJ51" s="317"/>
      <c r="VK51" s="317"/>
      <c r="VL51" s="317"/>
      <c r="VM51" s="317"/>
      <c r="VN51" s="317"/>
      <c r="VO51" s="317"/>
      <c r="VP51" s="317"/>
      <c r="VQ51" s="317"/>
      <c r="VR51" s="317"/>
      <c r="VS51" s="317"/>
      <c r="VT51" s="317"/>
      <c r="VU51" s="317"/>
      <c r="VV51" s="317"/>
      <c r="VW51" s="317"/>
      <c r="VX51" s="317"/>
      <c r="VY51" s="317"/>
      <c r="VZ51" s="317"/>
      <c r="WA51" s="317"/>
      <c r="WB51" s="317"/>
      <c r="WC51" s="317"/>
      <c r="WD51" s="317"/>
      <c r="WE51" s="317"/>
      <c r="WF51" s="317"/>
      <c r="WG51" s="317"/>
      <c r="WH51" s="317"/>
      <c r="WI51" s="317"/>
      <c r="WJ51" s="317"/>
      <c r="WK51" s="317"/>
      <c r="WL51" s="317"/>
      <c r="WM51" s="317"/>
      <c r="WN51" s="317"/>
      <c r="WO51" s="317"/>
      <c r="WP51" s="317"/>
      <c r="WQ51" s="317"/>
      <c r="WR51" s="317"/>
      <c r="WS51" s="317"/>
      <c r="WT51" s="317"/>
      <c r="WU51" s="317"/>
      <c r="WV51" s="317"/>
      <c r="WW51" s="317"/>
      <c r="WX51" s="317"/>
      <c r="WY51" s="317"/>
      <c r="WZ51" s="317"/>
      <c r="XA51" s="317"/>
      <c r="XB51" s="317"/>
      <c r="XC51" s="317"/>
      <c r="XD51" s="317"/>
      <c r="XE51" s="317"/>
      <c r="XF51" s="317"/>
      <c r="XG51" s="317"/>
      <c r="XH51" s="317"/>
      <c r="XI51" s="317"/>
      <c r="XJ51" s="317"/>
      <c r="XK51" s="317"/>
      <c r="XL51" s="317"/>
      <c r="XM51" s="317"/>
      <c r="XN51" s="317"/>
      <c r="XO51" s="317"/>
      <c r="XP51" s="317"/>
      <c r="XQ51" s="317"/>
      <c r="XR51" s="317"/>
      <c r="XS51" s="317"/>
      <c r="XT51" s="317"/>
      <c r="XU51" s="317"/>
      <c r="XV51" s="317"/>
      <c r="XW51" s="317"/>
      <c r="XX51" s="317"/>
      <c r="XY51" s="317"/>
      <c r="XZ51" s="317"/>
      <c r="YA51" s="317"/>
      <c r="YB51" s="317"/>
      <c r="YC51" s="317"/>
      <c r="YD51" s="317"/>
      <c r="YE51" s="317"/>
      <c r="YF51" s="317"/>
      <c r="YG51" s="317"/>
      <c r="YH51" s="317"/>
      <c r="YI51" s="317"/>
      <c r="YJ51" s="317"/>
      <c r="YK51" s="317"/>
      <c r="YL51" s="317"/>
      <c r="YM51" s="317"/>
      <c r="YN51" s="317"/>
      <c r="YO51" s="317"/>
      <c r="YP51" s="317"/>
      <c r="YQ51" s="317"/>
      <c r="YR51" s="317"/>
      <c r="YS51" s="317"/>
      <c r="YT51" s="317"/>
      <c r="YU51" s="317"/>
      <c r="YV51" s="317"/>
      <c r="YW51" s="317"/>
      <c r="YX51" s="317"/>
      <c r="YY51" s="317"/>
      <c r="YZ51" s="317"/>
      <c r="ZA51" s="317"/>
      <c r="ZB51" s="317"/>
      <c r="ZC51" s="317"/>
      <c r="ZD51" s="317"/>
      <c r="ZE51" s="317"/>
      <c r="ZF51" s="317"/>
      <c r="ZG51" s="317"/>
      <c r="ZH51" s="317"/>
      <c r="ZI51" s="317"/>
      <c r="ZJ51" s="317"/>
      <c r="ZK51" s="317"/>
      <c r="ZL51" s="317"/>
      <c r="ZM51" s="317"/>
      <c r="ZN51" s="317"/>
      <c r="ZO51" s="317"/>
      <c r="ZP51" s="317"/>
      <c r="ZQ51" s="317"/>
      <c r="ZR51" s="317"/>
      <c r="ZS51" s="317"/>
      <c r="ZT51" s="317"/>
      <c r="ZU51" s="317"/>
      <c r="ZV51" s="317"/>
      <c r="ZW51" s="317"/>
      <c r="ZX51" s="317"/>
      <c r="ZY51" s="317"/>
      <c r="ZZ51" s="317"/>
      <c r="AAA51" s="317"/>
      <c r="AAB51" s="317"/>
      <c r="AAC51" s="317"/>
      <c r="AAD51" s="317"/>
      <c r="AAE51" s="317"/>
      <c r="AAF51" s="317"/>
      <c r="AAG51" s="317"/>
      <c r="AAH51" s="317"/>
      <c r="AAI51" s="317"/>
      <c r="AAJ51" s="317"/>
      <c r="AAK51" s="317"/>
      <c r="AAL51" s="317"/>
      <c r="AAM51" s="317"/>
      <c r="AAN51" s="317"/>
      <c r="AAO51" s="317"/>
      <c r="AAP51" s="317"/>
      <c r="AAQ51" s="317"/>
      <c r="AAR51" s="317"/>
      <c r="AAS51" s="317"/>
      <c r="AAT51" s="317"/>
      <c r="AAU51" s="317"/>
      <c r="AAV51" s="317"/>
      <c r="AAW51" s="317"/>
      <c r="AAX51" s="317"/>
      <c r="AAY51" s="317"/>
      <c r="AAZ51" s="317"/>
      <c r="ABA51" s="317"/>
      <c r="ABB51" s="317"/>
      <c r="ABC51" s="317"/>
      <c r="ABD51" s="317"/>
      <c r="ABE51" s="317"/>
      <c r="ABF51" s="317"/>
      <c r="ABG51" s="317"/>
      <c r="ABH51" s="317"/>
      <c r="ABI51" s="317"/>
      <c r="ABJ51" s="317"/>
      <c r="ABK51" s="317"/>
      <c r="ABL51" s="317"/>
      <c r="ABM51" s="317"/>
      <c r="ABN51" s="317"/>
      <c r="ABO51" s="317"/>
      <c r="ABP51" s="317"/>
      <c r="ABQ51" s="317"/>
      <c r="ABR51" s="317"/>
      <c r="ABS51" s="317"/>
      <c r="ABT51" s="317"/>
      <c r="ABU51" s="317"/>
      <c r="ABV51" s="317"/>
      <c r="ABW51" s="317"/>
      <c r="ABX51" s="317"/>
      <c r="ABY51" s="317"/>
      <c r="ABZ51" s="317"/>
      <c r="ACA51" s="317"/>
      <c r="ACB51" s="317"/>
      <c r="ACC51" s="317"/>
      <c r="ACD51" s="317"/>
      <c r="ACE51" s="317"/>
      <c r="ACF51" s="317"/>
      <c r="ACG51" s="317"/>
      <c r="ACH51" s="317"/>
      <c r="ACI51" s="317"/>
      <c r="ACJ51" s="317"/>
      <c r="ACK51" s="317"/>
      <c r="ACL51" s="317"/>
      <c r="ACM51" s="317"/>
      <c r="ACN51" s="317"/>
      <c r="ACO51" s="317"/>
      <c r="ACP51" s="317"/>
      <c r="ACQ51" s="317"/>
      <c r="ACR51" s="317"/>
      <c r="ACS51" s="317"/>
      <c r="ACT51" s="317"/>
      <c r="ACU51" s="317"/>
      <c r="ACV51" s="317"/>
      <c r="ACW51" s="317"/>
      <c r="ACX51" s="317"/>
      <c r="ACY51" s="317"/>
      <c r="ACZ51" s="317"/>
      <c r="ADA51" s="317"/>
      <c r="ADB51" s="317"/>
      <c r="ADC51" s="317"/>
      <c r="ADD51" s="317"/>
      <c r="ADE51" s="317"/>
      <c r="ADF51" s="317"/>
      <c r="ADG51" s="317"/>
      <c r="ADH51" s="317"/>
      <c r="ADI51" s="317"/>
      <c r="ADJ51" s="317"/>
      <c r="ADK51" s="317"/>
      <c r="ADL51" s="317"/>
      <c r="ADM51" s="317"/>
      <c r="ADN51" s="317"/>
      <c r="ADO51" s="317"/>
      <c r="ADP51" s="317"/>
      <c r="ADQ51" s="317"/>
      <c r="ADR51" s="317"/>
      <c r="ADS51" s="317"/>
      <c r="ADT51" s="317"/>
      <c r="ADU51" s="317"/>
      <c r="ADV51" s="317"/>
      <c r="ADW51" s="317"/>
      <c r="ADX51" s="317"/>
      <c r="ADY51" s="317"/>
      <c r="ADZ51" s="317"/>
      <c r="AEA51" s="317"/>
      <c r="AEB51" s="317"/>
      <c r="AEC51" s="317"/>
      <c r="AED51" s="317"/>
      <c r="AEE51" s="317"/>
      <c r="AEF51" s="317"/>
      <c r="AEG51" s="317"/>
      <c r="AEH51" s="317"/>
      <c r="AEI51" s="317"/>
      <c r="AEJ51" s="317"/>
      <c r="AEK51" s="317"/>
      <c r="AEL51" s="317"/>
      <c r="AEM51" s="317"/>
      <c r="AEN51" s="317"/>
      <c r="AEO51" s="317"/>
      <c r="AEP51" s="317"/>
      <c r="AEQ51" s="317"/>
      <c r="AER51" s="317"/>
      <c r="AES51" s="317"/>
      <c r="AET51" s="317"/>
      <c r="AEU51" s="317"/>
      <c r="AEV51" s="317"/>
      <c r="AEW51" s="317"/>
      <c r="AEX51" s="317"/>
      <c r="AEY51" s="317"/>
      <c r="AEZ51" s="317"/>
      <c r="AFA51" s="317"/>
      <c r="AFB51" s="317"/>
      <c r="AFC51" s="317"/>
      <c r="AFD51" s="317"/>
      <c r="AFE51" s="317"/>
      <c r="AFF51" s="317"/>
      <c r="AFG51" s="317"/>
      <c r="AFH51" s="317"/>
      <c r="AFI51" s="317"/>
      <c r="AFJ51" s="317"/>
      <c r="AFK51" s="317"/>
      <c r="AFL51" s="317"/>
      <c r="AFM51" s="317"/>
      <c r="AFN51" s="317"/>
      <c r="AFO51" s="317"/>
      <c r="AFP51" s="317"/>
      <c r="AFQ51" s="317"/>
      <c r="AFR51" s="317"/>
      <c r="AFS51" s="317"/>
      <c r="AFT51" s="317"/>
      <c r="AFU51" s="317"/>
      <c r="AFV51" s="317"/>
      <c r="AFW51" s="317"/>
      <c r="AFX51" s="317"/>
      <c r="AFY51" s="317"/>
      <c r="AFZ51" s="317"/>
      <c r="AGA51" s="317"/>
      <c r="AGB51" s="317"/>
      <c r="AGC51" s="317"/>
      <c r="AGD51" s="317"/>
      <c r="AGE51" s="317"/>
      <c r="AGF51" s="317"/>
      <c r="AGG51" s="317"/>
      <c r="AGH51" s="317"/>
      <c r="AGI51" s="317"/>
      <c r="AGJ51" s="317"/>
      <c r="AGK51" s="317"/>
      <c r="AGL51" s="317"/>
      <c r="AGM51" s="317"/>
      <c r="AGN51" s="317"/>
      <c r="AGO51" s="317"/>
      <c r="AGP51" s="317"/>
      <c r="AGQ51" s="317"/>
      <c r="AGR51" s="317"/>
      <c r="AGS51" s="317"/>
      <c r="AGT51" s="317"/>
      <c r="AGU51" s="317"/>
      <c r="AGV51" s="317"/>
      <c r="AGW51" s="317"/>
      <c r="AGX51" s="317"/>
      <c r="AGY51" s="317"/>
      <c r="AGZ51" s="317"/>
      <c r="AHA51" s="317"/>
      <c r="AHB51" s="317"/>
      <c r="AHC51" s="317"/>
      <c r="AHD51" s="317"/>
      <c r="AHE51" s="317"/>
      <c r="AHF51" s="317"/>
      <c r="AHG51" s="317"/>
      <c r="AHH51" s="317"/>
      <c r="AHI51" s="317"/>
      <c r="AHJ51" s="317"/>
      <c r="AHK51" s="317"/>
      <c r="AHL51" s="317"/>
      <c r="AHM51" s="317"/>
      <c r="AHN51" s="317"/>
      <c r="AHO51" s="317"/>
      <c r="AHP51" s="317"/>
      <c r="AHQ51" s="317"/>
      <c r="AHR51" s="317"/>
      <c r="AHS51" s="317"/>
      <c r="AHT51" s="317"/>
      <c r="AHU51" s="317"/>
      <c r="AHV51" s="317"/>
      <c r="AHW51" s="317"/>
      <c r="AHX51" s="317"/>
      <c r="AHY51" s="317"/>
      <c r="AHZ51" s="317"/>
      <c r="AIA51" s="317"/>
      <c r="AIB51" s="317"/>
      <c r="AIC51" s="317"/>
      <c r="AID51" s="317"/>
      <c r="AIE51" s="317"/>
      <c r="AIF51" s="317"/>
      <c r="AIG51" s="317"/>
      <c r="AIH51" s="317"/>
      <c r="AII51" s="317"/>
      <c r="AIJ51" s="317"/>
      <c r="AIK51" s="317"/>
      <c r="AIL51" s="317"/>
      <c r="AIM51" s="317"/>
      <c r="AIN51" s="317"/>
      <c r="AIO51" s="317"/>
      <c r="AIP51" s="317"/>
      <c r="AIQ51" s="317"/>
      <c r="AIR51" s="317"/>
      <c r="AIS51" s="317"/>
      <c r="AIT51" s="317"/>
      <c r="AIU51" s="317"/>
      <c r="AIV51" s="317"/>
      <c r="AIW51" s="317"/>
      <c r="AIX51" s="317"/>
      <c r="AIY51" s="317"/>
      <c r="AIZ51" s="317"/>
      <c r="AJA51" s="317"/>
      <c r="AJB51" s="317"/>
      <c r="AJC51" s="317"/>
      <c r="AJD51" s="317"/>
      <c r="AJE51" s="317"/>
      <c r="AJF51" s="317"/>
      <c r="AJG51" s="317"/>
      <c r="AJH51" s="317"/>
      <c r="AJI51" s="317"/>
      <c r="AJJ51" s="317"/>
      <c r="AJK51" s="317"/>
      <c r="AJL51" s="317"/>
      <c r="AJM51" s="317"/>
      <c r="AJN51" s="317"/>
      <c r="AJO51" s="317"/>
      <c r="AJP51" s="317"/>
      <c r="AJQ51" s="317"/>
      <c r="AJR51" s="317"/>
      <c r="AJS51" s="317"/>
      <c r="AJT51" s="317"/>
      <c r="AJU51" s="317"/>
      <c r="AJV51" s="317"/>
      <c r="AJW51" s="317"/>
      <c r="AJX51" s="317"/>
      <c r="AJY51" s="317"/>
      <c r="AJZ51" s="317"/>
      <c r="AKA51" s="317"/>
      <c r="AKB51" s="317"/>
      <c r="AKC51" s="317"/>
      <c r="AKD51" s="317"/>
      <c r="AKE51" s="317"/>
      <c r="AKF51" s="317"/>
      <c r="AKG51" s="317"/>
      <c r="AKH51" s="317"/>
      <c r="AKI51" s="317"/>
      <c r="AKJ51" s="317"/>
      <c r="AKK51" s="317"/>
      <c r="AKL51" s="317"/>
      <c r="AKM51" s="317"/>
      <c r="AKN51" s="317"/>
      <c r="AKO51" s="317"/>
      <c r="AKP51" s="317"/>
      <c r="AKQ51" s="317"/>
      <c r="AKR51" s="317"/>
      <c r="AKS51" s="317"/>
      <c r="AKT51" s="317"/>
      <c r="AKU51" s="317"/>
      <c r="AKV51" s="317"/>
      <c r="AKW51" s="317"/>
      <c r="AKX51" s="317"/>
      <c r="AKY51" s="317"/>
      <c r="AKZ51" s="317"/>
      <c r="ALA51" s="317"/>
      <c r="ALB51" s="317"/>
      <c r="ALC51" s="317"/>
      <c r="ALD51" s="317"/>
      <c r="ALE51" s="317"/>
      <c r="ALF51" s="317"/>
      <c r="ALG51" s="317"/>
      <c r="ALH51" s="317"/>
      <c r="ALI51" s="317"/>
      <c r="ALJ51" s="317"/>
      <c r="ALK51" s="317"/>
      <c r="ALL51" s="317"/>
      <c r="ALM51" s="317"/>
      <c r="ALN51" s="317"/>
      <c r="ALO51" s="317"/>
      <c r="ALP51" s="317"/>
      <c r="ALQ51" s="317"/>
      <c r="ALR51" s="317"/>
      <c r="ALS51" s="317"/>
      <c r="ALT51" s="317"/>
      <c r="ALU51" s="317"/>
      <c r="ALV51" s="317"/>
      <c r="ALW51" s="317"/>
      <c r="ALX51" s="317"/>
      <c r="ALY51" s="317"/>
      <c r="ALZ51" s="317"/>
      <c r="AMA51" s="317"/>
      <c r="AMB51" s="317"/>
      <c r="AMC51" s="317"/>
      <c r="AMD51" s="317"/>
      <c r="AME51" s="317"/>
      <c r="AMF51" s="317"/>
      <c r="AMG51" s="317"/>
      <c r="AMH51" s="317"/>
      <c r="AMI51" s="317"/>
      <c r="AMJ51" s="317"/>
      <c r="AMK51" s="317"/>
      <c r="AML51" s="317"/>
      <c r="AMM51" s="317"/>
      <c r="AMN51" s="317"/>
      <c r="AMO51" s="317"/>
      <c r="AMP51" s="317"/>
      <c r="AMQ51" s="317"/>
      <c r="AMR51" s="317"/>
      <c r="AMS51" s="317"/>
      <c r="AMT51" s="317"/>
      <c r="AMU51" s="317"/>
      <c r="AMV51" s="317"/>
      <c r="AMW51" s="317"/>
      <c r="AMX51" s="317"/>
      <c r="AMY51" s="317"/>
      <c r="AMZ51" s="317"/>
      <c r="ANA51" s="317"/>
      <c r="ANB51" s="317"/>
      <c r="ANC51" s="317"/>
      <c r="AND51" s="317"/>
      <c r="ANE51" s="317"/>
      <c r="ANF51" s="317"/>
      <c r="ANG51" s="317"/>
      <c r="ANH51" s="317"/>
      <c r="ANI51" s="317"/>
      <c r="ANJ51" s="317"/>
      <c r="ANK51" s="317"/>
      <c r="ANL51" s="317"/>
      <c r="ANM51" s="317"/>
      <c r="ANN51" s="317"/>
      <c r="ANO51" s="317"/>
      <c r="ANP51" s="317"/>
      <c r="ANQ51" s="317"/>
      <c r="ANR51" s="317"/>
      <c r="ANS51" s="317"/>
      <c r="ANT51" s="317"/>
      <c r="ANU51" s="317"/>
      <c r="ANV51" s="317"/>
      <c r="ANW51" s="317"/>
      <c r="ANX51" s="317"/>
      <c r="ANY51" s="317"/>
      <c r="ANZ51" s="317"/>
      <c r="AOA51" s="317"/>
      <c r="AOB51" s="317"/>
      <c r="AOC51" s="317"/>
      <c r="AOD51" s="317"/>
      <c r="AOE51" s="317"/>
      <c r="AOF51" s="317"/>
      <c r="AOG51" s="317"/>
      <c r="AOH51" s="317"/>
      <c r="AOI51" s="317"/>
      <c r="AOJ51" s="317"/>
      <c r="AOK51" s="317"/>
      <c r="AOL51" s="317"/>
      <c r="AOM51" s="317"/>
      <c r="AON51" s="317"/>
      <c r="AOO51" s="317"/>
      <c r="AOP51" s="317"/>
      <c r="AOQ51" s="317"/>
      <c r="AOR51" s="317"/>
      <c r="AOS51" s="317"/>
      <c r="AOT51" s="317"/>
      <c r="AOU51" s="317"/>
      <c r="AOV51" s="317"/>
      <c r="AOW51" s="317"/>
      <c r="AOX51" s="317"/>
      <c r="AOY51" s="317"/>
      <c r="AOZ51" s="317"/>
      <c r="APA51" s="317"/>
      <c r="APB51" s="317"/>
      <c r="APC51" s="317"/>
      <c r="APD51" s="317"/>
      <c r="APE51" s="317"/>
      <c r="APF51" s="317"/>
      <c r="APG51" s="317"/>
      <c r="APH51" s="317"/>
      <c r="API51" s="317"/>
      <c r="APJ51" s="317"/>
      <c r="APK51" s="317"/>
      <c r="APL51" s="317"/>
      <c r="APM51" s="317"/>
      <c r="APN51" s="317"/>
      <c r="APO51" s="317"/>
      <c r="APP51" s="317"/>
      <c r="APQ51" s="317"/>
      <c r="APR51" s="317"/>
      <c r="APS51" s="317"/>
      <c r="APT51" s="317"/>
      <c r="APU51" s="317"/>
      <c r="APV51" s="317"/>
      <c r="APW51" s="317"/>
      <c r="APX51" s="317"/>
      <c r="APY51" s="317"/>
      <c r="APZ51" s="317"/>
      <c r="AQA51" s="317"/>
      <c r="AQB51" s="317"/>
      <c r="AQC51" s="317"/>
      <c r="AQD51" s="317"/>
      <c r="AQE51" s="317"/>
      <c r="AQF51" s="317"/>
      <c r="AQG51" s="317"/>
      <c r="AQH51" s="317"/>
      <c r="AQI51" s="317"/>
      <c r="AQJ51" s="317"/>
      <c r="AQK51" s="317"/>
      <c r="AQL51" s="317"/>
      <c r="AQM51" s="317"/>
      <c r="AQN51" s="317"/>
      <c r="AQO51" s="317"/>
      <c r="AQP51" s="317"/>
      <c r="AQQ51" s="317"/>
      <c r="AQR51" s="317"/>
      <c r="AQS51" s="317"/>
      <c r="AQT51" s="317"/>
      <c r="AQU51" s="317"/>
      <c r="AQV51" s="317"/>
      <c r="AQW51" s="317"/>
      <c r="AQX51" s="317"/>
      <c r="AQY51" s="317"/>
      <c r="AQZ51" s="317"/>
      <c r="ARA51" s="317"/>
      <c r="ARB51" s="317"/>
      <c r="ARC51" s="317"/>
      <c r="ARD51" s="317"/>
      <c r="ARE51" s="317"/>
      <c r="ARF51" s="317"/>
      <c r="ARG51" s="317"/>
      <c r="ARH51" s="317"/>
      <c r="ARI51" s="317"/>
      <c r="ARJ51" s="317"/>
      <c r="ARK51" s="317"/>
      <c r="ARL51" s="317"/>
      <c r="ARM51" s="317"/>
      <c r="ARN51" s="317"/>
      <c r="ARO51" s="317"/>
      <c r="ARP51" s="317"/>
      <c r="ARQ51" s="317"/>
      <c r="ARR51" s="317"/>
      <c r="ARS51" s="317"/>
      <c r="ART51" s="317"/>
      <c r="ARU51" s="317"/>
      <c r="ARV51" s="317"/>
      <c r="ARW51" s="317"/>
      <c r="ARX51" s="317"/>
      <c r="ARY51" s="317"/>
      <c r="ARZ51" s="317"/>
      <c r="ASA51" s="317"/>
      <c r="ASB51" s="317"/>
      <c r="ASC51" s="317"/>
      <c r="ASD51" s="317"/>
      <c r="ASE51" s="317"/>
      <c r="ASF51" s="317"/>
      <c r="ASG51" s="317"/>
      <c r="ASH51" s="317"/>
      <c r="ASI51" s="317"/>
      <c r="ASJ51" s="317"/>
      <c r="ASK51" s="317"/>
      <c r="ASL51" s="317"/>
      <c r="ASM51" s="317"/>
      <c r="ASN51" s="317"/>
      <c r="ASO51" s="317"/>
      <c r="ASP51" s="317"/>
      <c r="ASQ51" s="317"/>
      <c r="ASR51" s="317"/>
      <c r="ASS51" s="317"/>
      <c r="AST51" s="317"/>
      <c r="ASU51" s="317"/>
      <c r="ASV51" s="317"/>
      <c r="ASW51" s="317"/>
      <c r="ASX51" s="317"/>
      <c r="ASY51" s="317"/>
      <c r="ASZ51" s="317"/>
      <c r="ATA51" s="317"/>
      <c r="ATB51" s="317"/>
      <c r="ATC51" s="317"/>
      <c r="ATD51" s="317"/>
      <c r="ATE51" s="317"/>
      <c r="ATF51" s="317"/>
      <c r="ATG51" s="317"/>
      <c r="ATH51" s="317"/>
      <c r="ATI51" s="317"/>
      <c r="ATJ51" s="317"/>
      <c r="ATK51" s="317"/>
      <c r="ATL51" s="317"/>
      <c r="ATM51" s="317"/>
      <c r="ATN51" s="317"/>
      <c r="ATO51" s="317"/>
      <c r="ATP51" s="317"/>
      <c r="ATQ51" s="317"/>
      <c r="ATR51" s="317"/>
      <c r="ATS51" s="317"/>
      <c r="ATT51" s="317"/>
      <c r="ATU51" s="317"/>
      <c r="ATV51" s="317"/>
      <c r="ATW51" s="317"/>
      <c r="ATX51" s="317"/>
      <c r="ATY51" s="317"/>
      <c r="ATZ51" s="317"/>
      <c r="AUA51" s="317"/>
      <c r="AUB51" s="317"/>
      <c r="AUC51" s="317"/>
      <c r="AUD51" s="317"/>
      <c r="AUE51" s="317"/>
      <c r="AUF51" s="317"/>
      <c r="AUG51" s="317"/>
      <c r="AUH51" s="317"/>
      <c r="AUI51" s="317"/>
      <c r="AUJ51" s="317"/>
      <c r="AUK51" s="317"/>
      <c r="AUL51" s="317"/>
      <c r="AUM51" s="317"/>
      <c r="AUN51" s="317"/>
      <c r="AUO51" s="317"/>
      <c r="AUP51" s="317"/>
      <c r="AUQ51" s="317"/>
      <c r="AUR51" s="317"/>
      <c r="AUS51" s="317"/>
      <c r="AUT51" s="317"/>
      <c r="AUU51" s="317"/>
      <c r="AUV51" s="317"/>
      <c r="AUW51" s="317"/>
      <c r="AUX51" s="317"/>
      <c r="AUY51" s="317"/>
      <c r="AUZ51" s="317"/>
      <c r="AVA51" s="317"/>
      <c r="AVB51" s="317"/>
      <c r="AVC51" s="317"/>
      <c r="AVD51" s="317"/>
      <c r="AVE51" s="317"/>
      <c r="AVF51" s="317"/>
      <c r="AVG51" s="317"/>
      <c r="AVH51" s="317"/>
      <c r="AVI51" s="317"/>
      <c r="AVJ51" s="317"/>
      <c r="AVK51" s="317"/>
      <c r="AVL51" s="317"/>
      <c r="AVM51" s="317"/>
      <c r="AVN51" s="317"/>
      <c r="AVO51" s="317"/>
      <c r="AVP51" s="317"/>
      <c r="AVQ51" s="317"/>
      <c r="AVR51" s="317"/>
      <c r="AVS51" s="317"/>
      <c r="AVT51" s="317"/>
      <c r="AVU51" s="317"/>
      <c r="AVV51" s="317"/>
      <c r="AVW51" s="317"/>
      <c r="AVX51" s="317"/>
      <c r="AVY51" s="317"/>
      <c r="AVZ51" s="317"/>
      <c r="AWA51" s="317"/>
      <c r="AWB51" s="317"/>
      <c r="AWC51" s="317"/>
      <c r="AWD51" s="317"/>
      <c r="AWE51" s="317"/>
      <c r="AWF51" s="317"/>
      <c r="AWG51" s="317"/>
      <c r="AWH51" s="317"/>
      <c r="AWI51" s="317"/>
      <c r="AWJ51" s="317"/>
      <c r="AWK51" s="317"/>
      <c r="AWL51" s="317"/>
      <c r="AWM51" s="317"/>
      <c r="AWN51" s="317"/>
      <c r="AWO51" s="317"/>
      <c r="AWP51" s="317"/>
      <c r="AWQ51" s="317"/>
      <c r="AWR51" s="317"/>
      <c r="AWS51" s="317"/>
      <c r="AWT51" s="317"/>
      <c r="AWU51" s="317"/>
      <c r="AWV51" s="317"/>
      <c r="AWW51" s="317"/>
      <c r="AWX51" s="317"/>
      <c r="AWY51" s="317"/>
      <c r="AWZ51" s="317"/>
      <c r="AXA51" s="317"/>
      <c r="AXB51" s="317"/>
      <c r="AXC51" s="317"/>
      <c r="AXD51" s="317"/>
      <c r="AXE51" s="317"/>
      <c r="AXF51" s="317"/>
      <c r="AXG51" s="317"/>
      <c r="AXH51" s="317"/>
      <c r="AXI51" s="317"/>
      <c r="AXJ51" s="317"/>
      <c r="AXK51" s="317"/>
      <c r="AXL51" s="317"/>
      <c r="AXM51" s="317"/>
      <c r="AXN51" s="317"/>
      <c r="AXO51" s="317"/>
      <c r="AXP51" s="317"/>
      <c r="AXQ51" s="317"/>
      <c r="AXR51" s="317"/>
      <c r="AXS51" s="317"/>
      <c r="AXT51" s="317"/>
      <c r="AXU51" s="317"/>
      <c r="AXV51" s="317"/>
      <c r="AXW51" s="317"/>
      <c r="AXX51" s="317"/>
      <c r="AXY51" s="317"/>
      <c r="AXZ51" s="317"/>
      <c r="AYA51" s="317"/>
      <c r="AYB51" s="317"/>
      <c r="AYC51" s="317"/>
      <c r="AYD51" s="317"/>
      <c r="AYE51" s="317"/>
      <c r="AYF51" s="317"/>
      <c r="AYG51" s="317"/>
      <c r="AYH51" s="317"/>
      <c r="AYI51" s="317"/>
      <c r="AYJ51" s="317"/>
      <c r="AYK51" s="317"/>
      <c r="AYL51" s="317"/>
      <c r="AYM51" s="317"/>
      <c r="AYN51" s="317"/>
      <c r="AYO51" s="317"/>
      <c r="AYP51" s="317"/>
      <c r="AYQ51" s="317"/>
      <c r="AYR51" s="317"/>
      <c r="AYS51" s="317"/>
      <c r="AYT51" s="317"/>
      <c r="AYU51" s="317"/>
      <c r="AYV51" s="317"/>
      <c r="AYW51" s="317"/>
      <c r="AYX51" s="317"/>
      <c r="AYY51" s="317"/>
      <c r="AYZ51" s="317"/>
      <c r="AZA51" s="317"/>
      <c r="AZB51" s="317"/>
      <c r="AZC51" s="317"/>
      <c r="AZD51" s="317"/>
      <c r="AZE51" s="317"/>
      <c r="AZF51" s="317"/>
      <c r="AZG51" s="317"/>
      <c r="AZH51" s="317"/>
      <c r="AZI51" s="317"/>
      <c r="AZJ51" s="317"/>
      <c r="AZK51" s="317"/>
      <c r="AZL51" s="317"/>
      <c r="AZM51" s="317"/>
      <c r="AZN51" s="317"/>
      <c r="AZO51" s="317"/>
      <c r="AZP51" s="317"/>
      <c r="AZQ51" s="317"/>
      <c r="AZR51" s="317"/>
      <c r="AZS51" s="317"/>
      <c r="AZT51" s="317"/>
      <c r="AZU51" s="317"/>
      <c r="AZV51" s="317"/>
      <c r="AZW51" s="317"/>
      <c r="AZX51" s="317"/>
      <c r="AZY51" s="317"/>
      <c r="AZZ51" s="317"/>
      <c r="BAA51" s="317"/>
      <c r="BAB51" s="317"/>
      <c r="BAC51" s="317"/>
      <c r="BAD51" s="317"/>
      <c r="BAE51" s="317"/>
      <c r="BAF51" s="317"/>
      <c r="BAG51" s="317"/>
      <c r="BAH51" s="317"/>
      <c r="BAI51" s="317"/>
      <c r="BAJ51" s="317"/>
      <c r="BAK51" s="317"/>
      <c r="BAL51" s="317"/>
      <c r="BAM51" s="317"/>
      <c r="BAN51" s="317"/>
      <c r="BAO51" s="317"/>
      <c r="BAP51" s="317"/>
      <c r="BAQ51" s="317"/>
      <c r="BAR51" s="317"/>
      <c r="BAS51" s="317"/>
      <c r="BAT51" s="317"/>
      <c r="BAU51" s="317"/>
      <c r="BAV51" s="317"/>
      <c r="BAW51" s="317"/>
      <c r="BAX51" s="317"/>
      <c r="BAY51" s="317"/>
      <c r="BAZ51" s="317"/>
      <c r="BBA51" s="317"/>
      <c r="BBB51" s="317"/>
      <c r="BBC51" s="317"/>
      <c r="BBD51" s="317"/>
      <c r="BBE51" s="317"/>
      <c r="BBF51" s="317"/>
      <c r="BBG51" s="317"/>
      <c r="BBH51" s="317"/>
      <c r="BBI51" s="317"/>
      <c r="BBJ51" s="317"/>
      <c r="BBK51" s="317"/>
      <c r="BBL51" s="317"/>
      <c r="BBM51" s="317"/>
      <c r="BBN51" s="317"/>
      <c r="BBO51" s="317"/>
      <c r="BBP51" s="317"/>
      <c r="BBQ51" s="317"/>
      <c r="BBR51" s="317"/>
      <c r="BBS51" s="317"/>
      <c r="BBT51" s="317"/>
      <c r="BBU51" s="317"/>
      <c r="BBV51" s="317"/>
      <c r="BBW51" s="317"/>
      <c r="BBX51" s="317"/>
      <c r="BBY51" s="317"/>
      <c r="BBZ51" s="317"/>
      <c r="BCA51" s="317"/>
      <c r="BCB51" s="317"/>
      <c r="BCC51" s="317"/>
      <c r="BCD51" s="317"/>
      <c r="BCE51" s="317"/>
      <c r="BCF51" s="317"/>
      <c r="BCG51" s="317"/>
      <c r="BCH51" s="317"/>
      <c r="BCI51" s="317"/>
      <c r="BCJ51" s="317"/>
      <c r="BCK51" s="317"/>
      <c r="BCL51" s="317"/>
      <c r="BCM51" s="317"/>
      <c r="BCN51" s="317"/>
      <c r="BCO51" s="317"/>
      <c r="BCP51" s="317"/>
      <c r="BCQ51" s="317"/>
      <c r="BCR51" s="317"/>
      <c r="BCS51" s="317"/>
      <c r="BCT51" s="317"/>
      <c r="BCU51" s="317"/>
      <c r="BCV51" s="317"/>
      <c r="BCW51" s="317"/>
      <c r="BCX51" s="317"/>
      <c r="BCY51" s="317"/>
      <c r="BCZ51" s="317"/>
      <c r="BDA51" s="317"/>
      <c r="BDB51" s="317"/>
      <c r="BDC51" s="317"/>
      <c r="BDD51" s="317"/>
      <c r="BDE51" s="317"/>
      <c r="BDF51" s="317"/>
      <c r="BDG51" s="317"/>
      <c r="BDH51" s="317"/>
      <c r="BDI51" s="317"/>
      <c r="BDJ51" s="317"/>
      <c r="BDK51" s="317"/>
      <c r="BDL51" s="317"/>
      <c r="BDM51" s="317"/>
      <c r="BDN51" s="317"/>
      <c r="BDO51" s="317"/>
      <c r="BDP51" s="317"/>
      <c r="BDQ51" s="317"/>
      <c r="BDR51" s="317"/>
      <c r="BDS51" s="317"/>
      <c r="BDT51" s="317"/>
      <c r="BDU51" s="317"/>
      <c r="BDV51" s="317"/>
      <c r="BDW51" s="317"/>
      <c r="BDX51" s="317"/>
      <c r="BDY51" s="317"/>
      <c r="BDZ51" s="317"/>
      <c r="BEA51" s="317"/>
      <c r="BEB51" s="317"/>
      <c r="BEC51" s="317"/>
      <c r="BED51" s="317"/>
      <c r="BEE51" s="317"/>
      <c r="BEF51" s="317"/>
      <c r="BEG51" s="317"/>
      <c r="BEH51" s="317"/>
      <c r="BEI51" s="317"/>
      <c r="BEJ51" s="317"/>
      <c r="BEK51" s="317"/>
      <c r="BEL51" s="317"/>
      <c r="BEM51" s="317"/>
      <c r="BEN51" s="317"/>
      <c r="BEO51" s="317"/>
      <c r="BEP51" s="317"/>
      <c r="BEQ51" s="317"/>
      <c r="BER51" s="317"/>
      <c r="BES51" s="317"/>
      <c r="BET51" s="317"/>
      <c r="BEU51" s="317"/>
      <c r="BEV51" s="317"/>
      <c r="BEW51" s="317"/>
      <c r="BEX51" s="317"/>
      <c r="BEY51" s="317"/>
      <c r="BEZ51" s="317"/>
      <c r="BFA51" s="317"/>
      <c r="BFB51" s="317"/>
      <c r="BFC51" s="317"/>
      <c r="BFD51" s="317"/>
      <c r="BFE51" s="317"/>
      <c r="BFF51" s="317"/>
      <c r="BFG51" s="317"/>
      <c r="BFH51" s="317"/>
      <c r="BFI51" s="317"/>
      <c r="BFJ51" s="317"/>
      <c r="BFK51" s="317"/>
      <c r="BFL51" s="317"/>
      <c r="BFM51" s="317"/>
      <c r="BFN51" s="317"/>
      <c r="BFO51" s="317"/>
      <c r="BFP51" s="317"/>
      <c r="BFQ51" s="317"/>
      <c r="BFR51" s="317"/>
      <c r="BFS51" s="317"/>
      <c r="BFT51" s="317"/>
      <c r="BFU51" s="317"/>
      <c r="BFV51" s="317"/>
      <c r="BFW51" s="317"/>
      <c r="BFX51" s="317"/>
      <c r="BFY51" s="317"/>
      <c r="BFZ51" s="317"/>
      <c r="BGA51" s="317"/>
      <c r="BGB51" s="317"/>
      <c r="BGC51" s="317"/>
      <c r="BGD51" s="317"/>
      <c r="BGE51" s="317"/>
      <c r="BGF51" s="317"/>
      <c r="BGG51" s="317"/>
      <c r="BGH51" s="317"/>
      <c r="BGI51" s="317"/>
      <c r="BGJ51" s="317"/>
      <c r="BGK51" s="317"/>
      <c r="BGL51" s="317"/>
      <c r="BGM51" s="317"/>
      <c r="BGN51" s="317"/>
      <c r="BGO51" s="317"/>
      <c r="BGP51" s="317"/>
      <c r="BGQ51" s="317"/>
      <c r="BGR51" s="317"/>
      <c r="BGS51" s="317"/>
      <c r="BGT51" s="317"/>
      <c r="BGU51" s="317"/>
      <c r="BGV51" s="317"/>
      <c r="BGW51" s="317"/>
      <c r="BGX51" s="317"/>
      <c r="BGY51" s="317"/>
      <c r="BGZ51" s="317"/>
      <c r="BHA51" s="317"/>
      <c r="BHB51" s="317"/>
      <c r="BHC51" s="317"/>
      <c r="BHD51" s="317"/>
      <c r="BHE51" s="317"/>
      <c r="BHF51" s="317"/>
      <c r="BHG51" s="317"/>
      <c r="BHH51" s="317"/>
      <c r="BHI51" s="317"/>
      <c r="BHJ51" s="317"/>
      <c r="BHK51" s="317"/>
      <c r="BHL51" s="317"/>
      <c r="BHM51" s="317"/>
      <c r="BHN51" s="317"/>
      <c r="BHO51" s="317"/>
      <c r="BHP51" s="317"/>
      <c r="BHQ51" s="317"/>
      <c r="BHR51" s="317"/>
      <c r="BHS51" s="317"/>
      <c r="BHT51" s="317"/>
      <c r="BHU51" s="317"/>
      <c r="BHV51" s="317"/>
      <c r="BHW51" s="317"/>
      <c r="BHX51" s="317"/>
      <c r="BHY51" s="317"/>
      <c r="BHZ51" s="317"/>
      <c r="BIA51" s="317"/>
      <c r="BIB51" s="317"/>
      <c r="BIC51" s="317"/>
      <c r="BID51" s="317"/>
      <c r="BIE51" s="317"/>
      <c r="BIF51" s="317"/>
      <c r="BIG51" s="317"/>
      <c r="BIH51" s="317"/>
      <c r="BII51" s="317"/>
      <c r="BIJ51" s="317"/>
      <c r="BIK51" s="317"/>
      <c r="BIL51" s="317"/>
      <c r="BIM51" s="317"/>
      <c r="BIN51" s="317"/>
      <c r="BIO51" s="317"/>
      <c r="BIP51" s="317"/>
      <c r="BIQ51" s="317"/>
      <c r="BIR51" s="317"/>
      <c r="BIS51" s="317"/>
      <c r="BIT51" s="317"/>
      <c r="BIU51" s="317"/>
      <c r="BIV51" s="317"/>
      <c r="BIW51" s="317"/>
      <c r="BIX51" s="317"/>
      <c r="BIY51" s="317"/>
      <c r="BIZ51" s="317"/>
      <c r="BJA51" s="317"/>
      <c r="BJB51" s="317"/>
      <c r="BJC51" s="317"/>
      <c r="BJD51" s="317"/>
      <c r="BJE51" s="317"/>
      <c r="BJF51" s="317"/>
      <c r="BJG51" s="317"/>
      <c r="BJH51" s="317"/>
      <c r="BJI51" s="317"/>
      <c r="BJJ51" s="317"/>
      <c r="BJK51" s="317"/>
      <c r="BJL51" s="317"/>
      <c r="BJM51" s="317"/>
      <c r="BJN51" s="317"/>
      <c r="BJO51" s="317"/>
      <c r="BJP51" s="317"/>
      <c r="BJQ51" s="317"/>
      <c r="BJR51" s="317"/>
      <c r="BJS51" s="317"/>
      <c r="BJT51" s="317"/>
      <c r="BJU51" s="317"/>
      <c r="BJV51" s="317"/>
      <c r="BJW51" s="317"/>
      <c r="BJX51" s="317"/>
      <c r="BJY51" s="317"/>
      <c r="BJZ51" s="317"/>
      <c r="BKA51" s="317"/>
      <c r="BKB51" s="317"/>
      <c r="BKC51" s="317"/>
      <c r="BKD51" s="317"/>
      <c r="BKE51" s="317"/>
      <c r="BKF51" s="317"/>
      <c r="BKG51" s="317"/>
      <c r="BKH51" s="317"/>
      <c r="BKI51" s="317"/>
      <c r="BKJ51" s="317"/>
      <c r="BKK51" s="317"/>
      <c r="BKL51" s="317"/>
      <c r="BKM51" s="317"/>
      <c r="BKN51" s="317"/>
      <c r="BKO51" s="317"/>
      <c r="BKP51" s="317"/>
      <c r="BKQ51" s="317"/>
      <c r="BKR51" s="317"/>
      <c r="BKS51" s="317"/>
      <c r="BKT51" s="317"/>
      <c r="BKU51" s="317"/>
      <c r="BKV51" s="317"/>
      <c r="BKW51" s="317"/>
      <c r="BKX51" s="317"/>
      <c r="BKY51" s="317"/>
      <c r="BKZ51" s="317"/>
      <c r="BLA51" s="317"/>
      <c r="BLB51" s="317"/>
      <c r="BLC51" s="317"/>
      <c r="BLD51" s="317"/>
      <c r="BLE51" s="317"/>
      <c r="BLF51" s="317"/>
      <c r="BLG51" s="317"/>
      <c r="BLH51" s="317"/>
      <c r="BLI51" s="317"/>
      <c r="BLJ51" s="317"/>
      <c r="BLK51" s="317"/>
      <c r="BLL51" s="317"/>
      <c r="BLM51" s="317"/>
      <c r="BLN51" s="317"/>
      <c r="BLO51" s="317"/>
      <c r="BLP51" s="317"/>
      <c r="BLQ51" s="317"/>
      <c r="BLR51" s="317"/>
      <c r="BLS51" s="317"/>
      <c r="BLT51" s="317"/>
      <c r="BLU51" s="317"/>
      <c r="BLV51" s="317"/>
      <c r="BLW51" s="317"/>
      <c r="BLX51" s="317"/>
      <c r="BLY51" s="317"/>
      <c r="BLZ51" s="317"/>
      <c r="BMA51" s="317"/>
      <c r="BMB51" s="317"/>
      <c r="BMC51" s="317"/>
      <c r="BMD51" s="317"/>
      <c r="BME51" s="317"/>
      <c r="BMF51" s="317"/>
      <c r="BMG51" s="317"/>
      <c r="BMH51" s="317"/>
      <c r="BMI51" s="317"/>
      <c r="BMJ51" s="317"/>
      <c r="BMK51" s="317"/>
      <c r="BML51" s="317"/>
      <c r="BMM51" s="317"/>
      <c r="BMN51" s="317"/>
      <c r="BMO51" s="317"/>
      <c r="BMP51" s="317"/>
      <c r="BMQ51" s="317"/>
      <c r="BMR51" s="317"/>
      <c r="BMS51" s="317"/>
      <c r="BMT51" s="317"/>
      <c r="BMU51" s="317"/>
      <c r="BMV51" s="317"/>
      <c r="BMW51" s="317"/>
      <c r="BMX51" s="317"/>
      <c r="BMY51" s="317"/>
      <c r="BMZ51" s="317"/>
      <c r="BNA51" s="317"/>
      <c r="BNB51" s="317"/>
      <c r="BNC51" s="317"/>
      <c r="BND51" s="317"/>
      <c r="BNE51" s="317"/>
      <c r="BNF51" s="317"/>
      <c r="BNG51" s="317"/>
      <c r="BNH51" s="317"/>
      <c r="BNI51" s="317"/>
      <c r="BNJ51" s="317"/>
      <c r="BNK51" s="317"/>
      <c r="BNL51" s="317"/>
      <c r="BNM51" s="317"/>
      <c r="BNN51" s="317"/>
      <c r="BNO51" s="317"/>
      <c r="BNP51" s="317"/>
      <c r="BNQ51" s="317"/>
      <c r="BNR51" s="317"/>
      <c r="BNS51" s="317"/>
      <c r="BNT51" s="317"/>
      <c r="BNU51" s="317"/>
      <c r="BNV51" s="317"/>
      <c r="BNW51" s="317"/>
      <c r="BNX51" s="317"/>
      <c r="BNY51" s="317"/>
      <c r="BNZ51" s="317"/>
      <c r="BOA51" s="317"/>
      <c r="BOB51" s="317"/>
      <c r="BOC51" s="317"/>
      <c r="BOD51" s="317"/>
      <c r="BOE51" s="317"/>
      <c r="BOF51" s="317"/>
      <c r="BOG51" s="317"/>
      <c r="BOH51" s="317"/>
      <c r="BOI51" s="317"/>
      <c r="BOJ51" s="317"/>
      <c r="BOK51" s="317"/>
      <c r="BOL51" s="317"/>
      <c r="BOM51" s="317"/>
      <c r="BON51" s="317"/>
      <c r="BOO51" s="317"/>
      <c r="BOP51" s="317"/>
      <c r="BOQ51" s="317"/>
      <c r="BOR51" s="317"/>
      <c r="BOS51" s="317"/>
      <c r="BOT51" s="317"/>
      <c r="BOU51" s="317"/>
      <c r="BOV51" s="317"/>
      <c r="BOW51" s="317"/>
      <c r="BOX51" s="317"/>
      <c r="BOY51" s="317"/>
      <c r="BOZ51" s="317"/>
      <c r="BPA51" s="317"/>
      <c r="BPB51" s="317"/>
      <c r="BPC51" s="317"/>
      <c r="BPD51" s="317"/>
      <c r="BPE51" s="317"/>
      <c r="BPF51" s="317"/>
      <c r="BPG51" s="317"/>
      <c r="BPH51" s="317"/>
      <c r="BPI51" s="317"/>
      <c r="BPJ51" s="317"/>
      <c r="BPK51" s="317"/>
      <c r="BPL51" s="317"/>
      <c r="BPM51" s="317"/>
      <c r="BPN51" s="317"/>
      <c r="BPO51" s="317"/>
      <c r="BPP51" s="317"/>
      <c r="BPQ51" s="317"/>
      <c r="BPR51" s="317"/>
      <c r="BPS51" s="317"/>
      <c r="BPT51" s="317"/>
      <c r="BPU51" s="317"/>
      <c r="BPV51" s="317"/>
      <c r="BPW51" s="317"/>
      <c r="BPX51" s="317"/>
      <c r="BPY51" s="317"/>
      <c r="BPZ51" s="317"/>
      <c r="BQA51" s="317"/>
      <c r="BQB51" s="317"/>
      <c r="BQC51" s="317"/>
      <c r="BQD51" s="317"/>
      <c r="BQE51" s="317"/>
      <c r="BQF51" s="317"/>
      <c r="BQG51" s="317"/>
      <c r="BQH51" s="317"/>
      <c r="BQI51" s="317"/>
      <c r="BQJ51" s="317"/>
      <c r="BQK51" s="317"/>
      <c r="BQL51" s="317"/>
      <c r="BQM51" s="317"/>
      <c r="BQN51" s="317"/>
      <c r="BQO51" s="317"/>
      <c r="BQP51" s="317"/>
      <c r="BQQ51" s="317"/>
      <c r="BQR51" s="317"/>
      <c r="BQS51" s="317"/>
      <c r="BQT51" s="317"/>
      <c r="BQU51" s="317"/>
      <c r="BQV51" s="317"/>
      <c r="BQW51" s="317"/>
      <c r="BQX51" s="317"/>
      <c r="BQY51" s="317"/>
      <c r="BQZ51" s="317"/>
      <c r="BRA51" s="317"/>
      <c r="BRB51" s="317"/>
      <c r="BRC51" s="317"/>
      <c r="BRD51" s="317"/>
      <c r="BRE51" s="317"/>
      <c r="BRF51" s="317"/>
      <c r="BRG51" s="317"/>
      <c r="BRH51" s="317"/>
      <c r="BRI51" s="317"/>
      <c r="BRJ51" s="317"/>
      <c r="BRK51" s="317"/>
      <c r="BRL51" s="317"/>
      <c r="BRM51" s="317"/>
      <c r="BRN51" s="317"/>
      <c r="BRO51" s="317"/>
      <c r="BRP51" s="317"/>
      <c r="BRQ51" s="317"/>
      <c r="BRR51" s="317"/>
      <c r="BRS51" s="317"/>
      <c r="BRT51" s="317"/>
      <c r="BRU51" s="317"/>
      <c r="BRV51" s="317"/>
      <c r="BRW51" s="317"/>
      <c r="BRX51" s="317"/>
      <c r="BRY51" s="317"/>
      <c r="BRZ51" s="317"/>
      <c r="BSA51" s="317"/>
      <c r="BSB51" s="317"/>
      <c r="BSC51" s="317"/>
      <c r="BSD51" s="317"/>
      <c r="BSE51" s="317"/>
      <c r="BSF51" s="317"/>
      <c r="BSG51" s="317"/>
      <c r="BSH51" s="317"/>
      <c r="BSI51" s="317"/>
      <c r="BSJ51" s="317"/>
      <c r="BSK51" s="317"/>
      <c r="BSL51" s="317"/>
      <c r="BSM51" s="317"/>
      <c r="BSN51" s="317"/>
      <c r="BSO51" s="317"/>
      <c r="BSP51" s="317"/>
      <c r="BSQ51" s="317"/>
      <c r="BSR51" s="317"/>
      <c r="BSS51" s="317"/>
      <c r="BST51" s="317"/>
      <c r="BSU51" s="317"/>
      <c r="BSV51" s="317"/>
      <c r="BSW51" s="317"/>
      <c r="BSX51" s="317"/>
      <c r="BSY51" s="317"/>
      <c r="BSZ51" s="317"/>
      <c r="BTA51" s="317"/>
      <c r="BTB51" s="317"/>
      <c r="BTC51" s="317"/>
      <c r="BTD51" s="317"/>
      <c r="BTE51" s="317"/>
      <c r="BTF51" s="317"/>
      <c r="BTG51" s="317"/>
      <c r="BTH51" s="317"/>
      <c r="BTI51" s="317"/>
      <c r="BTJ51" s="317"/>
      <c r="BTK51" s="317"/>
      <c r="BTL51" s="317"/>
      <c r="BTM51" s="317"/>
      <c r="BTN51" s="317"/>
      <c r="BTO51" s="317"/>
      <c r="BTP51" s="317"/>
      <c r="BTQ51" s="317"/>
      <c r="BTR51" s="317"/>
      <c r="BTS51" s="317"/>
      <c r="BTT51" s="317"/>
      <c r="BTU51" s="317"/>
      <c r="BTV51" s="317"/>
      <c r="BTW51" s="317"/>
      <c r="BTX51" s="317"/>
      <c r="BTY51" s="317"/>
      <c r="BTZ51" s="317"/>
      <c r="BUA51" s="317"/>
      <c r="BUB51" s="317"/>
      <c r="BUC51" s="317"/>
      <c r="BUD51" s="317"/>
      <c r="BUE51" s="317"/>
      <c r="BUF51" s="317"/>
      <c r="BUG51" s="317"/>
      <c r="BUH51" s="317"/>
      <c r="BUI51" s="317"/>
      <c r="BUJ51" s="317"/>
      <c r="BUK51" s="317"/>
      <c r="BUL51" s="317"/>
      <c r="BUM51" s="317"/>
      <c r="BUN51" s="317"/>
      <c r="BUO51" s="317"/>
      <c r="BUP51" s="317"/>
      <c r="BUQ51" s="317"/>
      <c r="BUR51" s="317"/>
      <c r="BUS51" s="317"/>
      <c r="BUT51" s="317"/>
      <c r="BUU51" s="317"/>
      <c r="BUV51" s="317"/>
      <c r="BUW51" s="317"/>
      <c r="BUX51" s="317"/>
      <c r="BUY51" s="317"/>
      <c r="BUZ51" s="317"/>
      <c r="BVA51" s="317"/>
      <c r="BVB51" s="317"/>
      <c r="BVC51" s="317"/>
      <c r="BVD51" s="317"/>
      <c r="BVE51" s="317"/>
      <c r="BVF51" s="317"/>
      <c r="BVG51" s="317"/>
      <c r="BVH51" s="317"/>
      <c r="BVI51" s="317"/>
      <c r="BVJ51" s="317"/>
      <c r="BVK51" s="317"/>
      <c r="BVL51" s="317"/>
      <c r="BVM51" s="317"/>
      <c r="BVN51" s="317"/>
      <c r="BVO51" s="317"/>
      <c r="BVP51" s="317"/>
      <c r="BVQ51" s="317"/>
      <c r="BVR51" s="317"/>
      <c r="BVS51" s="317"/>
      <c r="BVT51" s="317"/>
      <c r="BVU51" s="317"/>
      <c r="BVV51" s="317"/>
      <c r="BVW51" s="317"/>
      <c r="BVX51" s="317"/>
      <c r="BVY51" s="317"/>
      <c r="BVZ51" s="317"/>
      <c r="BWA51" s="317"/>
      <c r="BWB51" s="317"/>
      <c r="BWC51" s="317"/>
      <c r="BWD51" s="317"/>
      <c r="BWE51" s="317"/>
      <c r="BWF51" s="317"/>
      <c r="BWG51" s="317"/>
      <c r="BWH51" s="317"/>
      <c r="BWI51" s="317"/>
      <c r="BWJ51" s="317"/>
      <c r="BWK51" s="317"/>
      <c r="BWL51" s="317"/>
      <c r="BWM51" s="317"/>
      <c r="BWN51" s="317"/>
      <c r="BWO51" s="317"/>
      <c r="BWP51" s="317"/>
      <c r="BWQ51" s="317"/>
      <c r="BWR51" s="317"/>
      <c r="BWS51" s="317"/>
      <c r="BWT51" s="317"/>
      <c r="BWU51" s="317"/>
      <c r="BWV51" s="317"/>
      <c r="BWW51" s="317"/>
      <c r="BWX51" s="317"/>
      <c r="BWY51" s="317"/>
      <c r="BWZ51" s="317"/>
      <c r="BXA51" s="317"/>
      <c r="BXB51" s="317"/>
      <c r="BXC51" s="317"/>
      <c r="BXD51" s="317"/>
      <c r="BXE51" s="317"/>
      <c r="BXF51" s="317"/>
      <c r="BXG51" s="317"/>
      <c r="BXH51" s="317"/>
      <c r="BXI51" s="317"/>
      <c r="BXJ51" s="317"/>
      <c r="BXK51" s="317"/>
      <c r="BXL51" s="317"/>
      <c r="BXM51" s="317"/>
      <c r="BXN51" s="317"/>
      <c r="BXO51" s="317"/>
      <c r="BXP51" s="317"/>
      <c r="BXQ51" s="317"/>
      <c r="BXR51" s="317"/>
      <c r="BXS51" s="317"/>
      <c r="BXT51" s="317"/>
      <c r="BXU51" s="317"/>
      <c r="BXV51" s="317"/>
      <c r="BXW51" s="317"/>
      <c r="BXX51" s="317"/>
      <c r="BXY51" s="317"/>
      <c r="BXZ51" s="317"/>
      <c r="BYA51" s="317"/>
      <c r="BYB51" s="317"/>
      <c r="BYC51" s="317"/>
      <c r="BYD51" s="317"/>
      <c r="BYE51" s="317"/>
      <c r="BYF51" s="317"/>
      <c r="BYG51" s="317"/>
      <c r="BYH51" s="317"/>
      <c r="BYI51" s="317"/>
      <c r="BYJ51" s="317"/>
      <c r="BYK51" s="317"/>
      <c r="BYL51" s="317"/>
      <c r="BYM51" s="317"/>
      <c r="BYN51" s="317"/>
      <c r="BYO51" s="317"/>
      <c r="BYP51" s="317"/>
      <c r="BYQ51" s="317"/>
      <c r="BYR51" s="317"/>
      <c r="BYS51" s="317"/>
      <c r="BYT51" s="317"/>
      <c r="BYU51" s="317"/>
      <c r="BYV51" s="317"/>
      <c r="BYW51" s="317"/>
      <c r="BYX51" s="317"/>
      <c r="BYY51" s="317"/>
      <c r="BYZ51" s="317"/>
      <c r="BZA51" s="317"/>
      <c r="BZB51" s="317"/>
      <c r="BZC51" s="317"/>
      <c r="BZD51" s="317"/>
      <c r="BZE51" s="317"/>
      <c r="BZF51" s="317"/>
      <c r="BZG51" s="317"/>
      <c r="BZH51" s="317"/>
      <c r="BZI51" s="317"/>
      <c r="BZJ51" s="317"/>
      <c r="BZK51" s="317"/>
      <c r="BZL51" s="317"/>
      <c r="BZM51" s="317"/>
      <c r="BZN51" s="317"/>
      <c r="BZO51" s="317"/>
      <c r="BZP51" s="317"/>
      <c r="BZQ51" s="317"/>
      <c r="BZR51" s="317"/>
      <c r="BZS51" s="317"/>
      <c r="BZT51" s="317"/>
      <c r="BZU51" s="317"/>
      <c r="BZV51" s="317"/>
      <c r="BZW51" s="317"/>
      <c r="BZX51" s="317"/>
      <c r="BZY51" s="317"/>
      <c r="BZZ51" s="317"/>
      <c r="CAA51" s="317"/>
      <c r="CAB51" s="317"/>
      <c r="CAC51" s="317"/>
      <c r="CAD51" s="317"/>
      <c r="CAE51" s="317"/>
      <c r="CAF51" s="317"/>
      <c r="CAG51" s="317"/>
      <c r="CAH51" s="317"/>
      <c r="CAI51" s="317"/>
      <c r="CAJ51" s="317"/>
      <c r="CAK51" s="317"/>
      <c r="CAL51" s="317"/>
      <c r="CAM51" s="317"/>
      <c r="CAN51" s="317"/>
      <c r="CAO51" s="317"/>
      <c r="CAP51" s="317"/>
      <c r="CAQ51" s="317"/>
      <c r="CAR51" s="317"/>
      <c r="CAS51" s="317"/>
      <c r="CAT51" s="317"/>
      <c r="CAU51" s="317"/>
      <c r="CAV51" s="317"/>
      <c r="CAW51" s="317"/>
      <c r="CAX51" s="317"/>
      <c r="CAY51" s="317"/>
      <c r="CAZ51" s="317"/>
      <c r="CBA51" s="317"/>
      <c r="CBB51" s="317"/>
      <c r="CBC51" s="317"/>
      <c r="CBD51" s="317"/>
      <c r="CBE51" s="317"/>
      <c r="CBF51" s="317"/>
      <c r="CBG51" s="317"/>
      <c r="CBH51" s="317"/>
      <c r="CBI51" s="317"/>
      <c r="CBJ51" s="317"/>
      <c r="CBK51" s="317"/>
      <c r="CBL51" s="317"/>
      <c r="CBM51" s="317"/>
      <c r="CBN51" s="317"/>
      <c r="CBO51" s="317"/>
      <c r="CBP51" s="317"/>
      <c r="CBQ51" s="317"/>
      <c r="CBR51" s="317"/>
      <c r="CBS51" s="317"/>
      <c r="CBT51" s="317"/>
      <c r="CBU51" s="317"/>
      <c r="CBV51" s="317"/>
      <c r="CBW51" s="317"/>
      <c r="CBX51" s="317"/>
      <c r="CBY51" s="317"/>
      <c r="CBZ51" s="317"/>
      <c r="CCA51" s="317"/>
      <c r="CCB51" s="317"/>
      <c r="CCC51" s="317"/>
      <c r="CCD51" s="317"/>
      <c r="CCE51" s="317"/>
      <c r="CCF51" s="317"/>
      <c r="CCG51" s="317"/>
      <c r="CCH51" s="317"/>
      <c r="CCI51" s="317"/>
      <c r="CCJ51" s="317"/>
      <c r="CCK51" s="317"/>
      <c r="CCL51" s="317"/>
      <c r="CCM51" s="317"/>
      <c r="CCN51" s="317"/>
      <c r="CCO51" s="317"/>
      <c r="CCP51" s="317"/>
      <c r="CCQ51" s="317"/>
      <c r="CCR51" s="317"/>
      <c r="CCS51" s="317"/>
      <c r="CCT51" s="317"/>
      <c r="CCU51" s="317"/>
      <c r="CCV51" s="317"/>
      <c r="CCW51" s="317"/>
      <c r="CCX51" s="317"/>
      <c r="CCY51" s="317"/>
      <c r="CCZ51" s="317"/>
      <c r="CDA51" s="317"/>
      <c r="CDB51" s="317"/>
      <c r="CDC51" s="317"/>
      <c r="CDD51" s="317"/>
      <c r="CDE51" s="317"/>
      <c r="CDF51" s="317"/>
      <c r="CDG51" s="317"/>
      <c r="CDH51" s="317"/>
      <c r="CDI51" s="317"/>
      <c r="CDJ51" s="317"/>
      <c r="CDK51" s="317"/>
      <c r="CDL51" s="317"/>
      <c r="CDM51" s="317"/>
      <c r="CDN51" s="317"/>
      <c r="CDO51" s="317"/>
      <c r="CDP51" s="317"/>
      <c r="CDQ51" s="317"/>
      <c r="CDR51" s="317"/>
      <c r="CDS51" s="317"/>
      <c r="CDT51" s="317"/>
      <c r="CDU51" s="317"/>
      <c r="CDV51" s="317"/>
      <c r="CDW51" s="317"/>
      <c r="CDX51" s="317"/>
      <c r="CDY51" s="317"/>
      <c r="CDZ51" s="317"/>
      <c r="CEA51" s="317"/>
      <c r="CEB51" s="317"/>
      <c r="CEC51" s="317"/>
      <c r="CED51" s="317"/>
      <c r="CEE51" s="317"/>
      <c r="CEF51" s="317"/>
      <c r="CEG51" s="317"/>
      <c r="CEH51" s="317"/>
      <c r="CEI51" s="317"/>
      <c r="CEJ51" s="317"/>
      <c r="CEK51" s="317"/>
      <c r="CEL51" s="317"/>
      <c r="CEM51" s="317"/>
      <c r="CEN51" s="317"/>
      <c r="CEO51" s="317"/>
      <c r="CEP51" s="317"/>
      <c r="CEQ51" s="317"/>
      <c r="CER51" s="317"/>
      <c r="CES51" s="317"/>
      <c r="CET51" s="317"/>
      <c r="CEU51" s="317"/>
      <c r="CEV51" s="317"/>
      <c r="CEW51" s="317"/>
      <c r="CEX51" s="317"/>
      <c r="CEY51" s="317"/>
      <c r="CEZ51" s="317"/>
      <c r="CFA51" s="317"/>
      <c r="CFB51" s="317"/>
      <c r="CFC51" s="317"/>
      <c r="CFD51" s="317"/>
      <c r="CFE51" s="317"/>
      <c r="CFF51" s="317"/>
      <c r="CFG51" s="317"/>
      <c r="CFH51" s="317"/>
      <c r="CFI51" s="317"/>
      <c r="CFJ51" s="317"/>
      <c r="CFK51" s="317"/>
      <c r="CFL51" s="317"/>
      <c r="CFM51" s="317"/>
      <c r="CFN51" s="317"/>
      <c r="CFO51" s="317"/>
      <c r="CFP51" s="317"/>
      <c r="CFQ51" s="317"/>
      <c r="CFR51" s="317"/>
      <c r="CFS51" s="317"/>
      <c r="CFT51" s="317"/>
      <c r="CFU51" s="317"/>
      <c r="CFV51" s="317"/>
      <c r="CFW51" s="317"/>
      <c r="CFX51" s="317"/>
      <c r="CFY51" s="317"/>
      <c r="CFZ51" s="317"/>
      <c r="CGA51" s="317"/>
      <c r="CGB51" s="317"/>
      <c r="CGC51" s="317"/>
      <c r="CGD51" s="317"/>
      <c r="CGE51" s="317"/>
      <c r="CGF51" s="317"/>
      <c r="CGG51" s="317"/>
      <c r="CGH51" s="317"/>
      <c r="CGI51" s="317"/>
      <c r="CGJ51" s="317"/>
      <c r="CGK51" s="317"/>
      <c r="CGL51" s="317"/>
      <c r="CGM51" s="317"/>
      <c r="CGN51" s="317"/>
      <c r="CGO51" s="317"/>
      <c r="CGP51" s="317"/>
      <c r="CGQ51" s="317"/>
      <c r="CGR51" s="317"/>
      <c r="CGS51" s="317"/>
      <c r="CGT51" s="317"/>
      <c r="CGU51" s="317"/>
      <c r="CGV51" s="317"/>
      <c r="CGW51" s="317"/>
      <c r="CGX51" s="317"/>
      <c r="CGY51" s="317"/>
      <c r="CGZ51" s="317"/>
      <c r="CHA51" s="317"/>
      <c r="CHB51" s="317"/>
      <c r="CHC51" s="317"/>
      <c r="CHD51" s="317"/>
      <c r="CHE51" s="317"/>
      <c r="CHF51" s="317"/>
      <c r="CHG51" s="317"/>
      <c r="CHH51" s="317"/>
      <c r="CHI51" s="317"/>
      <c r="CHJ51" s="317"/>
      <c r="CHK51" s="317"/>
      <c r="CHL51" s="317"/>
      <c r="CHM51" s="317"/>
      <c r="CHN51" s="317"/>
      <c r="CHO51" s="317"/>
      <c r="CHP51" s="317"/>
      <c r="CHQ51" s="317"/>
      <c r="CHR51" s="317"/>
      <c r="CHS51" s="317"/>
      <c r="CHT51" s="317"/>
      <c r="CHU51" s="317"/>
      <c r="CHV51" s="317"/>
      <c r="CHW51" s="317"/>
      <c r="CHX51" s="317"/>
      <c r="CHY51" s="317"/>
      <c r="CHZ51" s="317"/>
      <c r="CIA51" s="317"/>
      <c r="CIB51" s="317"/>
      <c r="CIC51" s="317"/>
      <c r="CID51" s="317"/>
      <c r="CIE51" s="317"/>
      <c r="CIF51" s="317"/>
      <c r="CIG51" s="317"/>
      <c r="CIH51" s="317"/>
      <c r="CII51" s="317"/>
      <c r="CIJ51" s="317"/>
      <c r="CIK51" s="317"/>
      <c r="CIL51" s="317"/>
      <c r="CIM51" s="317"/>
      <c r="CIN51" s="317"/>
      <c r="CIO51" s="317"/>
      <c r="CIP51" s="317"/>
      <c r="CIQ51" s="317"/>
      <c r="CIR51" s="317"/>
      <c r="CIS51" s="317"/>
      <c r="CIT51" s="317"/>
      <c r="CIU51" s="317"/>
      <c r="CIV51" s="317"/>
      <c r="CIW51" s="317"/>
      <c r="CIX51" s="317"/>
      <c r="CIY51" s="317"/>
      <c r="CIZ51" s="317"/>
      <c r="CJA51" s="317"/>
      <c r="CJB51" s="317"/>
      <c r="CJC51" s="317"/>
      <c r="CJD51" s="317"/>
      <c r="CJE51" s="317"/>
      <c r="CJF51" s="317"/>
      <c r="CJG51" s="317"/>
      <c r="CJH51" s="317"/>
      <c r="CJI51" s="317"/>
      <c r="CJJ51" s="317"/>
      <c r="CJK51" s="317"/>
      <c r="CJL51" s="317"/>
      <c r="CJM51" s="317"/>
      <c r="CJN51" s="317"/>
      <c r="CJO51" s="317"/>
      <c r="CJP51" s="317"/>
      <c r="CJQ51" s="317"/>
      <c r="CJR51" s="317"/>
      <c r="CJS51" s="317"/>
      <c r="CJT51" s="317"/>
      <c r="CJU51" s="317"/>
      <c r="CJV51" s="317"/>
      <c r="CJW51" s="317"/>
      <c r="CJX51" s="317"/>
      <c r="CJY51" s="317"/>
      <c r="CJZ51" s="317"/>
      <c r="CKA51" s="317"/>
      <c r="CKB51" s="317"/>
      <c r="CKC51" s="317"/>
      <c r="CKD51" s="317"/>
      <c r="CKE51" s="317"/>
      <c r="CKF51" s="317"/>
      <c r="CKG51" s="317"/>
      <c r="CKH51" s="317"/>
      <c r="CKI51" s="317"/>
      <c r="CKJ51" s="317"/>
      <c r="CKK51" s="317"/>
      <c r="CKL51" s="317"/>
      <c r="CKM51" s="317"/>
      <c r="CKN51" s="317"/>
      <c r="CKO51" s="317"/>
      <c r="CKP51" s="317"/>
      <c r="CKQ51" s="317"/>
      <c r="CKR51" s="317"/>
      <c r="CKS51" s="317"/>
      <c r="CKT51" s="317"/>
      <c r="CKU51" s="317"/>
      <c r="CKV51" s="317"/>
      <c r="CKW51" s="317"/>
      <c r="CKX51" s="317"/>
      <c r="CKY51" s="317"/>
      <c r="CKZ51" s="317"/>
      <c r="CLA51" s="317"/>
      <c r="CLB51" s="317"/>
      <c r="CLC51" s="317"/>
      <c r="CLD51" s="317"/>
      <c r="CLE51" s="317"/>
      <c r="CLF51" s="317"/>
      <c r="CLG51" s="317"/>
      <c r="CLH51" s="317"/>
      <c r="CLI51" s="317"/>
      <c r="CLJ51" s="317"/>
      <c r="CLK51" s="317"/>
      <c r="CLL51" s="317"/>
      <c r="CLM51" s="317"/>
      <c r="CLN51" s="317"/>
      <c r="CLO51" s="317"/>
      <c r="CLP51" s="317"/>
      <c r="CLQ51" s="317"/>
      <c r="CLR51" s="317"/>
      <c r="CLS51" s="317"/>
      <c r="CLT51" s="317"/>
      <c r="CLU51" s="317"/>
      <c r="CLV51" s="317"/>
      <c r="CLW51" s="317"/>
      <c r="CLX51" s="317"/>
      <c r="CLY51" s="317"/>
      <c r="CLZ51" s="317"/>
      <c r="CMA51" s="317"/>
      <c r="CMB51" s="317"/>
      <c r="CMC51" s="317"/>
      <c r="CMD51" s="317"/>
      <c r="CME51" s="317"/>
      <c r="CMF51" s="317"/>
      <c r="CMG51" s="317"/>
      <c r="CMH51" s="317"/>
      <c r="CMI51" s="317"/>
      <c r="CMJ51" s="317"/>
      <c r="CMK51" s="317"/>
      <c r="CML51" s="317"/>
      <c r="CMM51" s="317"/>
      <c r="CMN51" s="317"/>
      <c r="CMO51" s="317"/>
      <c r="CMP51" s="317"/>
      <c r="CMQ51" s="317"/>
      <c r="CMR51" s="317"/>
      <c r="CMS51" s="317"/>
      <c r="CMT51" s="317"/>
      <c r="CMU51" s="317"/>
      <c r="CMV51" s="317"/>
      <c r="CMW51" s="317"/>
      <c r="CMX51" s="317"/>
      <c r="CMY51" s="317"/>
      <c r="CMZ51" s="317"/>
      <c r="CNA51" s="317"/>
      <c r="CNB51" s="317"/>
      <c r="CNC51" s="317"/>
      <c r="CND51" s="317"/>
      <c r="CNE51" s="317"/>
      <c r="CNF51" s="317"/>
      <c r="CNG51" s="317"/>
      <c r="CNH51" s="317"/>
      <c r="CNI51" s="317"/>
      <c r="CNJ51" s="317"/>
      <c r="CNK51" s="317"/>
      <c r="CNL51" s="317"/>
      <c r="CNM51" s="317"/>
      <c r="CNN51" s="317"/>
      <c r="CNO51" s="317"/>
      <c r="CNP51" s="317"/>
      <c r="CNQ51" s="317"/>
      <c r="CNR51" s="317"/>
      <c r="CNS51" s="317"/>
      <c r="CNT51" s="317"/>
      <c r="CNU51" s="317"/>
      <c r="CNV51" s="317"/>
      <c r="CNW51" s="317"/>
      <c r="CNX51" s="317"/>
      <c r="CNY51" s="317"/>
      <c r="CNZ51" s="317"/>
      <c r="COA51" s="317"/>
      <c r="COB51" s="317"/>
      <c r="COC51" s="317"/>
      <c r="COD51" s="317"/>
      <c r="COE51" s="317"/>
      <c r="COF51" s="317"/>
      <c r="COG51" s="317"/>
      <c r="COH51" s="317"/>
      <c r="COI51" s="317"/>
      <c r="COJ51" s="317"/>
      <c r="COK51" s="317"/>
      <c r="COL51" s="317"/>
      <c r="COM51" s="317"/>
      <c r="CON51" s="317"/>
      <c r="COO51" s="317"/>
      <c r="COP51" s="317"/>
      <c r="COQ51" s="317"/>
      <c r="COR51" s="317"/>
      <c r="COS51" s="317"/>
      <c r="COT51" s="317"/>
      <c r="COU51" s="317"/>
      <c r="COV51" s="317"/>
      <c r="COW51" s="317"/>
      <c r="COX51" s="317"/>
      <c r="COY51" s="317"/>
      <c r="COZ51" s="317"/>
      <c r="CPA51" s="317"/>
      <c r="CPB51" s="317"/>
      <c r="CPC51" s="317"/>
      <c r="CPD51" s="317"/>
      <c r="CPE51" s="317"/>
      <c r="CPF51" s="317"/>
      <c r="CPG51" s="317"/>
      <c r="CPH51" s="317"/>
      <c r="CPI51" s="317"/>
      <c r="CPJ51" s="317"/>
      <c r="CPK51" s="317"/>
      <c r="CPL51" s="317"/>
      <c r="CPM51" s="317"/>
      <c r="CPN51" s="317"/>
      <c r="CPO51" s="317"/>
      <c r="CPP51" s="317"/>
      <c r="CPQ51" s="317"/>
      <c r="CPR51" s="317"/>
      <c r="CPS51" s="317"/>
      <c r="CPT51" s="317"/>
      <c r="CPU51" s="317"/>
      <c r="CPV51" s="317"/>
      <c r="CPW51" s="317"/>
      <c r="CPX51" s="317"/>
      <c r="CPY51" s="317"/>
      <c r="CPZ51" s="317"/>
      <c r="CQA51" s="317"/>
      <c r="CQB51" s="317"/>
      <c r="CQC51" s="317"/>
      <c r="CQD51" s="317"/>
      <c r="CQE51" s="317"/>
      <c r="CQF51" s="317"/>
      <c r="CQG51" s="317"/>
      <c r="CQH51" s="317"/>
      <c r="CQI51" s="317"/>
      <c r="CQJ51" s="317"/>
      <c r="CQK51" s="317"/>
      <c r="CQL51" s="317"/>
      <c r="CQM51" s="317"/>
      <c r="CQN51" s="317"/>
      <c r="CQO51" s="317"/>
      <c r="CQP51" s="317"/>
      <c r="CQQ51" s="317"/>
      <c r="CQR51" s="317"/>
      <c r="CQS51" s="317"/>
      <c r="CQT51" s="317"/>
      <c r="CQU51" s="317"/>
      <c r="CQV51" s="317"/>
      <c r="CQW51" s="317"/>
      <c r="CQX51" s="317"/>
      <c r="CQY51" s="317"/>
      <c r="CQZ51" s="317"/>
      <c r="CRA51" s="317"/>
      <c r="CRB51" s="317"/>
      <c r="CRC51" s="317"/>
      <c r="CRD51" s="317"/>
      <c r="CRE51" s="317"/>
      <c r="CRF51" s="317"/>
      <c r="CRG51" s="317"/>
      <c r="CRH51" s="317"/>
      <c r="CRI51" s="317"/>
      <c r="CRJ51" s="317"/>
      <c r="CRK51" s="317"/>
      <c r="CRL51" s="317"/>
      <c r="CRM51" s="317"/>
      <c r="CRN51" s="317"/>
      <c r="CRO51" s="317"/>
      <c r="CRP51" s="317"/>
      <c r="CRQ51" s="317"/>
      <c r="CRR51" s="317"/>
      <c r="CRS51" s="317"/>
      <c r="CRT51" s="317"/>
      <c r="CRU51" s="317"/>
      <c r="CRV51" s="317"/>
      <c r="CRW51" s="317"/>
      <c r="CRX51" s="317"/>
      <c r="CRY51" s="317"/>
      <c r="CRZ51" s="317"/>
      <c r="CSA51" s="317"/>
      <c r="CSB51" s="317"/>
      <c r="CSC51" s="317"/>
      <c r="CSD51" s="317"/>
      <c r="CSE51" s="317"/>
      <c r="CSF51" s="317"/>
      <c r="CSG51" s="317"/>
      <c r="CSH51" s="317"/>
      <c r="CSI51" s="317"/>
      <c r="CSJ51" s="317"/>
      <c r="CSK51" s="317"/>
      <c r="CSL51" s="317"/>
      <c r="CSM51" s="317"/>
      <c r="CSN51" s="317"/>
      <c r="CSO51" s="317"/>
      <c r="CSP51" s="317"/>
      <c r="CSQ51" s="317"/>
      <c r="CSR51" s="317"/>
      <c r="CSS51" s="317"/>
      <c r="CST51" s="317"/>
      <c r="CSU51" s="317"/>
      <c r="CSV51" s="317"/>
      <c r="CSW51" s="317"/>
      <c r="CSX51" s="317"/>
      <c r="CSY51" s="317"/>
      <c r="CSZ51" s="317"/>
      <c r="CTA51" s="317"/>
      <c r="CTB51" s="317"/>
      <c r="CTC51" s="317"/>
      <c r="CTD51" s="317"/>
      <c r="CTE51" s="317"/>
      <c r="CTF51" s="317"/>
      <c r="CTG51" s="317"/>
      <c r="CTH51" s="317"/>
      <c r="CTI51" s="317"/>
      <c r="CTJ51" s="317"/>
      <c r="CTK51" s="317"/>
      <c r="CTL51" s="317"/>
      <c r="CTM51" s="317"/>
      <c r="CTN51" s="317"/>
      <c r="CTO51" s="317"/>
      <c r="CTP51" s="317"/>
      <c r="CTQ51" s="317"/>
      <c r="CTR51" s="317"/>
      <c r="CTS51" s="317"/>
      <c r="CTT51" s="317"/>
      <c r="CTU51" s="317"/>
      <c r="CTV51" s="317"/>
      <c r="CTW51" s="317"/>
      <c r="CTX51" s="317"/>
      <c r="CTY51" s="317"/>
      <c r="CTZ51" s="317"/>
      <c r="CUA51" s="317"/>
      <c r="CUB51" s="317"/>
      <c r="CUC51" s="317"/>
      <c r="CUD51" s="317"/>
      <c r="CUE51" s="317"/>
      <c r="CUF51" s="317"/>
      <c r="CUG51" s="317"/>
      <c r="CUH51" s="317"/>
      <c r="CUI51" s="317"/>
      <c r="CUJ51" s="317"/>
      <c r="CUK51" s="317"/>
      <c r="CUL51" s="317"/>
      <c r="CUM51" s="317"/>
      <c r="CUN51" s="317"/>
      <c r="CUO51" s="317"/>
      <c r="CUP51" s="317"/>
      <c r="CUQ51" s="317"/>
      <c r="CUR51" s="317"/>
      <c r="CUS51" s="317"/>
      <c r="CUT51" s="317"/>
      <c r="CUU51" s="317"/>
      <c r="CUV51" s="317"/>
      <c r="CUW51" s="317"/>
      <c r="CUX51" s="317"/>
      <c r="CUY51" s="317"/>
      <c r="CUZ51" s="317"/>
      <c r="CVA51" s="317"/>
      <c r="CVB51" s="317"/>
      <c r="CVC51" s="317"/>
      <c r="CVD51" s="317"/>
      <c r="CVE51" s="317"/>
      <c r="CVF51" s="317"/>
      <c r="CVG51" s="317"/>
      <c r="CVH51" s="317"/>
      <c r="CVI51" s="317"/>
      <c r="CVJ51" s="317"/>
      <c r="CVK51" s="317"/>
      <c r="CVL51" s="317"/>
      <c r="CVM51" s="317"/>
      <c r="CVN51" s="317"/>
      <c r="CVO51" s="317"/>
      <c r="CVP51" s="317"/>
      <c r="CVQ51" s="317"/>
      <c r="CVR51" s="317"/>
      <c r="CVS51" s="317"/>
      <c r="CVT51" s="317"/>
      <c r="CVU51" s="317"/>
      <c r="CVV51" s="317"/>
      <c r="CVW51" s="317"/>
      <c r="CVX51" s="317"/>
      <c r="CVY51" s="317"/>
      <c r="CVZ51" s="317"/>
      <c r="CWA51" s="317"/>
      <c r="CWB51" s="317"/>
      <c r="CWC51" s="317"/>
      <c r="CWD51" s="317"/>
      <c r="CWE51" s="317"/>
      <c r="CWF51" s="317"/>
      <c r="CWG51" s="317"/>
      <c r="CWH51" s="317"/>
      <c r="CWI51" s="317"/>
      <c r="CWJ51" s="317"/>
      <c r="CWK51" s="317"/>
      <c r="CWL51" s="317"/>
      <c r="CWM51" s="317"/>
      <c r="CWN51" s="317"/>
      <c r="CWO51" s="317"/>
      <c r="CWP51" s="317"/>
      <c r="CWQ51" s="317"/>
      <c r="CWR51" s="317"/>
      <c r="CWS51" s="317"/>
      <c r="CWT51" s="317"/>
      <c r="CWU51" s="317"/>
      <c r="CWV51" s="317"/>
      <c r="CWW51" s="317"/>
      <c r="CWX51" s="317"/>
      <c r="CWY51" s="317"/>
      <c r="CWZ51" s="317"/>
      <c r="CXA51" s="317"/>
      <c r="CXB51" s="317"/>
      <c r="CXC51" s="317"/>
      <c r="CXD51" s="317"/>
      <c r="CXE51" s="317"/>
      <c r="CXF51" s="317"/>
      <c r="CXG51" s="317"/>
      <c r="CXH51" s="317"/>
      <c r="CXI51" s="317"/>
      <c r="CXJ51" s="317"/>
      <c r="CXK51" s="317"/>
      <c r="CXL51" s="317"/>
      <c r="CXM51" s="317"/>
      <c r="CXN51" s="317"/>
      <c r="CXO51" s="317"/>
      <c r="CXP51" s="317"/>
      <c r="CXQ51" s="317"/>
      <c r="CXR51" s="317"/>
      <c r="CXS51" s="317"/>
      <c r="CXT51" s="317"/>
      <c r="CXU51" s="317"/>
      <c r="CXV51" s="317"/>
      <c r="CXW51" s="317"/>
      <c r="CXX51" s="317"/>
      <c r="CXY51" s="317"/>
      <c r="CXZ51" s="317"/>
      <c r="CYA51" s="317"/>
      <c r="CYB51" s="317"/>
      <c r="CYC51" s="317"/>
      <c r="CYD51" s="317"/>
      <c r="CYE51" s="317"/>
      <c r="CYF51" s="317"/>
      <c r="CYG51" s="317"/>
      <c r="CYH51" s="317"/>
      <c r="CYI51" s="317"/>
      <c r="CYJ51" s="317"/>
      <c r="CYK51" s="317"/>
      <c r="CYL51" s="317"/>
      <c r="CYM51" s="317"/>
      <c r="CYN51" s="317"/>
      <c r="CYO51" s="317"/>
      <c r="CYP51" s="317"/>
      <c r="CYQ51" s="317"/>
      <c r="CYR51" s="317"/>
      <c r="CYS51" s="317"/>
      <c r="CYT51" s="317"/>
      <c r="CYU51" s="317"/>
      <c r="CYV51" s="317"/>
      <c r="CYW51" s="317"/>
      <c r="CYX51" s="317"/>
      <c r="CYY51" s="317"/>
      <c r="CYZ51" s="317"/>
      <c r="CZA51" s="317"/>
      <c r="CZB51" s="317"/>
      <c r="CZC51" s="317"/>
      <c r="CZD51" s="317"/>
      <c r="CZE51" s="317"/>
      <c r="CZF51" s="317"/>
      <c r="CZG51" s="317"/>
      <c r="CZH51" s="317"/>
      <c r="CZI51" s="317"/>
      <c r="CZJ51" s="317"/>
      <c r="CZK51" s="317"/>
      <c r="CZL51" s="317"/>
      <c r="CZM51" s="317"/>
      <c r="CZN51" s="317"/>
      <c r="CZO51" s="317"/>
      <c r="CZP51" s="317"/>
      <c r="CZQ51" s="317"/>
      <c r="CZR51" s="317"/>
      <c r="CZS51" s="317"/>
      <c r="CZT51" s="317"/>
      <c r="CZU51" s="317"/>
      <c r="CZV51" s="317"/>
      <c r="CZW51" s="317"/>
      <c r="CZX51" s="317"/>
      <c r="CZY51" s="317"/>
      <c r="CZZ51" s="317"/>
      <c r="DAA51" s="317"/>
      <c r="DAB51" s="317"/>
      <c r="DAC51" s="317"/>
      <c r="DAD51" s="317"/>
      <c r="DAE51" s="317"/>
      <c r="DAF51" s="317"/>
      <c r="DAG51" s="317"/>
      <c r="DAH51" s="317"/>
      <c r="DAI51" s="317"/>
      <c r="DAJ51" s="317"/>
      <c r="DAK51" s="317"/>
      <c r="DAL51" s="317"/>
      <c r="DAM51" s="317"/>
      <c r="DAN51" s="317"/>
      <c r="DAO51" s="317"/>
      <c r="DAP51" s="317"/>
      <c r="DAQ51" s="317"/>
      <c r="DAR51" s="317"/>
      <c r="DAS51" s="317"/>
      <c r="DAT51" s="317"/>
      <c r="DAU51" s="317"/>
      <c r="DAV51" s="317"/>
      <c r="DAW51" s="317"/>
      <c r="DAX51" s="317"/>
      <c r="DAY51" s="317"/>
      <c r="DAZ51" s="317"/>
      <c r="DBA51" s="317"/>
      <c r="DBB51" s="317"/>
      <c r="DBC51" s="317"/>
      <c r="DBD51" s="317"/>
      <c r="DBE51" s="317"/>
      <c r="DBF51" s="317"/>
      <c r="DBG51" s="317"/>
      <c r="DBH51" s="317"/>
      <c r="DBI51" s="317"/>
      <c r="DBJ51" s="317"/>
      <c r="DBK51" s="317"/>
      <c r="DBL51" s="317"/>
      <c r="DBM51" s="317"/>
      <c r="DBN51" s="317"/>
      <c r="DBO51" s="317"/>
      <c r="DBP51" s="317"/>
      <c r="DBQ51" s="317"/>
      <c r="DBR51" s="317"/>
      <c r="DBS51" s="317"/>
      <c r="DBT51" s="317"/>
      <c r="DBU51" s="317"/>
      <c r="DBV51" s="317"/>
      <c r="DBW51" s="317"/>
      <c r="DBX51" s="317"/>
      <c r="DBY51" s="317"/>
      <c r="DBZ51" s="317"/>
      <c r="DCA51" s="317"/>
      <c r="DCB51" s="317"/>
      <c r="DCC51" s="317"/>
      <c r="DCD51" s="317"/>
      <c r="DCE51" s="317"/>
      <c r="DCF51" s="317"/>
      <c r="DCG51" s="317"/>
      <c r="DCH51" s="317"/>
      <c r="DCI51" s="317"/>
      <c r="DCJ51" s="317"/>
      <c r="DCK51" s="317"/>
      <c r="DCL51" s="317"/>
      <c r="DCM51" s="317"/>
      <c r="DCN51" s="317"/>
      <c r="DCO51" s="317"/>
      <c r="DCP51" s="317"/>
      <c r="DCQ51" s="317"/>
      <c r="DCR51" s="317"/>
      <c r="DCS51" s="317"/>
      <c r="DCT51" s="317"/>
      <c r="DCU51" s="317"/>
      <c r="DCV51" s="317"/>
      <c r="DCW51" s="317"/>
      <c r="DCX51" s="317"/>
      <c r="DCY51" s="317"/>
      <c r="DCZ51" s="317"/>
      <c r="DDA51" s="317"/>
      <c r="DDB51" s="317"/>
      <c r="DDC51" s="317"/>
      <c r="DDD51" s="317"/>
      <c r="DDE51" s="317"/>
      <c r="DDF51" s="317"/>
      <c r="DDG51" s="317"/>
      <c r="DDH51" s="317"/>
      <c r="DDI51" s="317"/>
      <c r="DDJ51" s="317"/>
      <c r="DDK51" s="317"/>
      <c r="DDL51" s="317"/>
      <c r="DDM51" s="317"/>
      <c r="DDN51" s="317"/>
      <c r="DDO51" s="317"/>
      <c r="DDP51" s="317"/>
      <c r="DDQ51" s="317"/>
      <c r="DDR51" s="317"/>
      <c r="DDS51" s="317"/>
      <c r="DDT51" s="317"/>
      <c r="DDU51" s="317"/>
      <c r="DDV51" s="317"/>
      <c r="DDW51" s="317"/>
      <c r="DDX51" s="317"/>
      <c r="DDY51" s="317"/>
      <c r="DDZ51" s="317"/>
      <c r="DEA51" s="317"/>
      <c r="DEB51" s="317"/>
      <c r="DEC51" s="317"/>
      <c r="DED51" s="317"/>
      <c r="DEE51" s="317"/>
      <c r="DEF51" s="317"/>
      <c r="DEG51" s="317"/>
      <c r="DEH51" s="317"/>
      <c r="DEI51" s="317"/>
      <c r="DEJ51" s="317"/>
      <c r="DEK51" s="317"/>
      <c r="DEL51" s="317"/>
      <c r="DEM51" s="317"/>
      <c r="DEN51" s="317"/>
      <c r="DEO51" s="317"/>
      <c r="DEP51" s="317"/>
      <c r="DEQ51" s="317"/>
      <c r="DER51" s="317"/>
      <c r="DES51" s="317"/>
      <c r="DET51" s="317"/>
      <c r="DEU51" s="317"/>
      <c r="DEV51" s="317"/>
      <c r="DEW51" s="317"/>
      <c r="DEX51" s="317"/>
      <c r="DEY51" s="317"/>
      <c r="DEZ51" s="317"/>
      <c r="DFA51" s="317"/>
      <c r="DFB51" s="317"/>
      <c r="DFC51" s="317"/>
      <c r="DFD51" s="317"/>
      <c r="DFE51" s="317"/>
      <c r="DFF51" s="317"/>
      <c r="DFG51" s="317"/>
      <c r="DFH51" s="317"/>
      <c r="DFI51" s="317"/>
      <c r="DFJ51" s="317"/>
      <c r="DFK51" s="317"/>
      <c r="DFL51" s="317"/>
      <c r="DFM51" s="317"/>
      <c r="DFN51" s="317"/>
      <c r="DFO51" s="317"/>
      <c r="DFP51" s="317"/>
      <c r="DFQ51" s="317"/>
      <c r="DFR51" s="317"/>
      <c r="DFS51" s="317"/>
      <c r="DFT51" s="317"/>
      <c r="DFU51" s="317"/>
      <c r="DFV51" s="317"/>
      <c r="DFW51" s="317"/>
      <c r="DFX51" s="317"/>
      <c r="DFY51" s="317"/>
      <c r="DFZ51" s="317"/>
      <c r="DGA51" s="317"/>
      <c r="DGB51" s="317"/>
      <c r="DGC51" s="317"/>
      <c r="DGD51" s="317"/>
      <c r="DGE51" s="317"/>
      <c r="DGF51" s="317"/>
      <c r="DGG51" s="317"/>
      <c r="DGH51" s="317"/>
      <c r="DGI51" s="317"/>
      <c r="DGJ51" s="317"/>
      <c r="DGK51" s="317"/>
      <c r="DGL51" s="317"/>
      <c r="DGM51" s="317"/>
      <c r="DGN51" s="317"/>
      <c r="DGO51" s="317"/>
      <c r="DGP51" s="317"/>
      <c r="DGQ51" s="317"/>
      <c r="DGR51" s="317"/>
      <c r="DGS51" s="317"/>
      <c r="DGT51" s="317"/>
      <c r="DGU51" s="317"/>
      <c r="DGV51" s="317"/>
      <c r="DGW51" s="317"/>
      <c r="DGX51" s="317"/>
      <c r="DGY51" s="317"/>
      <c r="DGZ51" s="317"/>
      <c r="DHA51" s="317"/>
      <c r="DHB51" s="317"/>
      <c r="DHC51" s="317"/>
      <c r="DHD51" s="317"/>
      <c r="DHE51" s="317"/>
      <c r="DHF51" s="317"/>
      <c r="DHG51" s="317"/>
      <c r="DHH51" s="317"/>
      <c r="DHI51" s="317"/>
      <c r="DHJ51" s="317"/>
      <c r="DHK51" s="317"/>
      <c r="DHL51" s="317"/>
      <c r="DHM51" s="317"/>
      <c r="DHN51" s="317"/>
      <c r="DHO51" s="317"/>
      <c r="DHP51" s="317"/>
      <c r="DHQ51" s="317"/>
      <c r="DHR51" s="317"/>
      <c r="DHS51" s="317"/>
      <c r="DHT51" s="317"/>
      <c r="DHU51" s="317"/>
      <c r="DHV51" s="317"/>
      <c r="DHW51" s="317"/>
      <c r="DHX51" s="317"/>
      <c r="DHY51" s="317"/>
      <c r="DHZ51" s="317"/>
      <c r="DIA51" s="317"/>
      <c r="DIB51" s="317"/>
      <c r="DIC51" s="317"/>
      <c r="DID51" s="317"/>
      <c r="DIE51" s="317"/>
      <c r="DIF51" s="317"/>
      <c r="DIG51" s="317"/>
      <c r="DIH51" s="317"/>
      <c r="DII51" s="317"/>
      <c r="DIJ51" s="317"/>
      <c r="DIK51" s="317"/>
      <c r="DIL51" s="317"/>
      <c r="DIM51" s="317"/>
      <c r="DIN51" s="317"/>
      <c r="DIO51" s="317"/>
      <c r="DIP51" s="317"/>
      <c r="DIQ51" s="317"/>
      <c r="DIR51" s="317"/>
      <c r="DIS51" s="317"/>
      <c r="DIT51" s="317"/>
      <c r="DIU51" s="317"/>
      <c r="DIV51" s="317"/>
      <c r="DIW51" s="317"/>
      <c r="DIX51" s="317"/>
      <c r="DIY51" s="317"/>
      <c r="DIZ51" s="317"/>
      <c r="DJA51" s="317"/>
      <c r="DJB51" s="317"/>
      <c r="DJC51" s="317"/>
      <c r="DJD51" s="317"/>
      <c r="DJE51" s="317"/>
      <c r="DJF51" s="317"/>
      <c r="DJG51" s="317"/>
      <c r="DJH51" s="317"/>
      <c r="DJI51" s="317"/>
      <c r="DJJ51" s="317"/>
      <c r="DJK51" s="317"/>
      <c r="DJL51" s="317"/>
      <c r="DJM51" s="317"/>
      <c r="DJN51" s="317"/>
      <c r="DJO51" s="317"/>
      <c r="DJP51" s="317"/>
      <c r="DJQ51" s="317"/>
      <c r="DJR51" s="317"/>
      <c r="DJS51" s="317"/>
      <c r="DJT51" s="317"/>
      <c r="DJU51" s="317"/>
      <c r="DJV51" s="317"/>
      <c r="DJW51" s="317"/>
      <c r="DJX51" s="317"/>
      <c r="DJY51" s="317"/>
      <c r="DJZ51" s="317"/>
      <c r="DKA51" s="317"/>
      <c r="DKB51" s="317"/>
      <c r="DKC51" s="317"/>
      <c r="DKD51" s="317"/>
      <c r="DKE51" s="317"/>
      <c r="DKF51" s="317"/>
      <c r="DKG51" s="317"/>
      <c r="DKH51" s="317"/>
      <c r="DKI51" s="317"/>
      <c r="DKJ51" s="317"/>
      <c r="DKK51" s="317"/>
      <c r="DKL51" s="317"/>
      <c r="DKM51" s="317"/>
      <c r="DKN51" s="317"/>
      <c r="DKO51" s="317"/>
      <c r="DKP51" s="317"/>
      <c r="DKQ51" s="317"/>
      <c r="DKR51" s="317"/>
      <c r="DKS51" s="317"/>
      <c r="DKT51" s="317"/>
      <c r="DKU51" s="317"/>
      <c r="DKV51" s="317"/>
      <c r="DKW51" s="317"/>
      <c r="DKX51" s="317"/>
      <c r="DKY51" s="317"/>
      <c r="DKZ51" s="317"/>
      <c r="DLA51" s="317"/>
      <c r="DLB51" s="317"/>
      <c r="DLC51" s="317"/>
      <c r="DLD51" s="317"/>
      <c r="DLE51" s="317"/>
      <c r="DLF51" s="317"/>
      <c r="DLG51" s="317"/>
      <c r="DLH51" s="317"/>
      <c r="DLI51" s="317"/>
      <c r="DLJ51" s="317"/>
      <c r="DLK51" s="317"/>
      <c r="DLL51" s="317"/>
      <c r="DLM51" s="317"/>
      <c r="DLN51" s="317"/>
      <c r="DLO51" s="317"/>
      <c r="DLP51" s="317"/>
      <c r="DLQ51" s="317"/>
      <c r="DLR51" s="317"/>
      <c r="DLS51" s="317"/>
      <c r="DLT51" s="317"/>
      <c r="DLU51" s="317"/>
      <c r="DLV51" s="317"/>
      <c r="DLW51" s="317"/>
      <c r="DLX51" s="317"/>
      <c r="DLY51" s="317"/>
      <c r="DLZ51" s="317"/>
      <c r="DMA51" s="317"/>
      <c r="DMB51" s="317"/>
      <c r="DMC51" s="317"/>
      <c r="DMD51" s="317"/>
      <c r="DME51" s="317"/>
      <c r="DMF51" s="317"/>
      <c r="DMG51" s="317"/>
      <c r="DMH51" s="317"/>
      <c r="DMI51" s="317"/>
      <c r="DMJ51" s="317"/>
      <c r="DMK51" s="317"/>
      <c r="DML51" s="317"/>
      <c r="DMM51" s="317"/>
      <c r="DMN51" s="317"/>
      <c r="DMO51" s="317"/>
      <c r="DMP51" s="317"/>
      <c r="DMQ51" s="317"/>
      <c r="DMR51" s="317"/>
      <c r="DMS51" s="317"/>
      <c r="DMT51" s="317"/>
      <c r="DMU51" s="317"/>
      <c r="DMV51" s="317"/>
      <c r="DMW51" s="317"/>
      <c r="DMX51" s="317"/>
      <c r="DMY51" s="317"/>
      <c r="DMZ51" s="317"/>
      <c r="DNA51" s="317"/>
      <c r="DNB51" s="317"/>
      <c r="DNC51" s="317"/>
      <c r="DND51" s="317"/>
      <c r="DNE51" s="317"/>
      <c r="DNF51" s="317"/>
      <c r="DNG51" s="317"/>
      <c r="DNH51" s="317"/>
      <c r="DNI51" s="317"/>
      <c r="DNJ51" s="317"/>
      <c r="DNK51" s="317"/>
      <c r="DNL51" s="317"/>
      <c r="DNM51" s="317"/>
      <c r="DNN51" s="317"/>
      <c r="DNO51" s="317"/>
      <c r="DNP51" s="317"/>
      <c r="DNQ51" s="317"/>
      <c r="DNR51" s="317"/>
      <c r="DNS51" s="317"/>
      <c r="DNT51" s="317"/>
      <c r="DNU51" s="317"/>
      <c r="DNV51" s="317"/>
      <c r="DNW51" s="317"/>
      <c r="DNX51" s="317"/>
      <c r="DNY51" s="317"/>
      <c r="DNZ51" s="317"/>
      <c r="DOA51" s="317"/>
      <c r="DOB51" s="317"/>
      <c r="DOC51" s="317"/>
      <c r="DOD51" s="317"/>
      <c r="DOE51" s="317"/>
      <c r="DOF51" s="317"/>
      <c r="DOG51" s="317"/>
      <c r="DOH51" s="317"/>
      <c r="DOI51" s="317"/>
      <c r="DOJ51" s="317"/>
      <c r="DOK51" s="317"/>
      <c r="DOL51" s="317"/>
      <c r="DOM51" s="317"/>
      <c r="DON51" s="317"/>
      <c r="DOO51" s="317"/>
      <c r="DOP51" s="317"/>
      <c r="DOQ51" s="317"/>
      <c r="DOR51" s="317"/>
      <c r="DOS51" s="317"/>
      <c r="DOT51" s="317"/>
      <c r="DOU51" s="317"/>
      <c r="DOV51" s="317"/>
      <c r="DOW51" s="317"/>
      <c r="DOX51" s="317"/>
      <c r="DOY51" s="317"/>
      <c r="DOZ51" s="317"/>
      <c r="DPA51" s="317"/>
      <c r="DPB51" s="317"/>
      <c r="DPC51" s="317"/>
      <c r="DPD51" s="317"/>
      <c r="DPE51" s="317"/>
      <c r="DPF51" s="317"/>
      <c r="DPG51" s="317"/>
      <c r="DPH51" s="317"/>
      <c r="DPI51" s="317"/>
      <c r="DPJ51" s="317"/>
      <c r="DPK51" s="317"/>
      <c r="DPL51" s="317"/>
      <c r="DPM51" s="317"/>
      <c r="DPN51" s="317"/>
      <c r="DPO51" s="317"/>
      <c r="DPP51" s="317"/>
      <c r="DPQ51" s="317"/>
      <c r="DPR51" s="317"/>
      <c r="DPS51" s="317"/>
      <c r="DPT51" s="317"/>
      <c r="DPU51" s="317"/>
      <c r="DPV51" s="317"/>
      <c r="DPW51" s="317"/>
      <c r="DPX51" s="317"/>
      <c r="DPY51" s="317"/>
      <c r="DPZ51" s="317"/>
      <c r="DQA51" s="317"/>
      <c r="DQB51" s="317"/>
      <c r="DQC51" s="317"/>
      <c r="DQD51" s="317"/>
      <c r="DQE51" s="317"/>
      <c r="DQF51" s="317"/>
      <c r="DQG51" s="317"/>
      <c r="DQH51" s="317"/>
      <c r="DQI51" s="317"/>
      <c r="DQJ51" s="317"/>
      <c r="DQK51" s="317"/>
      <c r="DQL51" s="317"/>
      <c r="DQM51" s="317"/>
      <c r="DQN51" s="317"/>
      <c r="DQO51" s="317"/>
      <c r="DQP51" s="317"/>
      <c r="DQQ51" s="317"/>
      <c r="DQR51" s="317"/>
      <c r="DQS51" s="317"/>
      <c r="DQT51" s="317"/>
      <c r="DQU51" s="317"/>
      <c r="DQV51" s="317"/>
      <c r="DQW51" s="317"/>
      <c r="DQX51" s="317"/>
      <c r="DQY51" s="317"/>
      <c r="DQZ51" s="317"/>
      <c r="DRA51" s="317"/>
      <c r="DRB51" s="317"/>
      <c r="DRC51" s="317"/>
      <c r="DRD51" s="317"/>
      <c r="DRE51" s="317"/>
      <c r="DRF51" s="317"/>
      <c r="DRG51" s="317"/>
      <c r="DRH51" s="317"/>
      <c r="DRI51" s="317"/>
      <c r="DRJ51" s="317"/>
      <c r="DRK51" s="317"/>
      <c r="DRL51" s="317"/>
      <c r="DRM51" s="317"/>
      <c r="DRN51" s="317"/>
      <c r="DRO51" s="317"/>
      <c r="DRP51" s="317"/>
      <c r="DRQ51" s="317"/>
      <c r="DRR51" s="317"/>
      <c r="DRS51" s="317"/>
      <c r="DRT51" s="317"/>
      <c r="DRU51" s="317"/>
      <c r="DRV51" s="317"/>
      <c r="DRW51" s="317"/>
      <c r="DRX51" s="317"/>
      <c r="DRY51" s="317"/>
      <c r="DRZ51" s="317"/>
      <c r="DSA51" s="317"/>
      <c r="DSB51" s="317"/>
      <c r="DSC51" s="317"/>
      <c r="DSD51" s="317"/>
      <c r="DSE51" s="317"/>
      <c r="DSF51" s="317"/>
      <c r="DSG51" s="317"/>
      <c r="DSH51" s="317"/>
      <c r="DSI51" s="317"/>
      <c r="DSJ51" s="317"/>
      <c r="DSK51" s="317"/>
      <c r="DSL51" s="317"/>
      <c r="DSM51" s="317"/>
      <c r="DSN51" s="317"/>
      <c r="DSO51" s="317"/>
      <c r="DSP51" s="317"/>
      <c r="DSQ51" s="317"/>
      <c r="DSR51" s="317"/>
      <c r="DSS51" s="317"/>
      <c r="DST51" s="317"/>
      <c r="DSU51" s="317"/>
      <c r="DSV51" s="317"/>
      <c r="DSW51" s="317"/>
      <c r="DSX51" s="317"/>
      <c r="DSY51" s="317"/>
      <c r="DSZ51" s="317"/>
      <c r="DTA51" s="317"/>
      <c r="DTB51" s="317"/>
      <c r="DTC51" s="317"/>
      <c r="DTD51" s="317"/>
      <c r="DTE51" s="317"/>
      <c r="DTF51" s="317"/>
      <c r="DTG51" s="317"/>
      <c r="DTH51" s="317"/>
      <c r="DTI51" s="317"/>
      <c r="DTJ51" s="317"/>
      <c r="DTK51" s="317"/>
      <c r="DTL51" s="317"/>
      <c r="DTM51" s="317"/>
      <c r="DTN51" s="317"/>
      <c r="DTO51" s="317"/>
      <c r="DTP51" s="317"/>
      <c r="DTQ51" s="317"/>
      <c r="DTR51" s="317"/>
      <c r="DTS51" s="317"/>
      <c r="DTT51" s="317"/>
      <c r="DTU51" s="317"/>
      <c r="DTV51" s="317"/>
      <c r="DTW51" s="317"/>
      <c r="DTX51" s="317"/>
      <c r="DTY51" s="317"/>
      <c r="DTZ51" s="317"/>
      <c r="DUA51" s="317"/>
      <c r="DUB51" s="317"/>
      <c r="DUC51" s="317"/>
      <c r="DUD51" s="317"/>
      <c r="DUE51" s="317"/>
      <c r="DUF51" s="317"/>
      <c r="DUG51" s="317"/>
      <c r="DUH51" s="317"/>
      <c r="DUI51" s="317"/>
      <c r="DUJ51" s="317"/>
      <c r="DUK51" s="317"/>
      <c r="DUL51" s="317"/>
      <c r="DUM51" s="317"/>
      <c r="DUN51" s="317"/>
      <c r="DUO51" s="317"/>
      <c r="DUP51" s="317"/>
      <c r="DUQ51" s="317"/>
      <c r="DUR51" s="317"/>
      <c r="DUS51" s="317"/>
      <c r="DUT51" s="317"/>
      <c r="DUU51" s="317"/>
      <c r="DUV51" s="317"/>
      <c r="DUW51" s="317"/>
      <c r="DUX51" s="317"/>
      <c r="DUY51" s="317"/>
      <c r="DUZ51" s="317"/>
      <c r="DVA51" s="317"/>
      <c r="DVB51" s="317"/>
      <c r="DVC51" s="317"/>
      <c r="DVD51" s="317"/>
      <c r="DVE51" s="317"/>
      <c r="DVF51" s="317"/>
      <c r="DVG51" s="317"/>
      <c r="DVH51" s="317"/>
      <c r="DVI51" s="317"/>
      <c r="DVJ51" s="317"/>
      <c r="DVK51" s="317"/>
      <c r="DVL51" s="317"/>
      <c r="DVM51" s="317"/>
      <c r="DVN51" s="317"/>
      <c r="DVO51" s="317"/>
      <c r="DVP51" s="317"/>
      <c r="DVQ51" s="317"/>
      <c r="DVR51" s="317"/>
      <c r="DVS51" s="317"/>
      <c r="DVT51" s="317"/>
      <c r="DVU51" s="317"/>
      <c r="DVV51" s="317"/>
      <c r="DVW51" s="317"/>
      <c r="DVX51" s="317"/>
      <c r="DVY51" s="317"/>
      <c r="DVZ51" s="317"/>
      <c r="DWA51" s="317"/>
      <c r="DWB51" s="317"/>
      <c r="DWC51" s="317"/>
      <c r="DWD51" s="317"/>
      <c r="DWE51" s="317"/>
      <c r="DWF51" s="317"/>
      <c r="DWG51" s="317"/>
      <c r="DWH51" s="317"/>
      <c r="DWI51" s="317"/>
      <c r="DWJ51" s="317"/>
      <c r="DWK51" s="317"/>
      <c r="DWL51" s="317"/>
      <c r="DWM51" s="317"/>
      <c r="DWN51" s="317"/>
      <c r="DWO51" s="317"/>
      <c r="DWP51" s="317"/>
      <c r="DWQ51" s="317"/>
      <c r="DWR51" s="317"/>
      <c r="DWS51" s="317"/>
      <c r="DWT51" s="317"/>
      <c r="DWU51" s="317"/>
      <c r="DWV51" s="317"/>
      <c r="DWW51" s="317"/>
      <c r="DWX51" s="317"/>
      <c r="DWY51" s="317"/>
      <c r="DWZ51" s="317"/>
      <c r="DXA51" s="317"/>
      <c r="DXB51" s="317"/>
      <c r="DXC51" s="317"/>
      <c r="DXD51" s="317"/>
      <c r="DXE51" s="317"/>
      <c r="DXF51" s="317"/>
      <c r="DXG51" s="317"/>
      <c r="DXH51" s="317"/>
      <c r="DXI51" s="317"/>
      <c r="DXJ51" s="317"/>
      <c r="DXK51" s="317"/>
      <c r="DXL51" s="317"/>
      <c r="DXM51" s="317"/>
      <c r="DXN51" s="317"/>
      <c r="DXO51" s="317"/>
      <c r="DXP51" s="317"/>
      <c r="DXQ51" s="317"/>
      <c r="DXR51" s="317"/>
      <c r="DXS51" s="317"/>
      <c r="DXT51" s="317"/>
      <c r="DXU51" s="317"/>
      <c r="DXV51" s="317"/>
      <c r="DXW51" s="317"/>
      <c r="DXX51" s="317"/>
      <c r="DXY51" s="317"/>
      <c r="DXZ51" s="317"/>
      <c r="DYA51" s="317"/>
      <c r="DYB51" s="317"/>
      <c r="DYC51" s="317"/>
      <c r="DYD51" s="317"/>
      <c r="DYE51" s="317"/>
      <c r="DYF51" s="317"/>
      <c r="DYG51" s="317"/>
      <c r="DYH51" s="317"/>
      <c r="DYI51" s="317"/>
      <c r="DYJ51" s="317"/>
      <c r="DYK51" s="317"/>
      <c r="DYL51" s="317"/>
      <c r="DYM51" s="317"/>
      <c r="DYN51" s="317"/>
      <c r="DYO51" s="317"/>
      <c r="DYP51" s="317"/>
      <c r="DYQ51" s="317"/>
      <c r="DYR51" s="317"/>
      <c r="DYS51" s="317"/>
      <c r="DYT51" s="317"/>
      <c r="DYU51" s="317"/>
      <c r="DYV51" s="317"/>
      <c r="DYW51" s="317"/>
      <c r="DYX51" s="317"/>
      <c r="DYY51" s="317"/>
      <c r="DYZ51" s="317"/>
      <c r="DZA51" s="317"/>
      <c r="DZB51" s="317"/>
      <c r="DZC51" s="317"/>
      <c r="DZD51" s="317"/>
      <c r="DZE51" s="317"/>
      <c r="DZF51" s="317"/>
      <c r="DZG51" s="317"/>
      <c r="DZH51" s="317"/>
      <c r="DZI51" s="317"/>
      <c r="DZJ51" s="317"/>
      <c r="DZK51" s="317"/>
      <c r="DZL51" s="317"/>
      <c r="DZM51" s="317"/>
      <c r="DZN51" s="317"/>
      <c r="DZO51" s="317"/>
      <c r="DZP51" s="317"/>
      <c r="DZQ51" s="317"/>
      <c r="DZR51" s="317"/>
      <c r="DZS51" s="317"/>
      <c r="DZT51" s="317"/>
      <c r="DZU51" s="317"/>
      <c r="DZV51" s="317"/>
      <c r="DZW51" s="317"/>
      <c r="DZX51" s="317"/>
      <c r="DZY51" s="317"/>
      <c r="DZZ51" s="317"/>
      <c r="EAA51" s="317"/>
      <c r="EAB51" s="317"/>
      <c r="EAC51" s="317"/>
      <c r="EAD51" s="317"/>
      <c r="EAE51" s="317"/>
      <c r="EAF51" s="317"/>
      <c r="EAG51" s="317"/>
      <c r="EAH51" s="317"/>
      <c r="EAI51" s="317"/>
      <c r="EAJ51" s="317"/>
      <c r="EAK51" s="317"/>
      <c r="EAL51" s="317"/>
      <c r="EAM51" s="317"/>
      <c r="EAN51" s="317"/>
      <c r="EAO51" s="317"/>
      <c r="EAP51" s="317"/>
      <c r="EAQ51" s="317"/>
      <c r="EAR51" s="317"/>
      <c r="EAS51" s="317"/>
      <c r="EAT51" s="317"/>
      <c r="EAU51" s="317"/>
      <c r="EAV51" s="317"/>
      <c r="EAW51" s="317"/>
      <c r="EAX51" s="317"/>
      <c r="EAY51" s="317"/>
      <c r="EAZ51" s="317"/>
      <c r="EBA51" s="317"/>
      <c r="EBB51" s="317"/>
      <c r="EBC51" s="317"/>
      <c r="EBD51" s="317"/>
      <c r="EBE51" s="317"/>
      <c r="EBF51" s="317"/>
      <c r="EBG51" s="317"/>
      <c r="EBH51" s="317"/>
      <c r="EBI51" s="317"/>
      <c r="EBJ51" s="317"/>
      <c r="EBK51" s="317"/>
      <c r="EBL51" s="317"/>
      <c r="EBM51" s="317"/>
      <c r="EBN51" s="317"/>
      <c r="EBO51" s="317"/>
      <c r="EBP51" s="317"/>
      <c r="EBQ51" s="317"/>
      <c r="EBR51" s="317"/>
      <c r="EBS51" s="317"/>
      <c r="EBT51" s="317"/>
      <c r="EBU51" s="317"/>
      <c r="EBV51" s="317"/>
      <c r="EBW51" s="317"/>
      <c r="EBX51" s="317"/>
      <c r="EBY51" s="317"/>
      <c r="EBZ51" s="317"/>
      <c r="ECA51" s="317"/>
      <c r="ECB51" s="317"/>
      <c r="ECC51" s="317"/>
      <c r="ECD51" s="317"/>
      <c r="ECE51" s="317"/>
      <c r="ECF51" s="317"/>
      <c r="ECG51" s="317"/>
      <c r="ECH51" s="317"/>
      <c r="ECI51" s="317"/>
      <c r="ECJ51" s="317"/>
      <c r="ECK51" s="317"/>
      <c r="ECL51" s="317"/>
      <c r="ECM51" s="317"/>
      <c r="ECN51" s="317"/>
      <c r="ECO51" s="317"/>
      <c r="ECP51" s="317"/>
      <c r="ECQ51" s="317"/>
      <c r="ECR51" s="317"/>
      <c r="ECS51" s="317"/>
      <c r="ECT51" s="317"/>
      <c r="ECU51" s="317"/>
      <c r="ECV51" s="317"/>
      <c r="ECW51" s="317"/>
      <c r="ECX51" s="317"/>
      <c r="ECY51" s="317"/>
      <c r="ECZ51" s="317"/>
      <c r="EDA51" s="317"/>
      <c r="EDB51" s="317"/>
      <c r="EDC51" s="317"/>
      <c r="EDD51" s="317"/>
      <c r="EDE51" s="317"/>
      <c r="EDF51" s="317"/>
      <c r="EDG51" s="317"/>
      <c r="EDH51" s="317"/>
      <c r="EDI51" s="317"/>
      <c r="EDJ51" s="317"/>
      <c r="EDK51" s="317"/>
      <c r="EDL51" s="317"/>
      <c r="EDM51" s="317"/>
      <c r="EDN51" s="317"/>
      <c r="EDO51" s="317"/>
      <c r="EDP51" s="317"/>
      <c r="EDQ51" s="317"/>
      <c r="EDR51" s="317"/>
      <c r="EDS51" s="317"/>
      <c r="EDT51" s="317"/>
      <c r="EDU51" s="317"/>
      <c r="EDV51" s="317"/>
      <c r="EDW51" s="317"/>
      <c r="EDX51" s="317"/>
      <c r="EDY51" s="317"/>
      <c r="EDZ51" s="317"/>
      <c r="EEA51" s="317"/>
      <c r="EEB51" s="317"/>
      <c r="EEC51" s="317"/>
      <c r="EED51" s="317"/>
      <c r="EEE51" s="317"/>
      <c r="EEF51" s="317"/>
      <c r="EEG51" s="317"/>
      <c r="EEH51" s="317"/>
      <c r="EEI51" s="317"/>
      <c r="EEJ51" s="317"/>
      <c r="EEK51" s="317"/>
      <c r="EEL51" s="317"/>
      <c r="EEM51" s="317"/>
      <c r="EEN51" s="317"/>
      <c r="EEO51" s="317"/>
      <c r="EEP51" s="317"/>
      <c r="EEQ51" s="317"/>
      <c r="EER51" s="317"/>
      <c r="EES51" s="317"/>
      <c r="EET51" s="317"/>
      <c r="EEU51" s="317"/>
      <c r="EEV51" s="317"/>
      <c r="EEW51" s="317"/>
      <c r="EEX51" s="317"/>
      <c r="EEY51" s="317"/>
      <c r="EEZ51" s="317"/>
      <c r="EFA51" s="317"/>
      <c r="EFB51" s="317"/>
      <c r="EFC51" s="317"/>
      <c r="EFD51" s="317"/>
      <c r="EFE51" s="317"/>
      <c r="EFF51" s="317"/>
      <c r="EFG51" s="317"/>
      <c r="EFH51" s="317"/>
      <c r="EFI51" s="317"/>
      <c r="EFJ51" s="317"/>
      <c r="EFK51" s="317"/>
      <c r="EFL51" s="317"/>
      <c r="EFM51" s="317"/>
      <c r="EFN51" s="317"/>
      <c r="EFO51" s="317"/>
      <c r="EFP51" s="317"/>
      <c r="EFQ51" s="317"/>
      <c r="EFR51" s="317"/>
      <c r="EFS51" s="317"/>
      <c r="EFT51" s="317"/>
      <c r="EFU51" s="317"/>
      <c r="EFV51" s="317"/>
      <c r="EFW51" s="317"/>
      <c r="EFX51" s="317"/>
      <c r="EFY51" s="317"/>
      <c r="EFZ51" s="317"/>
      <c r="EGA51" s="317"/>
      <c r="EGB51" s="317"/>
      <c r="EGC51" s="317"/>
      <c r="EGD51" s="317"/>
      <c r="EGE51" s="317"/>
      <c r="EGF51" s="317"/>
      <c r="EGG51" s="317"/>
      <c r="EGH51" s="317"/>
      <c r="EGI51" s="317"/>
      <c r="EGJ51" s="317"/>
      <c r="EGK51" s="317"/>
      <c r="EGL51" s="317"/>
      <c r="EGM51" s="317"/>
      <c r="EGN51" s="317"/>
      <c r="EGO51" s="317"/>
      <c r="EGP51" s="317"/>
      <c r="EGQ51" s="317"/>
      <c r="EGR51" s="317"/>
      <c r="EGS51" s="317"/>
      <c r="EGT51" s="317"/>
      <c r="EGU51" s="317"/>
      <c r="EGV51" s="317"/>
      <c r="EGW51" s="317"/>
      <c r="EGX51" s="317"/>
      <c r="EGY51" s="317"/>
      <c r="EGZ51" s="317"/>
      <c r="EHA51" s="317"/>
      <c r="EHB51" s="317"/>
      <c r="EHC51" s="317"/>
      <c r="EHD51" s="317"/>
      <c r="EHE51" s="317"/>
      <c r="EHF51" s="317"/>
      <c r="EHG51" s="317"/>
      <c r="EHH51" s="317"/>
      <c r="EHI51" s="317"/>
      <c r="EHJ51" s="317"/>
      <c r="EHK51" s="317"/>
      <c r="EHL51" s="317"/>
      <c r="EHM51" s="317"/>
      <c r="EHN51" s="317"/>
      <c r="EHO51" s="317"/>
      <c r="EHP51" s="317"/>
      <c r="EHQ51" s="317"/>
      <c r="EHR51" s="317"/>
      <c r="EHS51" s="317"/>
      <c r="EHT51" s="317"/>
      <c r="EHU51" s="317"/>
      <c r="EHV51" s="317"/>
      <c r="EHW51" s="317"/>
      <c r="EHX51" s="317"/>
      <c r="EHY51" s="317"/>
      <c r="EHZ51" s="317"/>
      <c r="EIA51" s="317"/>
      <c r="EIB51" s="317"/>
      <c r="EIC51" s="317"/>
      <c r="EID51" s="317"/>
      <c r="EIE51" s="317"/>
      <c r="EIF51" s="317"/>
      <c r="EIG51" s="317"/>
      <c r="EIH51" s="317"/>
      <c r="EII51" s="317"/>
      <c r="EIJ51" s="317"/>
      <c r="EIK51" s="317"/>
      <c r="EIL51" s="317"/>
      <c r="EIM51" s="317"/>
      <c r="EIN51" s="317"/>
      <c r="EIO51" s="317"/>
      <c r="EIP51" s="317"/>
      <c r="EIQ51" s="317"/>
      <c r="EIR51" s="317"/>
      <c r="EIS51" s="317"/>
      <c r="EIT51" s="317"/>
      <c r="EIU51" s="317"/>
      <c r="EIV51" s="317"/>
      <c r="EIW51" s="317"/>
      <c r="EIX51" s="317"/>
      <c r="EIY51" s="317"/>
      <c r="EIZ51" s="317"/>
      <c r="EJA51" s="317"/>
      <c r="EJB51" s="317"/>
      <c r="EJC51" s="317"/>
      <c r="EJD51" s="317"/>
      <c r="EJE51" s="317"/>
      <c r="EJF51" s="317"/>
      <c r="EJG51" s="317"/>
      <c r="EJH51" s="317"/>
      <c r="EJI51" s="317"/>
      <c r="EJJ51" s="317"/>
      <c r="EJK51" s="317"/>
      <c r="EJL51" s="317"/>
      <c r="EJM51" s="317"/>
      <c r="EJN51" s="317"/>
      <c r="EJO51" s="317"/>
      <c r="EJP51" s="317"/>
      <c r="EJQ51" s="317"/>
      <c r="EJR51" s="317"/>
      <c r="EJS51" s="317"/>
      <c r="EJT51" s="317"/>
      <c r="EJU51" s="317"/>
      <c r="EJV51" s="317"/>
      <c r="EJW51" s="317"/>
      <c r="EJX51" s="317"/>
      <c r="EJY51" s="317"/>
      <c r="EJZ51" s="317"/>
      <c r="EKA51" s="317"/>
      <c r="EKB51" s="317"/>
      <c r="EKC51" s="317"/>
      <c r="EKD51" s="317"/>
      <c r="EKE51" s="317"/>
      <c r="EKF51" s="317"/>
      <c r="EKG51" s="317"/>
      <c r="EKH51" s="317"/>
      <c r="EKI51" s="317"/>
      <c r="EKJ51" s="317"/>
      <c r="EKK51" s="317"/>
      <c r="EKL51" s="317"/>
      <c r="EKM51" s="317"/>
      <c r="EKN51" s="317"/>
      <c r="EKO51" s="317"/>
      <c r="EKP51" s="317"/>
      <c r="EKQ51" s="317"/>
      <c r="EKR51" s="317"/>
      <c r="EKS51" s="317"/>
      <c r="EKT51" s="317"/>
      <c r="EKU51" s="317"/>
      <c r="EKV51" s="317"/>
      <c r="EKW51" s="317"/>
      <c r="EKX51" s="317"/>
      <c r="EKY51" s="317"/>
      <c r="EKZ51" s="317"/>
      <c r="ELA51" s="317"/>
      <c r="ELB51" s="317"/>
      <c r="ELC51" s="317"/>
      <c r="ELD51" s="317"/>
      <c r="ELE51" s="317"/>
      <c r="ELF51" s="317"/>
      <c r="ELG51" s="317"/>
      <c r="ELH51" s="317"/>
      <c r="ELI51" s="317"/>
      <c r="ELJ51" s="317"/>
      <c r="ELK51" s="317"/>
      <c r="ELL51" s="317"/>
      <c r="ELM51" s="317"/>
      <c r="ELN51" s="317"/>
      <c r="ELO51" s="317"/>
      <c r="ELP51" s="317"/>
      <c r="ELQ51" s="317"/>
      <c r="ELR51" s="317"/>
      <c r="ELS51" s="317"/>
      <c r="ELT51" s="317"/>
      <c r="ELU51" s="317"/>
      <c r="ELV51" s="317"/>
      <c r="ELW51" s="317"/>
      <c r="ELX51" s="317"/>
      <c r="ELY51" s="317"/>
      <c r="ELZ51" s="317"/>
      <c r="EMA51" s="317"/>
      <c r="EMB51" s="317"/>
      <c r="EMC51" s="317"/>
      <c r="EMD51" s="317"/>
      <c r="EME51" s="317"/>
      <c r="EMF51" s="317"/>
      <c r="EMG51" s="317"/>
      <c r="EMH51" s="317"/>
      <c r="EMI51" s="317"/>
      <c r="EMJ51" s="317"/>
      <c r="EMK51" s="317"/>
      <c r="EML51" s="317"/>
      <c r="EMM51" s="317"/>
      <c r="EMN51" s="317"/>
      <c r="EMO51" s="317"/>
      <c r="EMP51" s="317"/>
      <c r="EMQ51" s="317"/>
      <c r="EMR51" s="317"/>
      <c r="EMS51" s="317"/>
      <c r="EMT51" s="317"/>
      <c r="EMU51" s="317"/>
      <c r="EMV51" s="317"/>
      <c r="EMW51" s="317"/>
      <c r="EMX51" s="317"/>
      <c r="EMY51" s="317"/>
      <c r="EMZ51" s="317"/>
      <c r="ENA51" s="317"/>
      <c r="ENB51" s="317"/>
      <c r="ENC51" s="317"/>
      <c r="END51" s="317"/>
      <c r="ENE51" s="317"/>
      <c r="ENF51" s="317"/>
      <c r="ENG51" s="317"/>
      <c r="ENH51" s="317"/>
      <c r="ENI51" s="317"/>
      <c r="ENJ51" s="317"/>
      <c r="ENK51" s="317"/>
      <c r="ENL51" s="317"/>
      <c r="ENM51" s="317"/>
      <c r="ENN51" s="317"/>
      <c r="ENO51" s="317"/>
      <c r="ENP51" s="317"/>
      <c r="ENQ51" s="317"/>
      <c r="ENR51" s="317"/>
      <c r="ENS51" s="317"/>
      <c r="ENT51" s="317"/>
      <c r="ENU51" s="317"/>
      <c r="ENV51" s="317"/>
      <c r="ENW51" s="317"/>
      <c r="ENX51" s="317"/>
      <c r="ENY51" s="317"/>
      <c r="ENZ51" s="317"/>
      <c r="EOA51" s="317"/>
      <c r="EOB51" s="317"/>
      <c r="EOC51" s="317"/>
      <c r="EOD51" s="317"/>
      <c r="EOE51" s="317"/>
      <c r="EOF51" s="317"/>
      <c r="EOG51" s="317"/>
      <c r="EOH51" s="317"/>
      <c r="EOI51" s="317"/>
      <c r="EOJ51" s="317"/>
      <c r="EOK51" s="317"/>
      <c r="EOL51" s="317"/>
      <c r="EOM51" s="317"/>
      <c r="EON51" s="317"/>
      <c r="EOO51" s="317"/>
      <c r="EOP51" s="317"/>
      <c r="EOQ51" s="317"/>
      <c r="EOR51" s="317"/>
      <c r="EOS51" s="317"/>
      <c r="EOT51" s="317"/>
      <c r="EOU51" s="317"/>
      <c r="EOV51" s="317"/>
      <c r="EOW51" s="317"/>
      <c r="EOX51" s="317"/>
      <c r="EOY51" s="317"/>
      <c r="EOZ51" s="317"/>
      <c r="EPA51" s="317"/>
      <c r="EPB51" s="317"/>
      <c r="EPC51" s="317"/>
      <c r="EPD51" s="317"/>
      <c r="EPE51" s="317"/>
      <c r="EPF51" s="317"/>
      <c r="EPG51" s="317"/>
      <c r="EPH51" s="317"/>
      <c r="EPI51" s="317"/>
      <c r="EPJ51" s="317"/>
      <c r="EPK51" s="317"/>
      <c r="EPL51" s="317"/>
      <c r="EPM51" s="317"/>
      <c r="EPN51" s="317"/>
      <c r="EPO51" s="317"/>
      <c r="EPP51" s="317"/>
      <c r="EPQ51" s="317"/>
      <c r="EPR51" s="317"/>
      <c r="EPS51" s="317"/>
      <c r="EPT51" s="317"/>
      <c r="EPU51" s="317"/>
      <c r="EPV51" s="317"/>
      <c r="EPW51" s="317"/>
      <c r="EPX51" s="317"/>
      <c r="EPY51" s="317"/>
      <c r="EPZ51" s="317"/>
      <c r="EQA51" s="317"/>
      <c r="EQB51" s="317"/>
      <c r="EQC51" s="317"/>
      <c r="EQD51" s="317"/>
      <c r="EQE51" s="317"/>
      <c r="EQF51" s="317"/>
      <c r="EQG51" s="317"/>
      <c r="EQH51" s="317"/>
      <c r="EQI51" s="317"/>
      <c r="EQJ51" s="317"/>
      <c r="EQK51" s="317"/>
      <c r="EQL51" s="317"/>
      <c r="EQM51" s="317"/>
      <c r="EQN51" s="317"/>
      <c r="EQO51" s="317"/>
      <c r="EQP51" s="317"/>
      <c r="EQQ51" s="317"/>
      <c r="EQR51" s="317"/>
      <c r="EQS51" s="317"/>
      <c r="EQT51" s="317"/>
      <c r="EQU51" s="317"/>
      <c r="EQV51" s="317"/>
      <c r="EQW51" s="317"/>
      <c r="EQX51" s="317"/>
      <c r="EQY51" s="317"/>
      <c r="EQZ51" s="317"/>
      <c r="ERA51" s="317"/>
      <c r="ERB51" s="317"/>
      <c r="ERC51" s="317"/>
      <c r="ERD51" s="317"/>
      <c r="ERE51" s="317"/>
      <c r="ERF51" s="317"/>
      <c r="ERG51" s="317"/>
      <c r="ERH51" s="317"/>
      <c r="ERI51" s="317"/>
      <c r="ERJ51" s="317"/>
      <c r="ERK51" s="317"/>
      <c r="ERL51" s="317"/>
      <c r="ERM51" s="317"/>
      <c r="ERN51" s="317"/>
      <c r="ERO51" s="317"/>
      <c r="ERP51" s="317"/>
      <c r="ERQ51" s="317"/>
      <c r="ERR51" s="317"/>
      <c r="ERS51" s="317"/>
      <c r="ERT51" s="317"/>
      <c r="ERU51" s="317"/>
      <c r="ERV51" s="317"/>
      <c r="ERW51" s="317"/>
      <c r="ERX51" s="317"/>
      <c r="ERY51" s="317"/>
      <c r="ERZ51" s="317"/>
      <c r="ESA51" s="317"/>
      <c r="ESB51" s="317"/>
      <c r="ESC51" s="317"/>
      <c r="ESD51" s="317"/>
      <c r="ESE51" s="317"/>
      <c r="ESF51" s="317"/>
      <c r="ESG51" s="317"/>
      <c r="ESH51" s="317"/>
      <c r="ESI51" s="317"/>
      <c r="ESJ51" s="317"/>
      <c r="ESK51" s="317"/>
      <c r="ESL51" s="317"/>
      <c r="ESM51" s="317"/>
      <c r="ESN51" s="317"/>
      <c r="ESO51" s="317"/>
      <c r="ESP51" s="317"/>
      <c r="ESQ51" s="317"/>
      <c r="ESR51" s="317"/>
      <c r="ESS51" s="317"/>
      <c r="EST51" s="317"/>
      <c r="ESU51" s="317"/>
      <c r="ESV51" s="317"/>
      <c r="ESW51" s="317"/>
      <c r="ESX51" s="317"/>
      <c r="ESY51" s="317"/>
      <c r="ESZ51" s="317"/>
      <c r="ETA51" s="317"/>
      <c r="ETB51" s="317"/>
      <c r="ETC51" s="317"/>
      <c r="ETD51" s="317"/>
      <c r="ETE51" s="317"/>
      <c r="ETF51" s="317"/>
      <c r="ETG51" s="317"/>
      <c r="ETH51" s="317"/>
      <c r="ETI51" s="317"/>
      <c r="ETJ51" s="317"/>
      <c r="ETK51" s="317"/>
      <c r="ETL51" s="317"/>
      <c r="ETM51" s="317"/>
      <c r="ETN51" s="317"/>
      <c r="ETO51" s="317"/>
      <c r="ETP51" s="317"/>
      <c r="ETQ51" s="317"/>
      <c r="ETR51" s="317"/>
      <c r="ETS51" s="317"/>
      <c r="ETT51" s="317"/>
      <c r="ETU51" s="317"/>
      <c r="ETV51" s="317"/>
      <c r="ETW51" s="317"/>
      <c r="ETX51" s="317"/>
      <c r="ETY51" s="317"/>
      <c r="ETZ51" s="317"/>
      <c r="EUA51" s="317"/>
      <c r="EUB51" s="317"/>
      <c r="EUC51" s="317"/>
      <c r="EUD51" s="317"/>
      <c r="EUE51" s="317"/>
      <c r="EUF51" s="317"/>
      <c r="EUG51" s="317"/>
      <c r="EUH51" s="317"/>
      <c r="EUI51" s="317"/>
      <c r="EUJ51" s="317"/>
      <c r="EUK51" s="317"/>
      <c r="EUL51" s="317"/>
      <c r="EUM51" s="317"/>
      <c r="EUN51" s="317"/>
      <c r="EUO51" s="317"/>
      <c r="EUP51" s="317"/>
      <c r="EUQ51" s="317"/>
      <c r="EUR51" s="317"/>
      <c r="EUS51" s="317"/>
      <c r="EUT51" s="317"/>
      <c r="EUU51" s="317"/>
      <c r="EUV51" s="317"/>
      <c r="EUW51" s="317"/>
      <c r="EUX51" s="317"/>
      <c r="EUY51" s="317"/>
      <c r="EUZ51" s="317"/>
      <c r="EVA51" s="317"/>
      <c r="EVB51" s="317"/>
      <c r="EVC51" s="317"/>
      <c r="EVD51" s="317"/>
      <c r="EVE51" s="317"/>
      <c r="EVF51" s="317"/>
      <c r="EVG51" s="317"/>
      <c r="EVH51" s="317"/>
      <c r="EVI51" s="317"/>
      <c r="EVJ51" s="317"/>
      <c r="EVK51" s="317"/>
      <c r="EVL51" s="317"/>
      <c r="EVM51" s="317"/>
      <c r="EVN51" s="317"/>
      <c r="EVO51" s="317"/>
      <c r="EVP51" s="317"/>
      <c r="EVQ51" s="317"/>
      <c r="EVR51" s="317"/>
      <c r="EVS51" s="317"/>
      <c r="EVT51" s="317"/>
      <c r="EVU51" s="317"/>
      <c r="EVV51" s="317"/>
      <c r="EVW51" s="317"/>
      <c r="EVX51" s="317"/>
      <c r="EVY51" s="317"/>
      <c r="EVZ51" s="317"/>
      <c r="EWA51" s="317"/>
      <c r="EWB51" s="317"/>
      <c r="EWC51" s="317"/>
      <c r="EWD51" s="317"/>
      <c r="EWE51" s="317"/>
      <c r="EWF51" s="317"/>
      <c r="EWG51" s="317"/>
      <c r="EWH51" s="317"/>
      <c r="EWI51" s="317"/>
      <c r="EWJ51" s="317"/>
      <c r="EWK51" s="317"/>
      <c r="EWL51" s="317"/>
      <c r="EWM51" s="317"/>
      <c r="EWN51" s="317"/>
      <c r="EWO51" s="317"/>
      <c r="EWP51" s="317"/>
      <c r="EWQ51" s="317"/>
      <c r="EWR51" s="317"/>
      <c r="EWS51" s="317"/>
      <c r="EWT51" s="317"/>
      <c r="EWU51" s="317"/>
      <c r="EWV51" s="317"/>
      <c r="EWW51" s="317"/>
      <c r="EWX51" s="317"/>
      <c r="EWY51" s="317"/>
      <c r="EWZ51" s="317"/>
      <c r="EXA51" s="317"/>
      <c r="EXB51" s="317"/>
      <c r="EXC51" s="317"/>
      <c r="EXD51" s="317"/>
      <c r="EXE51" s="317"/>
      <c r="EXF51" s="317"/>
      <c r="EXG51" s="317"/>
      <c r="EXH51" s="317"/>
      <c r="EXI51" s="317"/>
      <c r="EXJ51" s="317"/>
      <c r="EXK51" s="317"/>
      <c r="EXL51" s="317"/>
      <c r="EXM51" s="317"/>
      <c r="EXN51" s="317"/>
      <c r="EXO51" s="317"/>
      <c r="EXP51" s="317"/>
      <c r="EXQ51" s="317"/>
      <c r="EXR51" s="317"/>
      <c r="EXS51" s="317"/>
      <c r="EXT51" s="317"/>
      <c r="EXU51" s="317"/>
      <c r="EXV51" s="317"/>
      <c r="EXW51" s="317"/>
      <c r="EXX51" s="317"/>
      <c r="EXY51" s="317"/>
      <c r="EXZ51" s="317"/>
      <c r="EYA51" s="317"/>
      <c r="EYB51" s="317"/>
      <c r="EYC51" s="317"/>
      <c r="EYD51" s="317"/>
      <c r="EYE51" s="317"/>
      <c r="EYF51" s="317"/>
      <c r="EYG51" s="317"/>
      <c r="EYH51" s="317"/>
      <c r="EYI51" s="317"/>
      <c r="EYJ51" s="317"/>
      <c r="EYK51" s="317"/>
      <c r="EYL51" s="317"/>
      <c r="EYM51" s="317"/>
      <c r="EYN51" s="317"/>
      <c r="EYO51" s="317"/>
      <c r="EYP51" s="317"/>
      <c r="EYQ51" s="317"/>
      <c r="EYR51" s="317"/>
      <c r="EYS51" s="317"/>
      <c r="EYT51" s="317"/>
      <c r="EYU51" s="317"/>
      <c r="EYV51" s="317"/>
      <c r="EYW51" s="317"/>
      <c r="EYX51" s="317"/>
      <c r="EYY51" s="317"/>
      <c r="EYZ51" s="317"/>
      <c r="EZA51" s="317"/>
      <c r="EZB51" s="317"/>
      <c r="EZC51" s="317"/>
      <c r="EZD51" s="317"/>
      <c r="EZE51" s="317"/>
      <c r="EZF51" s="317"/>
      <c r="EZG51" s="317"/>
      <c r="EZH51" s="317"/>
      <c r="EZI51" s="317"/>
      <c r="EZJ51" s="317"/>
      <c r="EZK51" s="317"/>
      <c r="EZL51" s="317"/>
      <c r="EZM51" s="317"/>
      <c r="EZN51" s="317"/>
      <c r="EZO51" s="317"/>
      <c r="EZP51" s="317"/>
      <c r="EZQ51" s="317"/>
      <c r="EZR51" s="317"/>
      <c r="EZS51" s="317"/>
      <c r="EZT51" s="317"/>
      <c r="EZU51" s="317"/>
      <c r="EZV51" s="317"/>
      <c r="EZW51" s="317"/>
      <c r="EZX51" s="317"/>
      <c r="EZY51" s="317"/>
      <c r="EZZ51" s="317"/>
      <c r="FAA51" s="317"/>
      <c r="FAB51" s="317"/>
      <c r="FAC51" s="317"/>
      <c r="FAD51" s="317"/>
      <c r="FAE51" s="317"/>
      <c r="FAF51" s="317"/>
      <c r="FAG51" s="317"/>
      <c r="FAH51" s="317"/>
      <c r="FAI51" s="317"/>
      <c r="FAJ51" s="317"/>
      <c r="FAK51" s="317"/>
      <c r="FAL51" s="317"/>
      <c r="FAM51" s="317"/>
      <c r="FAN51" s="317"/>
      <c r="FAO51" s="317"/>
      <c r="FAP51" s="317"/>
      <c r="FAQ51" s="317"/>
      <c r="FAR51" s="317"/>
      <c r="FAS51" s="317"/>
      <c r="FAT51" s="317"/>
      <c r="FAU51" s="317"/>
      <c r="FAV51" s="317"/>
      <c r="FAW51" s="317"/>
      <c r="FAX51" s="317"/>
      <c r="FAY51" s="317"/>
      <c r="FAZ51" s="317"/>
      <c r="FBA51" s="317"/>
      <c r="FBB51" s="317"/>
      <c r="FBC51" s="317"/>
      <c r="FBD51" s="317"/>
      <c r="FBE51" s="317"/>
      <c r="FBF51" s="317"/>
      <c r="FBG51" s="317"/>
      <c r="FBH51" s="317"/>
      <c r="FBI51" s="317"/>
      <c r="FBJ51" s="317"/>
      <c r="FBK51" s="317"/>
      <c r="FBL51" s="317"/>
      <c r="FBM51" s="317"/>
      <c r="FBN51" s="317"/>
      <c r="FBO51" s="317"/>
      <c r="FBP51" s="317"/>
      <c r="FBQ51" s="317"/>
      <c r="FBR51" s="317"/>
      <c r="FBS51" s="317"/>
      <c r="FBT51" s="317"/>
      <c r="FBU51" s="317"/>
      <c r="FBV51" s="317"/>
      <c r="FBW51" s="317"/>
      <c r="FBX51" s="317"/>
      <c r="FBY51" s="317"/>
      <c r="FBZ51" s="317"/>
      <c r="FCA51" s="317"/>
      <c r="FCB51" s="317"/>
      <c r="FCC51" s="317"/>
      <c r="FCD51" s="317"/>
      <c r="FCE51" s="317"/>
      <c r="FCF51" s="317"/>
      <c r="FCG51" s="317"/>
      <c r="FCH51" s="317"/>
      <c r="FCI51" s="317"/>
      <c r="FCJ51" s="317"/>
      <c r="FCK51" s="317"/>
      <c r="FCL51" s="317"/>
      <c r="FCM51" s="317"/>
      <c r="FCN51" s="317"/>
      <c r="FCO51" s="317"/>
      <c r="FCP51" s="317"/>
      <c r="FCQ51" s="317"/>
      <c r="FCR51" s="317"/>
      <c r="FCS51" s="317"/>
      <c r="FCT51" s="317"/>
      <c r="FCU51" s="317"/>
      <c r="FCV51" s="317"/>
      <c r="FCW51" s="317"/>
      <c r="FCX51" s="317"/>
      <c r="FCY51" s="317"/>
      <c r="FCZ51" s="317"/>
      <c r="FDA51" s="317"/>
      <c r="FDB51" s="317"/>
      <c r="FDC51" s="317"/>
      <c r="FDD51" s="317"/>
      <c r="FDE51" s="317"/>
      <c r="FDF51" s="317"/>
      <c r="FDG51" s="317"/>
      <c r="FDH51" s="317"/>
      <c r="FDI51" s="317"/>
      <c r="FDJ51" s="317"/>
      <c r="FDK51" s="317"/>
      <c r="FDL51" s="317"/>
      <c r="FDM51" s="317"/>
      <c r="FDN51" s="317"/>
      <c r="FDO51" s="317"/>
      <c r="FDP51" s="317"/>
      <c r="FDQ51" s="317"/>
      <c r="FDR51" s="317"/>
      <c r="FDS51" s="317"/>
      <c r="FDT51" s="317"/>
      <c r="FDU51" s="317"/>
      <c r="FDV51" s="317"/>
      <c r="FDW51" s="317"/>
      <c r="FDX51" s="317"/>
      <c r="FDY51" s="317"/>
      <c r="FDZ51" s="317"/>
      <c r="FEA51" s="317"/>
      <c r="FEB51" s="317"/>
      <c r="FEC51" s="317"/>
      <c r="FED51" s="317"/>
      <c r="FEE51" s="317"/>
      <c r="FEF51" s="317"/>
      <c r="FEG51" s="317"/>
      <c r="FEH51" s="317"/>
      <c r="FEI51" s="317"/>
      <c r="FEJ51" s="317"/>
      <c r="FEK51" s="317"/>
      <c r="FEL51" s="317"/>
      <c r="FEM51" s="317"/>
      <c r="FEN51" s="317"/>
      <c r="FEO51" s="317"/>
      <c r="FEP51" s="317"/>
      <c r="FEQ51" s="317"/>
      <c r="FER51" s="317"/>
      <c r="FES51" s="317"/>
      <c r="FET51" s="317"/>
      <c r="FEU51" s="317"/>
      <c r="FEV51" s="317"/>
      <c r="FEW51" s="317"/>
      <c r="FEX51" s="317"/>
      <c r="FEY51" s="317"/>
      <c r="FEZ51" s="317"/>
      <c r="FFA51" s="317"/>
      <c r="FFB51" s="317"/>
      <c r="FFC51" s="317"/>
      <c r="FFD51" s="317"/>
      <c r="FFE51" s="317"/>
      <c r="FFF51" s="317"/>
      <c r="FFG51" s="317"/>
      <c r="FFH51" s="317"/>
      <c r="FFI51" s="317"/>
      <c r="FFJ51" s="317"/>
      <c r="FFK51" s="317"/>
      <c r="FFL51" s="317"/>
      <c r="FFM51" s="317"/>
      <c r="FFN51" s="317"/>
      <c r="FFO51" s="317"/>
      <c r="FFP51" s="317"/>
      <c r="FFQ51" s="317"/>
      <c r="FFR51" s="317"/>
      <c r="FFS51" s="317"/>
      <c r="FFT51" s="317"/>
      <c r="FFU51" s="317"/>
      <c r="FFV51" s="317"/>
      <c r="FFW51" s="317"/>
      <c r="FFX51" s="317"/>
      <c r="FFY51" s="317"/>
      <c r="FFZ51" s="317"/>
      <c r="FGA51" s="317"/>
      <c r="FGB51" s="317"/>
      <c r="FGC51" s="317"/>
      <c r="FGD51" s="317"/>
      <c r="FGE51" s="317"/>
      <c r="FGF51" s="317"/>
      <c r="FGG51" s="317"/>
      <c r="FGH51" s="317"/>
      <c r="FGI51" s="317"/>
      <c r="FGJ51" s="317"/>
      <c r="FGK51" s="317"/>
      <c r="FGL51" s="317"/>
      <c r="FGM51" s="317"/>
      <c r="FGN51" s="317"/>
      <c r="FGO51" s="317"/>
      <c r="FGP51" s="317"/>
      <c r="FGQ51" s="317"/>
      <c r="FGR51" s="317"/>
      <c r="FGS51" s="317"/>
      <c r="FGT51" s="317"/>
      <c r="FGU51" s="317"/>
      <c r="FGV51" s="317"/>
      <c r="FGW51" s="317"/>
      <c r="FGX51" s="317"/>
      <c r="FGY51" s="317"/>
      <c r="FGZ51" s="317"/>
      <c r="FHA51" s="317"/>
      <c r="FHB51" s="317"/>
      <c r="FHC51" s="317"/>
      <c r="FHD51" s="317"/>
      <c r="FHE51" s="317"/>
      <c r="FHF51" s="317"/>
      <c r="FHG51" s="317"/>
      <c r="FHH51" s="317"/>
      <c r="FHI51" s="317"/>
      <c r="FHJ51" s="317"/>
      <c r="FHK51" s="317"/>
      <c r="FHL51" s="317"/>
      <c r="FHM51" s="317"/>
      <c r="FHN51" s="317"/>
      <c r="FHO51" s="317"/>
      <c r="FHP51" s="317"/>
      <c r="FHQ51" s="317"/>
      <c r="FHR51" s="317"/>
      <c r="FHS51" s="317"/>
      <c r="FHT51" s="317"/>
      <c r="FHU51" s="317"/>
      <c r="FHV51" s="317"/>
      <c r="FHW51" s="317"/>
      <c r="FHX51" s="317"/>
      <c r="FHY51" s="317"/>
      <c r="FHZ51" s="317"/>
      <c r="FIA51" s="317"/>
      <c r="FIB51" s="317"/>
      <c r="FIC51" s="317"/>
      <c r="FID51" s="317"/>
      <c r="FIE51" s="317"/>
      <c r="FIF51" s="317"/>
      <c r="FIG51" s="317"/>
      <c r="FIH51" s="317"/>
      <c r="FII51" s="317"/>
      <c r="FIJ51" s="317"/>
      <c r="FIK51" s="317"/>
      <c r="FIL51" s="317"/>
      <c r="FIM51" s="317"/>
      <c r="FIN51" s="317"/>
      <c r="FIO51" s="317"/>
      <c r="FIP51" s="317"/>
      <c r="FIQ51" s="317"/>
      <c r="FIR51" s="317"/>
      <c r="FIS51" s="317"/>
      <c r="FIT51" s="317"/>
      <c r="FIU51" s="317"/>
      <c r="FIV51" s="317"/>
      <c r="FIW51" s="317"/>
      <c r="FIX51" s="317"/>
      <c r="FIY51" s="317"/>
      <c r="FIZ51" s="317"/>
      <c r="FJA51" s="317"/>
      <c r="FJB51" s="317"/>
      <c r="FJC51" s="317"/>
      <c r="FJD51" s="317"/>
      <c r="FJE51" s="317"/>
      <c r="FJF51" s="317"/>
      <c r="FJG51" s="317"/>
      <c r="FJH51" s="317"/>
      <c r="FJI51" s="317"/>
      <c r="FJJ51" s="317"/>
      <c r="FJK51" s="317"/>
      <c r="FJL51" s="317"/>
      <c r="FJM51" s="317"/>
      <c r="FJN51" s="317"/>
      <c r="FJO51" s="317"/>
      <c r="FJP51" s="317"/>
      <c r="FJQ51" s="317"/>
      <c r="FJR51" s="317"/>
      <c r="FJS51" s="317"/>
      <c r="FJT51" s="317"/>
      <c r="FJU51" s="317"/>
      <c r="FJV51" s="317"/>
      <c r="FJW51" s="317"/>
      <c r="FJX51" s="317"/>
      <c r="FJY51" s="317"/>
      <c r="FJZ51" s="317"/>
      <c r="FKA51" s="317"/>
      <c r="FKB51" s="317"/>
      <c r="FKC51" s="317"/>
      <c r="FKD51" s="317"/>
      <c r="FKE51" s="317"/>
      <c r="FKF51" s="317"/>
      <c r="FKG51" s="317"/>
      <c r="FKH51" s="317"/>
      <c r="FKI51" s="317"/>
      <c r="FKJ51" s="317"/>
      <c r="FKK51" s="317"/>
      <c r="FKL51" s="317"/>
      <c r="FKM51" s="317"/>
      <c r="FKN51" s="317"/>
      <c r="FKO51" s="317"/>
      <c r="FKP51" s="317"/>
      <c r="FKQ51" s="317"/>
      <c r="FKR51" s="317"/>
      <c r="FKS51" s="317"/>
      <c r="FKT51" s="317"/>
      <c r="FKU51" s="317"/>
      <c r="FKV51" s="317"/>
      <c r="FKW51" s="317"/>
      <c r="FKX51" s="317"/>
      <c r="FKY51" s="317"/>
      <c r="FKZ51" s="317"/>
      <c r="FLA51" s="317"/>
      <c r="FLB51" s="317"/>
      <c r="FLC51" s="317"/>
      <c r="FLD51" s="317"/>
      <c r="FLE51" s="317"/>
      <c r="FLF51" s="317"/>
      <c r="FLG51" s="317"/>
      <c r="FLH51" s="317"/>
      <c r="FLI51" s="317"/>
      <c r="FLJ51" s="317"/>
      <c r="FLK51" s="317"/>
      <c r="FLL51" s="317"/>
      <c r="FLM51" s="317"/>
      <c r="FLN51" s="317"/>
      <c r="FLO51" s="317"/>
      <c r="FLP51" s="317"/>
      <c r="FLQ51" s="317"/>
      <c r="FLR51" s="317"/>
      <c r="FLS51" s="317"/>
      <c r="FLT51" s="317"/>
      <c r="FLU51" s="317"/>
      <c r="FLV51" s="317"/>
      <c r="FLW51" s="317"/>
      <c r="FLX51" s="317"/>
      <c r="FLY51" s="317"/>
      <c r="FLZ51" s="317"/>
      <c r="FMA51" s="317"/>
      <c r="FMB51" s="317"/>
      <c r="FMC51" s="317"/>
      <c r="FMD51" s="317"/>
      <c r="FME51" s="317"/>
      <c r="FMF51" s="317"/>
      <c r="FMG51" s="317"/>
      <c r="FMH51" s="317"/>
      <c r="FMI51" s="317"/>
      <c r="FMJ51" s="317"/>
      <c r="FMK51" s="317"/>
      <c r="FML51" s="317"/>
      <c r="FMM51" s="317"/>
      <c r="FMN51" s="317"/>
      <c r="FMO51" s="317"/>
      <c r="FMP51" s="317"/>
      <c r="FMQ51" s="317"/>
      <c r="FMR51" s="317"/>
      <c r="FMS51" s="317"/>
      <c r="FMT51" s="317"/>
      <c r="FMU51" s="317"/>
      <c r="FMV51" s="317"/>
      <c r="FMW51" s="317"/>
      <c r="FMX51" s="317"/>
      <c r="FMY51" s="317"/>
      <c r="FMZ51" s="317"/>
      <c r="FNA51" s="317"/>
      <c r="FNB51" s="317"/>
      <c r="FNC51" s="317"/>
      <c r="FND51" s="317"/>
      <c r="FNE51" s="317"/>
      <c r="FNF51" s="317"/>
      <c r="FNG51" s="317"/>
      <c r="FNH51" s="317"/>
      <c r="FNI51" s="317"/>
      <c r="FNJ51" s="317"/>
      <c r="FNK51" s="317"/>
      <c r="FNL51" s="317"/>
      <c r="FNM51" s="317"/>
      <c r="FNN51" s="317"/>
      <c r="FNO51" s="317"/>
      <c r="FNP51" s="317"/>
      <c r="FNQ51" s="317"/>
      <c r="FNR51" s="317"/>
      <c r="FNS51" s="317"/>
      <c r="FNT51" s="317"/>
      <c r="FNU51" s="317"/>
      <c r="FNV51" s="317"/>
      <c r="FNW51" s="317"/>
      <c r="FNX51" s="317"/>
      <c r="FNY51" s="317"/>
      <c r="FNZ51" s="317"/>
      <c r="FOA51" s="317"/>
      <c r="FOB51" s="317"/>
      <c r="FOC51" s="317"/>
      <c r="FOD51" s="317"/>
      <c r="FOE51" s="317"/>
      <c r="FOF51" s="317"/>
      <c r="FOG51" s="317"/>
      <c r="FOH51" s="317"/>
      <c r="FOI51" s="317"/>
      <c r="FOJ51" s="317"/>
      <c r="FOK51" s="317"/>
      <c r="FOL51" s="317"/>
      <c r="FOM51" s="317"/>
      <c r="FON51" s="317"/>
      <c r="FOO51" s="317"/>
      <c r="FOP51" s="317"/>
      <c r="FOQ51" s="317"/>
      <c r="FOR51" s="317"/>
      <c r="FOS51" s="317"/>
      <c r="FOT51" s="317"/>
      <c r="FOU51" s="317"/>
      <c r="FOV51" s="317"/>
      <c r="FOW51" s="317"/>
      <c r="FOX51" s="317"/>
      <c r="FOY51" s="317"/>
      <c r="FOZ51" s="317"/>
      <c r="FPA51" s="317"/>
      <c r="FPB51" s="317"/>
      <c r="FPC51" s="317"/>
      <c r="FPD51" s="317"/>
      <c r="FPE51" s="317"/>
      <c r="FPF51" s="317"/>
      <c r="FPG51" s="317"/>
      <c r="FPH51" s="317"/>
      <c r="FPI51" s="317"/>
      <c r="FPJ51" s="317"/>
      <c r="FPK51" s="317"/>
      <c r="FPL51" s="317"/>
      <c r="FPM51" s="317"/>
      <c r="FPN51" s="317"/>
      <c r="FPO51" s="317"/>
      <c r="FPP51" s="317"/>
      <c r="FPQ51" s="317"/>
      <c r="FPR51" s="317"/>
      <c r="FPS51" s="317"/>
      <c r="FPT51" s="317"/>
      <c r="FPU51" s="317"/>
      <c r="FPV51" s="317"/>
      <c r="FPW51" s="317"/>
      <c r="FPX51" s="317"/>
      <c r="FPY51" s="317"/>
      <c r="FPZ51" s="317"/>
      <c r="FQA51" s="317"/>
      <c r="FQB51" s="317"/>
      <c r="FQC51" s="317"/>
      <c r="FQD51" s="317"/>
      <c r="FQE51" s="317"/>
      <c r="FQF51" s="317"/>
      <c r="FQG51" s="317"/>
      <c r="FQH51" s="317"/>
      <c r="FQI51" s="317"/>
      <c r="FQJ51" s="317"/>
      <c r="FQK51" s="317"/>
      <c r="FQL51" s="317"/>
      <c r="FQM51" s="317"/>
      <c r="FQN51" s="317"/>
      <c r="FQO51" s="317"/>
      <c r="FQP51" s="317"/>
      <c r="FQQ51" s="317"/>
      <c r="FQR51" s="317"/>
      <c r="FQS51" s="317"/>
      <c r="FQT51" s="317"/>
      <c r="FQU51" s="317"/>
      <c r="FQV51" s="317"/>
      <c r="FQW51" s="317"/>
      <c r="FQX51" s="317"/>
      <c r="FQY51" s="317"/>
      <c r="FQZ51" s="317"/>
      <c r="FRA51" s="317"/>
      <c r="FRB51" s="317"/>
      <c r="FRC51" s="317"/>
      <c r="FRD51" s="317"/>
      <c r="FRE51" s="317"/>
      <c r="FRF51" s="317"/>
      <c r="FRG51" s="317"/>
      <c r="FRH51" s="317"/>
      <c r="FRI51" s="317"/>
      <c r="FRJ51" s="317"/>
      <c r="FRK51" s="317"/>
      <c r="FRL51" s="317"/>
      <c r="FRM51" s="317"/>
      <c r="FRN51" s="317"/>
      <c r="FRO51" s="317"/>
      <c r="FRP51" s="317"/>
      <c r="FRQ51" s="317"/>
      <c r="FRR51" s="317"/>
      <c r="FRS51" s="317"/>
      <c r="FRT51" s="317"/>
      <c r="FRU51" s="317"/>
      <c r="FRV51" s="317"/>
      <c r="FRW51" s="317"/>
      <c r="FRX51" s="317"/>
      <c r="FRY51" s="317"/>
      <c r="FRZ51" s="317"/>
      <c r="FSA51" s="317"/>
      <c r="FSB51" s="317"/>
      <c r="FSC51" s="317"/>
      <c r="FSD51" s="317"/>
      <c r="FSE51" s="317"/>
      <c r="FSF51" s="317"/>
      <c r="FSG51" s="317"/>
      <c r="FSH51" s="317"/>
      <c r="FSI51" s="317"/>
      <c r="FSJ51" s="317"/>
      <c r="FSK51" s="317"/>
      <c r="FSL51" s="317"/>
      <c r="FSM51" s="317"/>
      <c r="FSN51" s="317"/>
      <c r="FSO51" s="317"/>
      <c r="FSP51" s="317"/>
      <c r="FSQ51" s="317"/>
      <c r="FSR51" s="317"/>
      <c r="FSS51" s="317"/>
      <c r="FST51" s="317"/>
      <c r="FSU51" s="317"/>
      <c r="FSV51" s="317"/>
      <c r="FSW51" s="317"/>
      <c r="FSX51" s="317"/>
      <c r="FSY51" s="317"/>
      <c r="FSZ51" s="317"/>
      <c r="FTA51" s="317"/>
      <c r="FTB51" s="317"/>
      <c r="FTC51" s="317"/>
      <c r="FTD51" s="317"/>
      <c r="FTE51" s="317"/>
      <c r="FTF51" s="317"/>
      <c r="FTG51" s="317"/>
      <c r="FTH51" s="317"/>
      <c r="FTI51" s="317"/>
      <c r="FTJ51" s="317"/>
      <c r="FTK51" s="317"/>
      <c r="FTL51" s="317"/>
      <c r="FTM51" s="317"/>
      <c r="FTN51" s="317"/>
      <c r="FTO51" s="317"/>
      <c r="FTP51" s="317"/>
      <c r="FTQ51" s="317"/>
      <c r="FTR51" s="317"/>
      <c r="FTS51" s="317"/>
      <c r="FTT51" s="317"/>
      <c r="FTU51" s="317"/>
      <c r="FTV51" s="317"/>
      <c r="FTW51" s="317"/>
      <c r="FTX51" s="317"/>
      <c r="FTY51" s="317"/>
      <c r="FTZ51" s="317"/>
      <c r="FUA51" s="317"/>
      <c r="FUB51" s="317"/>
      <c r="FUC51" s="317"/>
      <c r="FUD51" s="317"/>
      <c r="FUE51" s="317"/>
      <c r="FUF51" s="317"/>
      <c r="FUG51" s="317"/>
      <c r="FUH51" s="317"/>
      <c r="FUI51" s="317"/>
      <c r="FUJ51" s="317"/>
      <c r="FUK51" s="317"/>
      <c r="FUL51" s="317"/>
      <c r="FUM51" s="317"/>
      <c r="FUN51" s="317"/>
      <c r="FUO51" s="317"/>
      <c r="FUP51" s="317"/>
      <c r="FUQ51" s="317"/>
      <c r="FUR51" s="317"/>
      <c r="FUS51" s="317"/>
      <c r="FUT51" s="317"/>
      <c r="FUU51" s="317"/>
      <c r="FUV51" s="317"/>
      <c r="FUW51" s="317"/>
      <c r="FUX51" s="317"/>
      <c r="FUY51" s="317"/>
      <c r="FUZ51" s="317"/>
      <c r="FVA51" s="317"/>
      <c r="FVB51" s="317"/>
      <c r="FVC51" s="317"/>
      <c r="FVD51" s="317"/>
      <c r="FVE51" s="317"/>
      <c r="FVF51" s="317"/>
      <c r="FVG51" s="317"/>
      <c r="FVH51" s="317"/>
      <c r="FVI51" s="317"/>
      <c r="FVJ51" s="317"/>
      <c r="FVK51" s="317"/>
      <c r="FVL51" s="317"/>
      <c r="FVM51" s="317"/>
      <c r="FVN51" s="317"/>
      <c r="FVO51" s="317"/>
      <c r="FVP51" s="317"/>
      <c r="FVQ51" s="317"/>
      <c r="FVR51" s="317"/>
      <c r="FVS51" s="317"/>
      <c r="FVT51" s="317"/>
      <c r="FVU51" s="317"/>
      <c r="FVV51" s="317"/>
      <c r="FVW51" s="317"/>
      <c r="FVX51" s="317"/>
      <c r="FVY51" s="317"/>
      <c r="FVZ51" s="317"/>
      <c r="FWA51" s="317"/>
      <c r="FWB51" s="317"/>
      <c r="FWC51" s="317"/>
      <c r="FWD51" s="317"/>
      <c r="FWE51" s="317"/>
      <c r="FWF51" s="317"/>
      <c r="FWG51" s="317"/>
      <c r="FWH51" s="317"/>
      <c r="FWI51" s="317"/>
      <c r="FWJ51" s="317"/>
      <c r="FWK51" s="317"/>
      <c r="FWL51" s="317"/>
      <c r="FWM51" s="317"/>
      <c r="FWN51" s="317"/>
      <c r="FWO51" s="317"/>
      <c r="FWP51" s="317"/>
      <c r="FWQ51" s="317"/>
      <c r="FWR51" s="317"/>
      <c r="FWS51" s="317"/>
      <c r="FWT51" s="317"/>
      <c r="FWU51" s="317"/>
      <c r="FWV51" s="317"/>
      <c r="FWW51" s="317"/>
      <c r="FWX51" s="317"/>
      <c r="FWY51" s="317"/>
      <c r="FWZ51" s="317"/>
      <c r="FXA51" s="317"/>
      <c r="FXB51" s="317"/>
      <c r="FXC51" s="317"/>
      <c r="FXD51" s="317"/>
      <c r="FXE51" s="317"/>
      <c r="FXF51" s="317"/>
      <c r="FXG51" s="317"/>
      <c r="FXH51" s="317"/>
      <c r="FXI51" s="317"/>
      <c r="FXJ51" s="317"/>
      <c r="FXK51" s="317"/>
      <c r="FXL51" s="317"/>
      <c r="FXM51" s="317"/>
      <c r="FXN51" s="317"/>
      <c r="FXO51" s="317"/>
      <c r="FXP51" s="317"/>
      <c r="FXQ51" s="317"/>
      <c r="FXR51" s="317"/>
      <c r="FXS51" s="317"/>
      <c r="FXT51" s="317"/>
      <c r="FXU51" s="317"/>
      <c r="FXV51" s="317"/>
      <c r="FXW51" s="317"/>
      <c r="FXX51" s="317"/>
      <c r="FXY51" s="317"/>
      <c r="FXZ51" s="317"/>
      <c r="FYA51" s="317"/>
      <c r="FYB51" s="317"/>
      <c r="FYC51" s="317"/>
      <c r="FYD51" s="317"/>
      <c r="FYE51" s="317"/>
      <c r="FYF51" s="317"/>
      <c r="FYG51" s="317"/>
      <c r="FYH51" s="317"/>
      <c r="FYI51" s="317"/>
      <c r="FYJ51" s="317"/>
      <c r="FYK51" s="317"/>
      <c r="FYL51" s="317"/>
      <c r="FYM51" s="317"/>
      <c r="FYN51" s="317"/>
      <c r="FYO51" s="317"/>
      <c r="FYP51" s="317"/>
      <c r="FYQ51" s="317"/>
      <c r="FYR51" s="317"/>
      <c r="FYS51" s="317"/>
      <c r="FYT51" s="317"/>
      <c r="FYU51" s="317"/>
      <c r="FYV51" s="317"/>
      <c r="FYW51" s="317"/>
      <c r="FYX51" s="317"/>
      <c r="FYY51" s="317"/>
      <c r="FYZ51" s="317"/>
      <c r="FZA51" s="317"/>
      <c r="FZB51" s="317"/>
      <c r="FZC51" s="317"/>
      <c r="FZD51" s="317"/>
      <c r="FZE51" s="317"/>
      <c r="FZF51" s="317"/>
      <c r="FZG51" s="317"/>
      <c r="FZH51" s="317"/>
      <c r="FZI51" s="317"/>
      <c r="FZJ51" s="317"/>
      <c r="FZK51" s="317"/>
      <c r="FZL51" s="317"/>
      <c r="FZM51" s="317"/>
      <c r="FZN51" s="317"/>
      <c r="FZO51" s="317"/>
      <c r="FZP51" s="317"/>
      <c r="FZQ51" s="317"/>
      <c r="FZR51" s="317"/>
      <c r="FZS51" s="317"/>
      <c r="FZT51" s="317"/>
      <c r="FZU51" s="317"/>
      <c r="FZV51" s="317"/>
      <c r="FZW51" s="317"/>
      <c r="FZX51" s="317"/>
      <c r="FZY51" s="317"/>
      <c r="FZZ51" s="317"/>
      <c r="GAA51" s="317"/>
      <c r="GAB51" s="317"/>
      <c r="GAC51" s="317"/>
      <c r="GAD51" s="317"/>
      <c r="GAE51" s="317"/>
      <c r="GAF51" s="317"/>
      <c r="GAG51" s="317"/>
      <c r="GAH51" s="317"/>
      <c r="GAI51" s="317"/>
      <c r="GAJ51" s="317"/>
      <c r="GAK51" s="317"/>
      <c r="GAL51" s="317"/>
      <c r="GAM51" s="317"/>
      <c r="GAN51" s="317"/>
      <c r="GAO51" s="317"/>
      <c r="GAP51" s="317"/>
      <c r="GAQ51" s="317"/>
      <c r="GAR51" s="317"/>
      <c r="GAS51" s="317"/>
      <c r="GAT51" s="317"/>
      <c r="GAU51" s="317"/>
      <c r="GAV51" s="317"/>
      <c r="GAW51" s="317"/>
      <c r="GAX51" s="317"/>
      <c r="GAY51" s="317"/>
      <c r="GAZ51" s="317"/>
      <c r="GBA51" s="317"/>
      <c r="GBB51" s="317"/>
      <c r="GBC51" s="317"/>
      <c r="GBD51" s="317"/>
      <c r="GBE51" s="317"/>
      <c r="GBF51" s="317"/>
      <c r="GBG51" s="317"/>
      <c r="GBH51" s="317"/>
      <c r="GBI51" s="317"/>
      <c r="GBJ51" s="317"/>
      <c r="GBK51" s="317"/>
      <c r="GBL51" s="317"/>
      <c r="GBM51" s="317"/>
      <c r="GBN51" s="317"/>
      <c r="GBO51" s="317"/>
      <c r="GBP51" s="317"/>
      <c r="GBQ51" s="317"/>
      <c r="GBR51" s="317"/>
      <c r="GBS51" s="317"/>
      <c r="GBT51" s="317"/>
      <c r="GBU51" s="317"/>
      <c r="GBV51" s="317"/>
      <c r="GBW51" s="317"/>
      <c r="GBX51" s="317"/>
      <c r="GBY51" s="317"/>
      <c r="GBZ51" s="317"/>
      <c r="GCA51" s="317"/>
      <c r="GCB51" s="317"/>
      <c r="GCC51" s="317"/>
      <c r="GCD51" s="317"/>
      <c r="GCE51" s="317"/>
      <c r="GCF51" s="317"/>
      <c r="GCG51" s="317"/>
      <c r="GCH51" s="317"/>
      <c r="GCI51" s="317"/>
      <c r="GCJ51" s="317"/>
      <c r="GCK51" s="317"/>
      <c r="GCL51" s="317"/>
      <c r="GCM51" s="317"/>
      <c r="GCN51" s="317"/>
      <c r="GCO51" s="317"/>
      <c r="GCP51" s="317"/>
      <c r="GCQ51" s="317"/>
      <c r="GCR51" s="317"/>
      <c r="GCS51" s="317"/>
      <c r="GCT51" s="317"/>
      <c r="GCU51" s="317"/>
      <c r="GCV51" s="317"/>
      <c r="GCW51" s="317"/>
      <c r="GCX51" s="317"/>
      <c r="GCY51" s="317"/>
      <c r="GCZ51" s="317"/>
      <c r="GDA51" s="317"/>
      <c r="GDB51" s="317"/>
      <c r="GDC51" s="317"/>
      <c r="GDD51" s="317"/>
      <c r="GDE51" s="317"/>
      <c r="GDF51" s="317"/>
      <c r="GDG51" s="317"/>
      <c r="GDH51" s="317"/>
      <c r="GDI51" s="317"/>
      <c r="GDJ51" s="317"/>
      <c r="GDK51" s="317"/>
      <c r="GDL51" s="317"/>
      <c r="GDM51" s="317"/>
      <c r="GDN51" s="317"/>
      <c r="GDO51" s="317"/>
      <c r="GDP51" s="317"/>
      <c r="GDQ51" s="317"/>
      <c r="GDR51" s="317"/>
      <c r="GDS51" s="317"/>
      <c r="GDT51" s="317"/>
      <c r="GDU51" s="317"/>
      <c r="GDV51" s="317"/>
      <c r="GDW51" s="317"/>
      <c r="GDX51" s="317"/>
      <c r="GDY51" s="317"/>
      <c r="GDZ51" s="317"/>
      <c r="GEA51" s="317"/>
      <c r="GEB51" s="317"/>
      <c r="GEC51" s="317"/>
      <c r="GED51" s="317"/>
      <c r="GEE51" s="317"/>
      <c r="GEF51" s="317"/>
      <c r="GEG51" s="317"/>
      <c r="GEH51" s="317"/>
      <c r="GEI51" s="317"/>
      <c r="GEJ51" s="317"/>
      <c r="GEK51" s="317"/>
      <c r="GEL51" s="317"/>
      <c r="GEM51" s="317"/>
      <c r="GEN51" s="317"/>
      <c r="GEO51" s="317"/>
      <c r="GEP51" s="317"/>
      <c r="GEQ51" s="317"/>
      <c r="GER51" s="317"/>
      <c r="GES51" s="317"/>
      <c r="GET51" s="317"/>
      <c r="GEU51" s="317"/>
      <c r="GEV51" s="317"/>
      <c r="GEW51" s="317"/>
      <c r="GEX51" s="317"/>
      <c r="GEY51" s="317"/>
      <c r="GEZ51" s="317"/>
      <c r="GFA51" s="317"/>
      <c r="GFB51" s="317"/>
      <c r="GFC51" s="317"/>
      <c r="GFD51" s="317"/>
      <c r="GFE51" s="317"/>
      <c r="GFF51" s="317"/>
      <c r="GFG51" s="317"/>
      <c r="GFH51" s="317"/>
      <c r="GFI51" s="317"/>
      <c r="GFJ51" s="317"/>
      <c r="GFK51" s="317"/>
      <c r="GFL51" s="317"/>
      <c r="GFM51" s="317"/>
      <c r="GFN51" s="317"/>
      <c r="GFO51" s="317"/>
      <c r="GFP51" s="317"/>
      <c r="GFQ51" s="317"/>
      <c r="GFR51" s="317"/>
      <c r="GFS51" s="317"/>
      <c r="GFT51" s="317"/>
      <c r="GFU51" s="317"/>
      <c r="GFV51" s="317"/>
      <c r="GFW51" s="317"/>
      <c r="GFX51" s="317"/>
      <c r="GFY51" s="317"/>
      <c r="GFZ51" s="317"/>
      <c r="GGA51" s="317"/>
      <c r="GGB51" s="317"/>
      <c r="GGC51" s="317"/>
      <c r="GGD51" s="317"/>
      <c r="GGE51" s="317"/>
      <c r="GGF51" s="317"/>
      <c r="GGG51" s="317"/>
      <c r="GGH51" s="317"/>
      <c r="GGI51" s="317"/>
      <c r="GGJ51" s="317"/>
      <c r="GGK51" s="317"/>
      <c r="GGL51" s="317"/>
      <c r="GGM51" s="317"/>
      <c r="GGN51" s="317"/>
      <c r="GGO51" s="317"/>
      <c r="GGP51" s="317"/>
      <c r="GGQ51" s="317"/>
      <c r="GGR51" s="317"/>
      <c r="GGS51" s="317"/>
      <c r="GGT51" s="317"/>
      <c r="GGU51" s="317"/>
      <c r="GGV51" s="317"/>
      <c r="GGW51" s="317"/>
      <c r="GGX51" s="317"/>
      <c r="GGY51" s="317"/>
      <c r="GGZ51" s="317"/>
      <c r="GHA51" s="317"/>
      <c r="GHB51" s="317"/>
      <c r="GHC51" s="317"/>
      <c r="GHD51" s="317"/>
      <c r="GHE51" s="317"/>
      <c r="GHF51" s="317"/>
      <c r="GHG51" s="317"/>
      <c r="GHH51" s="317"/>
      <c r="GHI51" s="317"/>
      <c r="GHJ51" s="317"/>
      <c r="GHK51" s="317"/>
      <c r="GHL51" s="317"/>
      <c r="GHM51" s="317"/>
      <c r="GHN51" s="317"/>
      <c r="GHO51" s="317"/>
      <c r="GHP51" s="317"/>
      <c r="GHQ51" s="317"/>
      <c r="GHR51" s="317"/>
      <c r="GHS51" s="317"/>
      <c r="GHT51" s="317"/>
      <c r="GHU51" s="317"/>
      <c r="GHV51" s="317"/>
      <c r="GHW51" s="317"/>
      <c r="GHX51" s="317"/>
      <c r="GHY51" s="317"/>
      <c r="GHZ51" s="317"/>
      <c r="GIA51" s="317"/>
      <c r="GIB51" s="317"/>
      <c r="GIC51" s="317"/>
      <c r="GID51" s="317"/>
      <c r="GIE51" s="317"/>
      <c r="GIF51" s="317"/>
      <c r="GIG51" s="317"/>
      <c r="GIH51" s="317"/>
      <c r="GII51" s="317"/>
      <c r="GIJ51" s="317"/>
      <c r="GIK51" s="317"/>
      <c r="GIL51" s="317"/>
      <c r="GIM51" s="317"/>
      <c r="GIN51" s="317"/>
      <c r="GIO51" s="317"/>
      <c r="GIP51" s="317"/>
      <c r="GIQ51" s="317"/>
      <c r="GIR51" s="317"/>
      <c r="GIS51" s="317"/>
      <c r="GIT51" s="317"/>
      <c r="GIU51" s="317"/>
      <c r="GIV51" s="317"/>
      <c r="GIW51" s="317"/>
      <c r="GIX51" s="317"/>
      <c r="GIY51" s="317"/>
      <c r="GIZ51" s="317"/>
      <c r="GJA51" s="317"/>
      <c r="GJB51" s="317"/>
      <c r="GJC51" s="317"/>
      <c r="GJD51" s="317"/>
      <c r="GJE51" s="317"/>
      <c r="GJF51" s="317"/>
      <c r="GJG51" s="317"/>
      <c r="GJH51" s="317"/>
      <c r="GJI51" s="317"/>
      <c r="GJJ51" s="317"/>
      <c r="GJK51" s="317"/>
      <c r="GJL51" s="317"/>
      <c r="GJM51" s="317"/>
      <c r="GJN51" s="317"/>
      <c r="GJO51" s="317"/>
      <c r="GJP51" s="317"/>
      <c r="GJQ51" s="317"/>
      <c r="GJR51" s="317"/>
      <c r="GJS51" s="317"/>
      <c r="GJT51" s="317"/>
      <c r="GJU51" s="317"/>
      <c r="GJV51" s="317"/>
      <c r="GJW51" s="317"/>
      <c r="GJX51" s="317"/>
      <c r="GJY51" s="317"/>
      <c r="GJZ51" s="317"/>
      <c r="GKA51" s="317"/>
      <c r="GKB51" s="317"/>
      <c r="GKC51" s="317"/>
      <c r="GKD51" s="317"/>
      <c r="GKE51" s="317"/>
      <c r="GKF51" s="317"/>
      <c r="GKG51" s="317"/>
      <c r="GKH51" s="317"/>
      <c r="GKI51" s="317"/>
      <c r="GKJ51" s="317"/>
      <c r="GKK51" s="317"/>
      <c r="GKL51" s="317"/>
      <c r="GKM51" s="317"/>
      <c r="GKN51" s="317"/>
      <c r="GKO51" s="317"/>
      <c r="GKP51" s="317"/>
      <c r="GKQ51" s="317"/>
      <c r="GKR51" s="317"/>
      <c r="GKS51" s="317"/>
      <c r="GKT51" s="317"/>
      <c r="GKU51" s="317"/>
      <c r="GKV51" s="317"/>
      <c r="GKW51" s="317"/>
      <c r="GKX51" s="317"/>
      <c r="GKY51" s="317"/>
      <c r="GKZ51" s="317"/>
      <c r="GLA51" s="317"/>
      <c r="GLB51" s="317"/>
      <c r="GLC51" s="317"/>
      <c r="GLD51" s="317"/>
      <c r="GLE51" s="317"/>
      <c r="GLF51" s="317"/>
      <c r="GLG51" s="317"/>
      <c r="GLH51" s="317"/>
      <c r="GLI51" s="317"/>
      <c r="GLJ51" s="317"/>
      <c r="GLK51" s="317"/>
      <c r="GLL51" s="317"/>
      <c r="GLM51" s="317"/>
      <c r="GLN51" s="317"/>
      <c r="GLO51" s="317"/>
      <c r="GLP51" s="317"/>
      <c r="GLQ51" s="317"/>
      <c r="GLR51" s="317"/>
      <c r="GLS51" s="317"/>
      <c r="GLT51" s="317"/>
      <c r="GLU51" s="317"/>
      <c r="GLV51" s="317"/>
      <c r="GLW51" s="317"/>
      <c r="GLX51" s="317"/>
      <c r="GLY51" s="317"/>
      <c r="GLZ51" s="317"/>
      <c r="GMA51" s="317"/>
      <c r="GMB51" s="317"/>
      <c r="GMC51" s="317"/>
      <c r="GMD51" s="317"/>
      <c r="GME51" s="317"/>
      <c r="GMF51" s="317"/>
      <c r="GMG51" s="317"/>
      <c r="GMH51" s="317"/>
      <c r="GMI51" s="317"/>
      <c r="GMJ51" s="317"/>
      <c r="GMK51" s="317"/>
      <c r="GML51" s="317"/>
      <c r="GMM51" s="317"/>
      <c r="GMN51" s="317"/>
      <c r="GMO51" s="317"/>
      <c r="GMP51" s="317"/>
      <c r="GMQ51" s="317"/>
      <c r="GMR51" s="317"/>
      <c r="GMS51" s="317"/>
      <c r="GMT51" s="317"/>
      <c r="GMU51" s="317"/>
      <c r="GMV51" s="317"/>
      <c r="GMW51" s="317"/>
      <c r="GMX51" s="317"/>
      <c r="GMY51" s="317"/>
      <c r="GMZ51" s="317"/>
      <c r="GNA51" s="317"/>
      <c r="GNB51" s="317"/>
      <c r="GNC51" s="317"/>
      <c r="GND51" s="317"/>
      <c r="GNE51" s="317"/>
      <c r="GNF51" s="317"/>
      <c r="GNG51" s="317"/>
      <c r="GNH51" s="317"/>
      <c r="GNI51" s="317"/>
      <c r="GNJ51" s="317"/>
      <c r="GNK51" s="317"/>
      <c r="GNL51" s="317"/>
      <c r="GNM51" s="317"/>
      <c r="GNN51" s="317"/>
      <c r="GNO51" s="317"/>
      <c r="GNP51" s="317"/>
      <c r="GNQ51" s="317"/>
      <c r="GNR51" s="317"/>
      <c r="GNS51" s="317"/>
      <c r="GNT51" s="317"/>
      <c r="GNU51" s="317"/>
      <c r="GNV51" s="317"/>
      <c r="GNW51" s="317"/>
      <c r="GNX51" s="317"/>
      <c r="GNY51" s="317"/>
      <c r="GNZ51" s="317"/>
      <c r="GOA51" s="317"/>
      <c r="GOB51" s="317"/>
      <c r="GOC51" s="317"/>
      <c r="GOD51" s="317"/>
      <c r="GOE51" s="317"/>
      <c r="GOF51" s="317"/>
      <c r="GOG51" s="317"/>
      <c r="GOH51" s="317"/>
      <c r="GOI51" s="317"/>
      <c r="GOJ51" s="317"/>
      <c r="GOK51" s="317"/>
      <c r="GOL51" s="317"/>
      <c r="GOM51" s="317"/>
      <c r="GON51" s="317"/>
      <c r="GOO51" s="317"/>
      <c r="GOP51" s="317"/>
      <c r="GOQ51" s="317"/>
      <c r="GOR51" s="317"/>
      <c r="GOS51" s="317"/>
      <c r="GOT51" s="317"/>
      <c r="GOU51" s="317"/>
      <c r="GOV51" s="317"/>
      <c r="GOW51" s="317"/>
      <c r="GOX51" s="317"/>
      <c r="GOY51" s="317"/>
      <c r="GOZ51" s="317"/>
      <c r="GPA51" s="317"/>
      <c r="GPB51" s="317"/>
      <c r="GPC51" s="317"/>
      <c r="GPD51" s="317"/>
      <c r="GPE51" s="317"/>
      <c r="GPF51" s="317"/>
      <c r="GPG51" s="317"/>
      <c r="GPH51" s="317"/>
      <c r="GPI51" s="317"/>
      <c r="GPJ51" s="317"/>
      <c r="GPK51" s="317"/>
      <c r="GPL51" s="317"/>
      <c r="GPM51" s="317"/>
      <c r="GPN51" s="317"/>
      <c r="GPO51" s="317"/>
      <c r="GPP51" s="317"/>
      <c r="GPQ51" s="317"/>
      <c r="GPR51" s="317"/>
      <c r="GPS51" s="317"/>
      <c r="GPT51" s="317"/>
      <c r="GPU51" s="317"/>
      <c r="GPV51" s="317"/>
      <c r="GPW51" s="317"/>
      <c r="GPX51" s="317"/>
      <c r="GPY51" s="317"/>
      <c r="GPZ51" s="317"/>
      <c r="GQA51" s="317"/>
      <c r="GQB51" s="317"/>
      <c r="GQC51" s="317"/>
      <c r="GQD51" s="317"/>
      <c r="GQE51" s="317"/>
      <c r="GQF51" s="317"/>
      <c r="GQG51" s="317"/>
      <c r="GQH51" s="317"/>
      <c r="GQI51" s="317"/>
      <c r="GQJ51" s="317"/>
      <c r="GQK51" s="317"/>
      <c r="GQL51" s="317"/>
      <c r="GQM51" s="317"/>
      <c r="GQN51" s="317"/>
      <c r="GQO51" s="317"/>
      <c r="GQP51" s="317"/>
      <c r="GQQ51" s="317"/>
      <c r="GQR51" s="317"/>
      <c r="GQS51" s="317"/>
      <c r="GQT51" s="317"/>
      <c r="GQU51" s="317"/>
      <c r="GQV51" s="317"/>
      <c r="GQW51" s="317"/>
      <c r="GQX51" s="317"/>
      <c r="GQY51" s="317"/>
      <c r="GQZ51" s="317"/>
      <c r="GRA51" s="317"/>
      <c r="GRB51" s="317"/>
      <c r="GRC51" s="317"/>
      <c r="GRD51" s="317"/>
      <c r="GRE51" s="317"/>
      <c r="GRF51" s="317"/>
      <c r="GRG51" s="317"/>
      <c r="GRH51" s="317"/>
      <c r="GRI51" s="317"/>
      <c r="GRJ51" s="317"/>
      <c r="GRK51" s="317"/>
      <c r="GRL51" s="317"/>
      <c r="GRM51" s="317"/>
      <c r="GRN51" s="317"/>
      <c r="GRO51" s="317"/>
      <c r="GRP51" s="317"/>
      <c r="GRQ51" s="317"/>
      <c r="GRR51" s="317"/>
      <c r="GRS51" s="317"/>
      <c r="GRT51" s="317"/>
      <c r="GRU51" s="317"/>
      <c r="GRV51" s="317"/>
      <c r="GRW51" s="317"/>
      <c r="GRX51" s="317"/>
      <c r="GRY51" s="317"/>
      <c r="GRZ51" s="317"/>
      <c r="GSA51" s="317"/>
      <c r="GSB51" s="317"/>
      <c r="GSC51" s="317"/>
      <c r="GSD51" s="317"/>
      <c r="GSE51" s="317"/>
      <c r="GSF51" s="317"/>
      <c r="GSG51" s="317"/>
      <c r="GSH51" s="317"/>
      <c r="GSI51" s="317"/>
      <c r="GSJ51" s="317"/>
      <c r="GSK51" s="317"/>
      <c r="GSL51" s="317"/>
      <c r="GSM51" s="317"/>
      <c r="GSN51" s="317"/>
      <c r="GSO51" s="317"/>
      <c r="GSP51" s="317"/>
      <c r="GSQ51" s="317"/>
      <c r="GSR51" s="317"/>
      <c r="GSS51" s="317"/>
      <c r="GST51" s="317"/>
      <c r="GSU51" s="317"/>
      <c r="GSV51" s="317"/>
      <c r="GSW51" s="317"/>
      <c r="GSX51" s="317"/>
      <c r="GSY51" s="317"/>
      <c r="GSZ51" s="317"/>
      <c r="GTA51" s="317"/>
      <c r="GTB51" s="317"/>
      <c r="GTC51" s="317"/>
      <c r="GTD51" s="317"/>
      <c r="GTE51" s="317"/>
      <c r="GTF51" s="317"/>
      <c r="GTG51" s="317"/>
      <c r="GTH51" s="317"/>
      <c r="GTI51" s="317"/>
      <c r="GTJ51" s="317"/>
      <c r="GTK51" s="317"/>
      <c r="GTL51" s="317"/>
      <c r="GTM51" s="317"/>
      <c r="GTN51" s="317"/>
      <c r="GTO51" s="317"/>
      <c r="GTP51" s="317"/>
      <c r="GTQ51" s="317"/>
      <c r="GTR51" s="317"/>
      <c r="GTS51" s="317"/>
      <c r="GTT51" s="317"/>
      <c r="GTU51" s="317"/>
      <c r="GTV51" s="317"/>
      <c r="GTW51" s="317"/>
      <c r="GTX51" s="317"/>
      <c r="GTY51" s="317"/>
      <c r="GTZ51" s="317"/>
      <c r="GUA51" s="317"/>
      <c r="GUB51" s="317"/>
      <c r="GUC51" s="317"/>
      <c r="GUD51" s="317"/>
      <c r="GUE51" s="317"/>
      <c r="GUF51" s="317"/>
      <c r="GUG51" s="317"/>
      <c r="GUH51" s="317"/>
      <c r="GUI51" s="317"/>
      <c r="GUJ51" s="317"/>
      <c r="GUK51" s="317"/>
      <c r="GUL51" s="317"/>
      <c r="GUM51" s="317"/>
      <c r="GUN51" s="317"/>
      <c r="GUO51" s="317"/>
      <c r="GUP51" s="317"/>
      <c r="GUQ51" s="317"/>
      <c r="GUR51" s="317"/>
      <c r="GUS51" s="317"/>
      <c r="GUT51" s="317"/>
      <c r="GUU51" s="317"/>
      <c r="GUV51" s="317"/>
      <c r="GUW51" s="317"/>
      <c r="GUX51" s="317"/>
      <c r="GUY51" s="317"/>
      <c r="GUZ51" s="317"/>
      <c r="GVA51" s="317"/>
      <c r="GVB51" s="317"/>
      <c r="GVC51" s="317"/>
      <c r="GVD51" s="317"/>
      <c r="GVE51" s="317"/>
      <c r="GVF51" s="317"/>
      <c r="GVG51" s="317"/>
      <c r="GVH51" s="317"/>
      <c r="GVI51" s="317"/>
      <c r="GVJ51" s="317"/>
      <c r="GVK51" s="317"/>
      <c r="GVL51" s="317"/>
      <c r="GVM51" s="317"/>
      <c r="GVN51" s="317"/>
      <c r="GVO51" s="317"/>
      <c r="GVP51" s="317"/>
      <c r="GVQ51" s="317"/>
      <c r="GVR51" s="317"/>
      <c r="GVS51" s="317"/>
      <c r="GVT51" s="317"/>
      <c r="GVU51" s="317"/>
      <c r="GVV51" s="317"/>
      <c r="GVW51" s="317"/>
      <c r="GVX51" s="317"/>
      <c r="GVY51" s="317"/>
      <c r="GVZ51" s="317"/>
      <c r="GWA51" s="317"/>
      <c r="GWB51" s="317"/>
      <c r="GWC51" s="317"/>
      <c r="GWD51" s="317"/>
      <c r="GWE51" s="317"/>
      <c r="GWF51" s="317"/>
      <c r="GWG51" s="317"/>
      <c r="GWH51" s="317"/>
      <c r="GWI51" s="317"/>
      <c r="GWJ51" s="317"/>
      <c r="GWK51" s="317"/>
      <c r="GWL51" s="317"/>
      <c r="GWM51" s="317"/>
      <c r="GWN51" s="317"/>
      <c r="GWO51" s="317"/>
      <c r="GWP51" s="317"/>
      <c r="GWQ51" s="317"/>
      <c r="GWR51" s="317"/>
      <c r="GWS51" s="317"/>
      <c r="GWT51" s="317"/>
      <c r="GWU51" s="317"/>
      <c r="GWV51" s="317"/>
      <c r="GWW51" s="317"/>
      <c r="GWX51" s="317"/>
      <c r="GWY51" s="317"/>
      <c r="GWZ51" s="317"/>
      <c r="GXA51" s="317"/>
      <c r="GXB51" s="317"/>
      <c r="GXC51" s="317"/>
      <c r="GXD51" s="317"/>
      <c r="GXE51" s="317"/>
      <c r="GXF51" s="317"/>
      <c r="GXG51" s="317"/>
      <c r="GXH51" s="317"/>
      <c r="GXI51" s="317"/>
      <c r="GXJ51" s="317"/>
      <c r="GXK51" s="317"/>
      <c r="GXL51" s="317"/>
      <c r="GXM51" s="317"/>
      <c r="GXN51" s="317"/>
      <c r="GXO51" s="317"/>
      <c r="GXP51" s="317"/>
      <c r="GXQ51" s="317"/>
      <c r="GXR51" s="317"/>
      <c r="GXS51" s="317"/>
      <c r="GXT51" s="317"/>
      <c r="GXU51" s="317"/>
      <c r="GXV51" s="317"/>
      <c r="GXW51" s="317"/>
      <c r="GXX51" s="317"/>
      <c r="GXY51" s="317"/>
      <c r="GXZ51" s="317"/>
      <c r="GYA51" s="317"/>
      <c r="GYB51" s="317"/>
      <c r="GYC51" s="317"/>
      <c r="GYD51" s="317"/>
      <c r="GYE51" s="317"/>
      <c r="GYF51" s="317"/>
      <c r="GYG51" s="317"/>
      <c r="GYH51" s="317"/>
      <c r="GYI51" s="317"/>
      <c r="GYJ51" s="317"/>
      <c r="GYK51" s="317"/>
      <c r="GYL51" s="317"/>
      <c r="GYM51" s="317"/>
      <c r="GYN51" s="317"/>
      <c r="GYO51" s="317"/>
      <c r="GYP51" s="317"/>
      <c r="GYQ51" s="317"/>
      <c r="GYR51" s="317"/>
      <c r="GYS51" s="317"/>
      <c r="GYT51" s="317"/>
      <c r="GYU51" s="317"/>
      <c r="GYV51" s="317"/>
      <c r="GYW51" s="317"/>
      <c r="GYX51" s="317"/>
      <c r="GYY51" s="317"/>
      <c r="GYZ51" s="317"/>
      <c r="GZA51" s="317"/>
      <c r="GZB51" s="317"/>
      <c r="GZC51" s="317"/>
      <c r="GZD51" s="317"/>
      <c r="GZE51" s="317"/>
      <c r="GZF51" s="317"/>
      <c r="GZG51" s="317"/>
      <c r="GZH51" s="317"/>
      <c r="GZI51" s="317"/>
      <c r="GZJ51" s="317"/>
      <c r="GZK51" s="317"/>
      <c r="GZL51" s="317"/>
      <c r="GZM51" s="317"/>
      <c r="GZN51" s="317"/>
      <c r="GZO51" s="317"/>
      <c r="GZP51" s="317"/>
      <c r="GZQ51" s="317"/>
      <c r="GZR51" s="317"/>
      <c r="GZS51" s="317"/>
      <c r="GZT51" s="317"/>
      <c r="GZU51" s="317"/>
      <c r="GZV51" s="317"/>
      <c r="GZW51" s="317"/>
      <c r="GZX51" s="317"/>
      <c r="GZY51" s="317"/>
      <c r="GZZ51" s="317"/>
      <c r="HAA51" s="317"/>
      <c r="HAB51" s="317"/>
      <c r="HAC51" s="317"/>
      <c r="HAD51" s="317"/>
      <c r="HAE51" s="317"/>
      <c r="HAF51" s="317"/>
      <c r="HAG51" s="317"/>
      <c r="HAH51" s="317"/>
      <c r="HAI51" s="317"/>
      <c r="HAJ51" s="317"/>
      <c r="HAK51" s="317"/>
      <c r="HAL51" s="317"/>
      <c r="HAM51" s="317"/>
      <c r="HAN51" s="317"/>
      <c r="HAO51" s="317"/>
      <c r="HAP51" s="317"/>
      <c r="HAQ51" s="317"/>
      <c r="HAR51" s="317"/>
      <c r="HAS51" s="317"/>
      <c r="HAT51" s="317"/>
      <c r="HAU51" s="317"/>
      <c r="HAV51" s="317"/>
      <c r="HAW51" s="317"/>
      <c r="HAX51" s="317"/>
      <c r="HAY51" s="317"/>
      <c r="HAZ51" s="317"/>
      <c r="HBA51" s="317"/>
      <c r="HBB51" s="317"/>
      <c r="HBC51" s="317"/>
      <c r="HBD51" s="317"/>
      <c r="HBE51" s="317"/>
      <c r="HBF51" s="317"/>
      <c r="HBG51" s="317"/>
      <c r="HBH51" s="317"/>
      <c r="HBI51" s="317"/>
      <c r="HBJ51" s="317"/>
      <c r="HBK51" s="317"/>
      <c r="HBL51" s="317"/>
      <c r="HBM51" s="317"/>
      <c r="HBN51" s="317"/>
      <c r="HBO51" s="317"/>
      <c r="HBP51" s="317"/>
      <c r="HBQ51" s="317"/>
      <c r="HBR51" s="317"/>
      <c r="HBS51" s="317"/>
      <c r="HBT51" s="317"/>
      <c r="HBU51" s="317"/>
      <c r="HBV51" s="317"/>
      <c r="HBW51" s="317"/>
      <c r="HBX51" s="317"/>
      <c r="HBY51" s="317"/>
      <c r="HBZ51" s="317"/>
      <c r="HCA51" s="317"/>
      <c r="HCB51" s="317"/>
      <c r="HCC51" s="317"/>
      <c r="HCD51" s="317"/>
      <c r="HCE51" s="317"/>
      <c r="HCF51" s="317"/>
      <c r="HCG51" s="317"/>
      <c r="HCH51" s="317"/>
      <c r="HCI51" s="317"/>
      <c r="HCJ51" s="317"/>
      <c r="HCK51" s="317"/>
      <c r="HCL51" s="317"/>
      <c r="HCM51" s="317"/>
      <c r="HCN51" s="317"/>
      <c r="HCO51" s="317"/>
      <c r="HCP51" s="317"/>
      <c r="HCQ51" s="317"/>
      <c r="HCR51" s="317"/>
      <c r="HCS51" s="317"/>
      <c r="HCT51" s="317"/>
      <c r="HCU51" s="317"/>
      <c r="HCV51" s="317"/>
      <c r="HCW51" s="317"/>
      <c r="HCX51" s="317"/>
      <c r="HCY51" s="317"/>
      <c r="HCZ51" s="317"/>
      <c r="HDA51" s="317"/>
      <c r="HDB51" s="317"/>
      <c r="HDC51" s="317"/>
      <c r="HDD51" s="317"/>
      <c r="HDE51" s="317"/>
      <c r="HDF51" s="317"/>
      <c r="HDG51" s="317"/>
      <c r="HDH51" s="317"/>
      <c r="HDI51" s="317"/>
      <c r="HDJ51" s="317"/>
      <c r="HDK51" s="317"/>
      <c r="HDL51" s="317"/>
      <c r="HDM51" s="317"/>
      <c r="HDN51" s="317"/>
      <c r="HDO51" s="317"/>
      <c r="HDP51" s="317"/>
      <c r="HDQ51" s="317"/>
      <c r="HDR51" s="317"/>
      <c r="HDS51" s="317"/>
      <c r="HDT51" s="317"/>
      <c r="HDU51" s="317"/>
      <c r="HDV51" s="317"/>
      <c r="HDW51" s="317"/>
      <c r="HDX51" s="317"/>
      <c r="HDY51" s="317"/>
      <c r="HDZ51" s="317"/>
      <c r="HEA51" s="317"/>
      <c r="HEB51" s="317"/>
      <c r="HEC51" s="317"/>
      <c r="HED51" s="317"/>
      <c r="HEE51" s="317"/>
      <c r="HEF51" s="317"/>
      <c r="HEG51" s="317"/>
      <c r="HEH51" s="317"/>
      <c r="HEI51" s="317"/>
      <c r="HEJ51" s="317"/>
      <c r="HEK51" s="317"/>
      <c r="HEL51" s="317"/>
      <c r="HEM51" s="317"/>
      <c r="HEN51" s="317"/>
      <c r="HEO51" s="317"/>
      <c r="HEP51" s="317"/>
      <c r="HEQ51" s="317"/>
      <c r="HER51" s="317"/>
      <c r="HES51" s="317"/>
      <c r="HET51" s="317"/>
      <c r="HEU51" s="317"/>
      <c r="HEV51" s="317"/>
      <c r="HEW51" s="317"/>
      <c r="HEX51" s="317"/>
      <c r="HEY51" s="317"/>
      <c r="HEZ51" s="317"/>
      <c r="HFA51" s="317"/>
      <c r="HFB51" s="317"/>
      <c r="HFC51" s="317"/>
      <c r="HFD51" s="317"/>
      <c r="HFE51" s="317"/>
      <c r="HFF51" s="317"/>
      <c r="HFG51" s="317"/>
      <c r="HFH51" s="317"/>
      <c r="HFI51" s="317"/>
      <c r="HFJ51" s="317"/>
      <c r="HFK51" s="317"/>
      <c r="HFL51" s="317"/>
      <c r="HFM51" s="317"/>
      <c r="HFN51" s="317"/>
      <c r="HFO51" s="317"/>
      <c r="HFP51" s="317"/>
      <c r="HFQ51" s="317"/>
      <c r="HFR51" s="317"/>
      <c r="HFS51" s="317"/>
      <c r="HFT51" s="317"/>
      <c r="HFU51" s="317"/>
      <c r="HFV51" s="317"/>
      <c r="HFW51" s="317"/>
      <c r="HFX51" s="317"/>
      <c r="HFY51" s="317"/>
      <c r="HFZ51" s="317"/>
      <c r="HGA51" s="317"/>
      <c r="HGB51" s="317"/>
      <c r="HGC51" s="317"/>
      <c r="HGD51" s="317"/>
      <c r="HGE51" s="317"/>
      <c r="HGF51" s="317"/>
      <c r="HGG51" s="317"/>
      <c r="HGH51" s="317"/>
      <c r="HGI51" s="317"/>
      <c r="HGJ51" s="317"/>
      <c r="HGK51" s="317"/>
      <c r="HGL51" s="317"/>
      <c r="HGM51" s="317"/>
      <c r="HGN51" s="317"/>
      <c r="HGO51" s="317"/>
      <c r="HGP51" s="317"/>
      <c r="HGQ51" s="317"/>
      <c r="HGR51" s="317"/>
      <c r="HGS51" s="317"/>
      <c r="HGT51" s="317"/>
      <c r="HGU51" s="317"/>
      <c r="HGV51" s="317"/>
      <c r="HGW51" s="317"/>
      <c r="HGX51" s="317"/>
      <c r="HGY51" s="317"/>
      <c r="HGZ51" s="317"/>
      <c r="HHA51" s="317"/>
      <c r="HHB51" s="317"/>
      <c r="HHC51" s="317"/>
      <c r="HHD51" s="317"/>
      <c r="HHE51" s="317"/>
      <c r="HHF51" s="317"/>
      <c r="HHG51" s="317"/>
      <c r="HHH51" s="317"/>
      <c r="HHI51" s="317"/>
      <c r="HHJ51" s="317"/>
      <c r="HHK51" s="317"/>
      <c r="HHL51" s="317"/>
      <c r="HHM51" s="317"/>
      <c r="HHN51" s="317"/>
      <c r="HHO51" s="317"/>
      <c r="HHP51" s="317"/>
      <c r="HHQ51" s="317"/>
      <c r="HHR51" s="317"/>
      <c r="HHS51" s="317"/>
      <c r="HHT51" s="317"/>
      <c r="HHU51" s="317"/>
      <c r="HHV51" s="317"/>
      <c r="HHW51" s="317"/>
      <c r="HHX51" s="317"/>
      <c r="HHY51" s="317"/>
      <c r="HHZ51" s="317"/>
      <c r="HIA51" s="317"/>
      <c r="HIB51" s="317"/>
      <c r="HIC51" s="317"/>
      <c r="HID51" s="317"/>
      <c r="HIE51" s="317"/>
      <c r="HIF51" s="317"/>
      <c r="HIG51" s="317"/>
      <c r="HIH51" s="317"/>
      <c r="HII51" s="317"/>
      <c r="HIJ51" s="317"/>
      <c r="HIK51" s="317"/>
      <c r="HIL51" s="317"/>
      <c r="HIM51" s="317"/>
      <c r="HIN51" s="317"/>
      <c r="HIO51" s="317"/>
      <c r="HIP51" s="317"/>
      <c r="HIQ51" s="317"/>
      <c r="HIR51" s="317"/>
      <c r="HIS51" s="317"/>
      <c r="HIT51" s="317"/>
      <c r="HIU51" s="317"/>
      <c r="HIV51" s="317"/>
      <c r="HIW51" s="317"/>
      <c r="HIX51" s="317"/>
      <c r="HIY51" s="317"/>
      <c r="HIZ51" s="317"/>
      <c r="HJA51" s="317"/>
      <c r="HJB51" s="317"/>
      <c r="HJC51" s="317"/>
      <c r="HJD51" s="317"/>
      <c r="HJE51" s="317"/>
      <c r="HJF51" s="317"/>
      <c r="HJG51" s="317"/>
      <c r="HJH51" s="317"/>
      <c r="HJI51" s="317"/>
      <c r="HJJ51" s="317"/>
      <c r="HJK51" s="317"/>
      <c r="HJL51" s="317"/>
      <c r="HJM51" s="317"/>
      <c r="HJN51" s="317"/>
      <c r="HJO51" s="317"/>
      <c r="HJP51" s="317"/>
      <c r="HJQ51" s="317"/>
      <c r="HJR51" s="317"/>
      <c r="HJS51" s="317"/>
      <c r="HJT51" s="317"/>
      <c r="HJU51" s="317"/>
      <c r="HJV51" s="317"/>
      <c r="HJW51" s="317"/>
      <c r="HJX51" s="317"/>
      <c r="HJY51" s="317"/>
      <c r="HJZ51" s="317"/>
      <c r="HKA51" s="317"/>
      <c r="HKB51" s="317"/>
      <c r="HKC51" s="317"/>
      <c r="HKD51" s="317"/>
      <c r="HKE51" s="317"/>
      <c r="HKF51" s="317"/>
      <c r="HKG51" s="317"/>
      <c r="HKH51" s="317"/>
      <c r="HKI51" s="317"/>
      <c r="HKJ51" s="317"/>
      <c r="HKK51" s="317"/>
      <c r="HKL51" s="317"/>
      <c r="HKM51" s="317"/>
      <c r="HKN51" s="317"/>
      <c r="HKO51" s="317"/>
      <c r="HKP51" s="317"/>
      <c r="HKQ51" s="317"/>
      <c r="HKR51" s="317"/>
      <c r="HKS51" s="317"/>
      <c r="HKT51" s="317"/>
      <c r="HKU51" s="317"/>
      <c r="HKV51" s="317"/>
      <c r="HKW51" s="317"/>
      <c r="HKX51" s="317"/>
      <c r="HKY51" s="317"/>
      <c r="HKZ51" s="317"/>
      <c r="HLA51" s="317"/>
      <c r="HLB51" s="317"/>
      <c r="HLC51" s="317"/>
      <c r="HLD51" s="317"/>
      <c r="HLE51" s="317"/>
      <c r="HLF51" s="317"/>
      <c r="HLG51" s="317"/>
      <c r="HLH51" s="317"/>
      <c r="HLI51" s="317"/>
      <c r="HLJ51" s="317"/>
      <c r="HLK51" s="317"/>
      <c r="HLL51" s="317"/>
      <c r="HLM51" s="317"/>
      <c r="HLN51" s="317"/>
      <c r="HLO51" s="317"/>
      <c r="HLP51" s="317"/>
      <c r="HLQ51" s="317"/>
      <c r="HLR51" s="317"/>
      <c r="HLS51" s="317"/>
      <c r="HLT51" s="317"/>
      <c r="HLU51" s="317"/>
      <c r="HLV51" s="317"/>
      <c r="HLW51" s="317"/>
      <c r="HLX51" s="317"/>
      <c r="HLY51" s="317"/>
      <c r="HLZ51" s="317"/>
      <c r="HMA51" s="317"/>
      <c r="HMB51" s="317"/>
      <c r="HMC51" s="317"/>
      <c r="HMD51" s="317"/>
      <c r="HME51" s="317"/>
      <c r="HMF51" s="317"/>
      <c r="HMG51" s="317"/>
      <c r="HMH51" s="317"/>
      <c r="HMI51" s="317"/>
      <c r="HMJ51" s="317"/>
      <c r="HMK51" s="317"/>
      <c r="HML51" s="317"/>
      <c r="HMM51" s="317"/>
      <c r="HMN51" s="317"/>
      <c r="HMO51" s="317"/>
      <c r="HMP51" s="317"/>
      <c r="HMQ51" s="317"/>
      <c r="HMR51" s="317"/>
      <c r="HMS51" s="317"/>
      <c r="HMT51" s="317"/>
      <c r="HMU51" s="317"/>
      <c r="HMV51" s="317"/>
      <c r="HMW51" s="317"/>
      <c r="HMX51" s="317"/>
      <c r="HMY51" s="317"/>
      <c r="HMZ51" s="317"/>
      <c r="HNA51" s="317"/>
      <c r="HNB51" s="317"/>
      <c r="HNC51" s="317"/>
      <c r="HND51" s="317"/>
      <c r="HNE51" s="317"/>
      <c r="HNF51" s="317"/>
      <c r="HNG51" s="317"/>
      <c r="HNH51" s="317"/>
      <c r="HNI51" s="317"/>
      <c r="HNJ51" s="317"/>
      <c r="HNK51" s="317"/>
      <c r="HNL51" s="317"/>
      <c r="HNM51" s="317"/>
      <c r="HNN51" s="317"/>
      <c r="HNO51" s="317"/>
      <c r="HNP51" s="317"/>
      <c r="HNQ51" s="317"/>
      <c r="HNR51" s="317"/>
      <c r="HNS51" s="317"/>
      <c r="HNT51" s="317"/>
      <c r="HNU51" s="317"/>
      <c r="HNV51" s="317"/>
      <c r="HNW51" s="317"/>
      <c r="HNX51" s="317"/>
      <c r="HNY51" s="317"/>
      <c r="HNZ51" s="317"/>
      <c r="HOA51" s="317"/>
      <c r="HOB51" s="317"/>
      <c r="HOC51" s="317"/>
      <c r="HOD51" s="317"/>
      <c r="HOE51" s="317"/>
      <c r="HOF51" s="317"/>
      <c r="HOG51" s="317"/>
      <c r="HOH51" s="317"/>
      <c r="HOI51" s="317"/>
      <c r="HOJ51" s="317"/>
      <c r="HOK51" s="317"/>
      <c r="HOL51" s="317"/>
      <c r="HOM51" s="317"/>
      <c r="HON51" s="317"/>
      <c r="HOO51" s="317"/>
      <c r="HOP51" s="317"/>
      <c r="HOQ51" s="317"/>
      <c r="HOR51" s="317"/>
      <c r="HOS51" s="317"/>
      <c r="HOT51" s="317"/>
      <c r="HOU51" s="317"/>
      <c r="HOV51" s="317"/>
      <c r="HOW51" s="317"/>
      <c r="HOX51" s="317"/>
      <c r="HOY51" s="317"/>
      <c r="HOZ51" s="317"/>
      <c r="HPA51" s="317"/>
      <c r="HPB51" s="317"/>
      <c r="HPC51" s="317"/>
      <c r="HPD51" s="317"/>
      <c r="HPE51" s="317"/>
      <c r="HPF51" s="317"/>
      <c r="HPG51" s="317"/>
      <c r="HPH51" s="317"/>
      <c r="HPI51" s="317"/>
      <c r="HPJ51" s="317"/>
      <c r="HPK51" s="317"/>
      <c r="HPL51" s="317"/>
      <c r="HPM51" s="317"/>
      <c r="HPN51" s="317"/>
      <c r="HPO51" s="317"/>
      <c r="HPP51" s="317"/>
      <c r="HPQ51" s="317"/>
      <c r="HPR51" s="317"/>
      <c r="HPS51" s="317"/>
      <c r="HPT51" s="317"/>
      <c r="HPU51" s="317"/>
      <c r="HPV51" s="317"/>
      <c r="HPW51" s="317"/>
      <c r="HPX51" s="317"/>
      <c r="HPY51" s="317"/>
      <c r="HPZ51" s="317"/>
      <c r="HQA51" s="317"/>
      <c r="HQB51" s="317"/>
      <c r="HQC51" s="317"/>
      <c r="HQD51" s="317"/>
      <c r="HQE51" s="317"/>
      <c r="HQF51" s="317"/>
      <c r="HQG51" s="317"/>
      <c r="HQH51" s="317"/>
      <c r="HQI51" s="317"/>
      <c r="HQJ51" s="317"/>
      <c r="HQK51" s="317"/>
      <c r="HQL51" s="317"/>
      <c r="HQM51" s="317"/>
      <c r="HQN51" s="317"/>
      <c r="HQO51" s="317"/>
      <c r="HQP51" s="317"/>
      <c r="HQQ51" s="317"/>
      <c r="HQR51" s="317"/>
      <c r="HQS51" s="317"/>
      <c r="HQT51" s="317"/>
      <c r="HQU51" s="317"/>
      <c r="HQV51" s="317"/>
      <c r="HQW51" s="317"/>
      <c r="HQX51" s="317"/>
      <c r="HQY51" s="317"/>
      <c r="HQZ51" s="317"/>
      <c r="HRA51" s="317"/>
      <c r="HRB51" s="317"/>
      <c r="HRC51" s="317"/>
      <c r="HRD51" s="317"/>
      <c r="HRE51" s="317"/>
      <c r="HRF51" s="317"/>
      <c r="HRG51" s="317"/>
      <c r="HRH51" s="317"/>
      <c r="HRI51" s="317"/>
      <c r="HRJ51" s="317"/>
      <c r="HRK51" s="317"/>
      <c r="HRL51" s="317"/>
      <c r="HRM51" s="317"/>
      <c r="HRN51" s="317"/>
      <c r="HRO51" s="317"/>
      <c r="HRP51" s="317"/>
      <c r="HRQ51" s="317"/>
      <c r="HRR51" s="317"/>
      <c r="HRS51" s="317"/>
      <c r="HRT51" s="317"/>
      <c r="HRU51" s="317"/>
      <c r="HRV51" s="317"/>
      <c r="HRW51" s="317"/>
      <c r="HRX51" s="317"/>
      <c r="HRY51" s="317"/>
      <c r="HRZ51" s="317"/>
      <c r="HSA51" s="317"/>
      <c r="HSB51" s="317"/>
      <c r="HSC51" s="317"/>
      <c r="HSD51" s="317"/>
      <c r="HSE51" s="317"/>
      <c r="HSF51" s="317"/>
      <c r="HSG51" s="317"/>
      <c r="HSH51" s="317"/>
      <c r="HSI51" s="317"/>
      <c r="HSJ51" s="317"/>
      <c r="HSK51" s="317"/>
      <c r="HSL51" s="317"/>
      <c r="HSM51" s="317"/>
      <c r="HSN51" s="317"/>
      <c r="HSO51" s="317"/>
      <c r="HSP51" s="317"/>
      <c r="HSQ51" s="317"/>
      <c r="HSR51" s="317"/>
      <c r="HSS51" s="317"/>
      <c r="HST51" s="317"/>
      <c r="HSU51" s="317"/>
      <c r="HSV51" s="317"/>
      <c r="HSW51" s="317"/>
      <c r="HSX51" s="317"/>
      <c r="HSY51" s="317"/>
      <c r="HSZ51" s="317"/>
      <c r="HTA51" s="317"/>
      <c r="HTB51" s="317"/>
      <c r="HTC51" s="317"/>
      <c r="HTD51" s="317"/>
      <c r="HTE51" s="317"/>
      <c r="HTF51" s="317"/>
      <c r="HTG51" s="317"/>
      <c r="HTH51" s="317"/>
      <c r="HTI51" s="317"/>
      <c r="HTJ51" s="317"/>
      <c r="HTK51" s="317"/>
      <c r="HTL51" s="317"/>
      <c r="HTM51" s="317"/>
      <c r="HTN51" s="317"/>
      <c r="HTO51" s="317"/>
      <c r="HTP51" s="317"/>
      <c r="HTQ51" s="317"/>
      <c r="HTR51" s="317"/>
      <c r="HTS51" s="317"/>
      <c r="HTT51" s="317"/>
      <c r="HTU51" s="317"/>
      <c r="HTV51" s="317"/>
      <c r="HTW51" s="317"/>
      <c r="HTX51" s="317"/>
      <c r="HTY51" s="317"/>
      <c r="HTZ51" s="317"/>
      <c r="HUA51" s="317"/>
      <c r="HUB51" s="317"/>
      <c r="HUC51" s="317"/>
      <c r="HUD51" s="317"/>
      <c r="HUE51" s="317"/>
      <c r="HUF51" s="317"/>
      <c r="HUG51" s="317"/>
      <c r="HUH51" s="317"/>
      <c r="HUI51" s="317"/>
      <c r="HUJ51" s="317"/>
      <c r="HUK51" s="317"/>
      <c r="HUL51" s="317"/>
      <c r="HUM51" s="317"/>
      <c r="HUN51" s="317"/>
      <c r="HUO51" s="317"/>
      <c r="HUP51" s="317"/>
      <c r="HUQ51" s="317"/>
      <c r="HUR51" s="317"/>
      <c r="HUS51" s="317"/>
      <c r="HUT51" s="317"/>
      <c r="HUU51" s="317"/>
      <c r="HUV51" s="317"/>
      <c r="HUW51" s="317"/>
      <c r="HUX51" s="317"/>
      <c r="HUY51" s="317"/>
      <c r="HUZ51" s="317"/>
      <c r="HVA51" s="317"/>
      <c r="HVB51" s="317"/>
      <c r="HVC51" s="317"/>
      <c r="HVD51" s="317"/>
      <c r="HVE51" s="317"/>
      <c r="HVF51" s="317"/>
      <c r="HVG51" s="317"/>
      <c r="HVH51" s="317"/>
      <c r="HVI51" s="317"/>
      <c r="HVJ51" s="317"/>
      <c r="HVK51" s="317"/>
      <c r="HVL51" s="317"/>
      <c r="HVM51" s="317"/>
      <c r="HVN51" s="317"/>
      <c r="HVO51" s="317"/>
      <c r="HVP51" s="317"/>
      <c r="HVQ51" s="317"/>
      <c r="HVR51" s="317"/>
      <c r="HVS51" s="317"/>
      <c r="HVT51" s="317"/>
      <c r="HVU51" s="317"/>
      <c r="HVV51" s="317"/>
      <c r="HVW51" s="317"/>
      <c r="HVX51" s="317"/>
      <c r="HVY51" s="317"/>
      <c r="HVZ51" s="317"/>
      <c r="HWA51" s="317"/>
      <c r="HWB51" s="317"/>
      <c r="HWC51" s="317"/>
      <c r="HWD51" s="317"/>
      <c r="HWE51" s="317"/>
      <c r="HWF51" s="317"/>
      <c r="HWG51" s="317"/>
      <c r="HWH51" s="317"/>
      <c r="HWI51" s="317"/>
      <c r="HWJ51" s="317"/>
      <c r="HWK51" s="317"/>
      <c r="HWL51" s="317"/>
      <c r="HWM51" s="317"/>
      <c r="HWN51" s="317"/>
      <c r="HWO51" s="317"/>
      <c r="HWP51" s="317"/>
      <c r="HWQ51" s="317"/>
      <c r="HWR51" s="317"/>
      <c r="HWS51" s="317"/>
      <c r="HWT51" s="317"/>
      <c r="HWU51" s="317"/>
      <c r="HWV51" s="317"/>
      <c r="HWW51" s="317"/>
      <c r="HWX51" s="317"/>
      <c r="HWY51" s="317"/>
      <c r="HWZ51" s="317"/>
      <c r="HXA51" s="317"/>
      <c r="HXB51" s="317"/>
      <c r="HXC51" s="317"/>
      <c r="HXD51" s="317"/>
      <c r="HXE51" s="317"/>
      <c r="HXF51" s="317"/>
      <c r="HXG51" s="317"/>
      <c r="HXH51" s="317"/>
      <c r="HXI51" s="317"/>
      <c r="HXJ51" s="317"/>
      <c r="HXK51" s="317"/>
      <c r="HXL51" s="317"/>
      <c r="HXM51" s="317"/>
      <c r="HXN51" s="317"/>
      <c r="HXO51" s="317"/>
      <c r="HXP51" s="317"/>
      <c r="HXQ51" s="317"/>
      <c r="HXR51" s="317"/>
      <c r="HXS51" s="317"/>
      <c r="HXT51" s="317"/>
      <c r="HXU51" s="317"/>
      <c r="HXV51" s="317"/>
      <c r="HXW51" s="317"/>
      <c r="HXX51" s="317"/>
      <c r="HXY51" s="317"/>
      <c r="HXZ51" s="317"/>
      <c r="HYA51" s="317"/>
      <c r="HYB51" s="317"/>
      <c r="HYC51" s="317"/>
      <c r="HYD51" s="317"/>
      <c r="HYE51" s="317"/>
      <c r="HYF51" s="317"/>
      <c r="HYG51" s="317"/>
      <c r="HYH51" s="317"/>
      <c r="HYI51" s="317"/>
      <c r="HYJ51" s="317"/>
      <c r="HYK51" s="317"/>
      <c r="HYL51" s="317"/>
      <c r="HYM51" s="317"/>
      <c r="HYN51" s="317"/>
      <c r="HYO51" s="317"/>
      <c r="HYP51" s="317"/>
      <c r="HYQ51" s="317"/>
      <c r="HYR51" s="317"/>
      <c r="HYS51" s="317"/>
      <c r="HYT51" s="317"/>
      <c r="HYU51" s="317"/>
      <c r="HYV51" s="317"/>
      <c r="HYW51" s="317"/>
      <c r="HYX51" s="317"/>
      <c r="HYY51" s="317"/>
      <c r="HYZ51" s="317"/>
      <c r="HZA51" s="317"/>
      <c r="HZB51" s="317"/>
      <c r="HZC51" s="317"/>
      <c r="HZD51" s="317"/>
      <c r="HZE51" s="317"/>
      <c r="HZF51" s="317"/>
      <c r="HZG51" s="317"/>
      <c r="HZH51" s="317"/>
      <c r="HZI51" s="317"/>
      <c r="HZJ51" s="317"/>
      <c r="HZK51" s="317"/>
      <c r="HZL51" s="317"/>
      <c r="HZM51" s="317"/>
      <c r="HZN51" s="317"/>
      <c r="HZO51" s="317"/>
      <c r="HZP51" s="317"/>
      <c r="HZQ51" s="317"/>
      <c r="HZR51" s="317"/>
      <c r="HZS51" s="317"/>
      <c r="HZT51" s="317"/>
      <c r="HZU51" s="317"/>
      <c r="HZV51" s="317"/>
      <c r="HZW51" s="317"/>
      <c r="HZX51" s="317"/>
      <c r="HZY51" s="317"/>
      <c r="HZZ51" s="317"/>
      <c r="IAA51" s="317"/>
      <c r="IAB51" s="317"/>
      <c r="IAC51" s="317"/>
      <c r="IAD51" s="317"/>
      <c r="IAE51" s="317"/>
      <c r="IAF51" s="317"/>
      <c r="IAG51" s="317"/>
      <c r="IAH51" s="317"/>
      <c r="IAI51" s="317"/>
      <c r="IAJ51" s="317"/>
      <c r="IAK51" s="317"/>
      <c r="IAL51" s="317"/>
      <c r="IAM51" s="317"/>
      <c r="IAN51" s="317"/>
      <c r="IAO51" s="317"/>
      <c r="IAP51" s="317"/>
      <c r="IAQ51" s="317"/>
      <c r="IAR51" s="317"/>
      <c r="IAS51" s="317"/>
      <c r="IAT51" s="317"/>
      <c r="IAU51" s="317"/>
      <c r="IAV51" s="317"/>
      <c r="IAW51" s="317"/>
      <c r="IAX51" s="317"/>
      <c r="IAY51" s="317"/>
      <c r="IAZ51" s="317"/>
      <c r="IBA51" s="317"/>
      <c r="IBB51" s="317"/>
      <c r="IBC51" s="317"/>
      <c r="IBD51" s="317"/>
      <c r="IBE51" s="317"/>
      <c r="IBF51" s="317"/>
      <c r="IBG51" s="317"/>
      <c r="IBH51" s="317"/>
      <c r="IBI51" s="317"/>
      <c r="IBJ51" s="317"/>
      <c r="IBK51" s="317"/>
      <c r="IBL51" s="317"/>
      <c r="IBM51" s="317"/>
      <c r="IBN51" s="317"/>
      <c r="IBO51" s="317"/>
      <c r="IBP51" s="317"/>
      <c r="IBQ51" s="317"/>
      <c r="IBR51" s="317"/>
      <c r="IBS51" s="317"/>
      <c r="IBT51" s="317"/>
      <c r="IBU51" s="317"/>
      <c r="IBV51" s="317"/>
      <c r="IBW51" s="317"/>
      <c r="IBX51" s="317"/>
      <c r="IBY51" s="317"/>
      <c r="IBZ51" s="317"/>
      <c r="ICA51" s="317"/>
      <c r="ICB51" s="317"/>
      <c r="ICC51" s="317"/>
      <c r="ICD51" s="317"/>
      <c r="ICE51" s="317"/>
      <c r="ICF51" s="317"/>
      <c r="ICG51" s="317"/>
      <c r="ICH51" s="317"/>
      <c r="ICI51" s="317"/>
      <c r="ICJ51" s="317"/>
      <c r="ICK51" s="317"/>
      <c r="ICL51" s="317"/>
      <c r="ICM51" s="317"/>
      <c r="ICN51" s="317"/>
      <c r="ICO51" s="317"/>
      <c r="ICP51" s="317"/>
      <c r="ICQ51" s="317"/>
      <c r="ICR51" s="317"/>
      <c r="ICS51" s="317"/>
      <c r="ICT51" s="317"/>
      <c r="ICU51" s="317"/>
      <c r="ICV51" s="317"/>
      <c r="ICW51" s="317"/>
      <c r="ICX51" s="317"/>
      <c r="ICY51" s="317"/>
      <c r="ICZ51" s="317"/>
      <c r="IDA51" s="317"/>
      <c r="IDB51" s="317"/>
      <c r="IDC51" s="317"/>
      <c r="IDD51" s="317"/>
      <c r="IDE51" s="317"/>
      <c r="IDF51" s="317"/>
      <c r="IDG51" s="317"/>
      <c r="IDH51" s="317"/>
      <c r="IDI51" s="317"/>
      <c r="IDJ51" s="317"/>
      <c r="IDK51" s="317"/>
      <c r="IDL51" s="317"/>
      <c r="IDM51" s="317"/>
      <c r="IDN51" s="317"/>
      <c r="IDO51" s="317"/>
      <c r="IDP51" s="317"/>
      <c r="IDQ51" s="317"/>
      <c r="IDR51" s="317"/>
      <c r="IDS51" s="317"/>
      <c r="IDT51" s="317"/>
      <c r="IDU51" s="317"/>
      <c r="IDV51" s="317"/>
      <c r="IDW51" s="317"/>
      <c r="IDX51" s="317"/>
      <c r="IDY51" s="317"/>
      <c r="IDZ51" s="317"/>
      <c r="IEA51" s="317"/>
      <c r="IEB51" s="317"/>
      <c r="IEC51" s="317"/>
      <c r="IED51" s="317"/>
      <c r="IEE51" s="317"/>
      <c r="IEF51" s="317"/>
      <c r="IEG51" s="317"/>
      <c r="IEH51" s="317"/>
      <c r="IEI51" s="317"/>
      <c r="IEJ51" s="317"/>
      <c r="IEK51" s="317"/>
      <c r="IEL51" s="317"/>
      <c r="IEM51" s="317"/>
      <c r="IEN51" s="317"/>
      <c r="IEO51" s="317"/>
      <c r="IEP51" s="317"/>
      <c r="IEQ51" s="317"/>
      <c r="IER51" s="317"/>
      <c r="IES51" s="317"/>
      <c r="IET51" s="317"/>
      <c r="IEU51" s="317"/>
      <c r="IEV51" s="317"/>
      <c r="IEW51" s="317"/>
      <c r="IEX51" s="317"/>
      <c r="IEY51" s="317"/>
      <c r="IEZ51" s="317"/>
      <c r="IFA51" s="317"/>
      <c r="IFB51" s="317"/>
      <c r="IFC51" s="317"/>
      <c r="IFD51" s="317"/>
      <c r="IFE51" s="317"/>
      <c r="IFF51" s="317"/>
      <c r="IFG51" s="317"/>
      <c r="IFH51" s="317"/>
      <c r="IFI51" s="317"/>
      <c r="IFJ51" s="317"/>
      <c r="IFK51" s="317"/>
      <c r="IFL51" s="317"/>
      <c r="IFM51" s="317"/>
      <c r="IFN51" s="317"/>
      <c r="IFO51" s="317"/>
      <c r="IFP51" s="317"/>
      <c r="IFQ51" s="317"/>
      <c r="IFR51" s="317"/>
      <c r="IFS51" s="317"/>
      <c r="IFT51" s="317"/>
      <c r="IFU51" s="317"/>
      <c r="IFV51" s="317"/>
      <c r="IFW51" s="317"/>
      <c r="IFX51" s="317"/>
      <c r="IFY51" s="317"/>
      <c r="IFZ51" s="317"/>
      <c r="IGA51" s="317"/>
      <c r="IGB51" s="317"/>
      <c r="IGC51" s="317"/>
      <c r="IGD51" s="317"/>
      <c r="IGE51" s="317"/>
      <c r="IGF51" s="317"/>
      <c r="IGG51" s="317"/>
      <c r="IGH51" s="317"/>
      <c r="IGI51" s="317"/>
      <c r="IGJ51" s="317"/>
      <c r="IGK51" s="317"/>
      <c r="IGL51" s="317"/>
      <c r="IGM51" s="317"/>
      <c r="IGN51" s="317"/>
      <c r="IGO51" s="317"/>
      <c r="IGP51" s="317"/>
      <c r="IGQ51" s="317"/>
      <c r="IGR51" s="317"/>
      <c r="IGS51" s="317"/>
      <c r="IGT51" s="317"/>
      <c r="IGU51" s="317"/>
      <c r="IGV51" s="317"/>
      <c r="IGW51" s="317"/>
      <c r="IGX51" s="317"/>
      <c r="IGY51" s="317"/>
      <c r="IGZ51" s="317"/>
      <c r="IHA51" s="317"/>
      <c r="IHB51" s="317"/>
      <c r="IHC51" s="317"/>
      <c r="IHD51" s="317"/>
      <c r="IHE51" s="317"/>
      <c r="IHF51" s="317"/>
      <c r="IHG51" s="317"/>
      <c r="IHH51" s="317"/>
      <c r="IHI51" s="317"/>
      <c r="IHJ51" s="317"/>
      <c r="IHK51" s="317"/>
      <c r="IHL51" s="317"/>
      <c r="IHM51" s="317"/>
      <c r="IHN51" s="317"/>
      <c r="IHO51" s="317"/>
      <c r="IHP51" s="317"/>
      <c r="IHQ51" s="317"/>
      <c r="IHR51" s="317"/>
      <c r="IHS51" s="317"/>
      <c r="IHT51" s="317"/>
      <c r="IHU51" s="317"/>
      <c r="IHV51" s="317"/>
      <c r="IHW51" s="317"/>
      <c r="IHX51" s="317"/>
      <c r="IHY51" s="317"/>
      <c r="IHZ51" s="317"/>
      <c r="IIA51" s="317"/>
      <c r="IIB51" s="317"/>
      <c r="IIC51" s="317"/>
      <c r="IID51" s="317"/>
      <c r="IIE51" s="317"/>
      <c r="IIF51" s="317"/>
      <c r="IIG51" s="317"/>
      <c r="IIH51" s="317"/>
      <c r="III51" s="317"/>
      <c r="IIJ51" s="317"/>
      <c r="IIK51" s="317"/>
      <c r="IIL51" s="317"/>
      <c r="IIM51" s="317"/>
      <c r="IIN51" s="317"/>
      <c r="IIO51" s="317"/>
      <c r="IIP51" s="317"/>
      <c r="IIQ51" s="317"/>
      <c r="IIR51" s="317"/>
      <c r="IIS51" s="317"/>
      <c r="IIT51" s="317"/>
      <c r="IIU51" s="317"/>
      <c r="IIV51" s="317"/>
      <c r="IIW51" s="317"/>
      <c r="IIX51" s="317"/>
      <c r="IIY51" s="317"/>
      <c r="IIZ51" s="317"/>
      <c r="IJA51" s="317"/>
      <c r="IJB51" s="317"/>
      <c r="IJC51" s="317"/>
      <c r="IJD51" s="317"/>
      <c r="IJE51" s="317"/>
      <c r="IJF51" s="317"/>
      <c r="IJG51" s="317"/>
      <c r="IJH51" s="317"/>
      <c r="IJI51" s="317"/>
      <c r="IJJ51" s="317"/>
      <c r="IJK51" s="317"/>
      <c r="IJL51" s="317"/>
      <c r="IJM51" s="317"/>
      <c r="IJN51" s="317"/>
      <c r="IJO51" s="317"/>
      <c r="IJP51" s="317"/>
      <c r="IJQ51" s="317"/>
      <c r="IJR51" s="317"/>
      <c r="IJS51" s="317"/>
      <c r="IJT51" s="317"/>
      <c r="IJU51" s="317"/>
      <c r="IJV51" s="317"/>
      <c r="IJW51" s="317"/>
      <c r="IJX51" s="317"/>
      <c r="IJY51" s="317"/>
      <c r="IJZ51" s="317"/>
      <c r="IKA51" s="317"/>
      <c r="IKB51" s="317"/>
      <c r="IKC51" s="317"/>
      <c r="IKD51" s="317"/>
      <c r="IKE51" s="317"/>
      <c r="IKF51" s="317"/>
      <c r="IKG51" s="317"/>
      <c r="IKH51" s="317"/>
      <c r="IKI51" s="317"/>
      <c r="IKJ51" s="317"/>
      <c r="IKK51" s="317"/>
      <c r="IKL51" s="317"/>
      <c r="IKM51" s="317"/>
      <c r="IKN51" s="317"/>
      <c r="IKO51" s="317"/>
      <c r="IKP51" s="317"/>
      <c r="IKQ51" s="317"/>
      <c r="IKR51" s="317"/>
      <c r="IKS51" s="317"/>
      <c r="IKT51" s="317"/>
      <c r="IKU51" s="317"/>
      <c r="IKV51" s="317"/>
      <c r="IKW51" s="317"/>
      <c r="IKX51" s="317"/>
      <c r="IKY51" s="317"/>
      <c r="IKZ51" s="317"/>
      <c r="ILA51" s="317"/>
      <c r="ILB51" s="317"/>
      <c r="ILC51" s="317"/>
      <c r="ILD51" s="317"/>
      <c r="ILE51" s="317"/>
      <c r="ILF51" s="317"/>
      <c r="ILG51" s="317"/>
      <c r="ILH51" s="317"/>
      <c r="ILI51" s="317"/>
      <c r="ILJ51" s="317"/>
      <c r="ILK51" s="317"/>
      <c r="ILL51" s="317"/>
      <c r="ILM51" s="317"/>
      <c r="ILN51" s="317"/>
      <c r="ILO51" s="317"/>
      <c r="ILP51" s="317"/>
      <c r="ILQ51" s="317"/>
      <c r="ILR51" s="317"/>
      <c r="ILS51" s="317"/>
      <c r="ILT51" s="317"/>
      <c r="ILU51" s="317"/>
      <c r="ILV51" s="317"/>
      <c r="ILW51" s="317"/>
      <c r="ILX51" s="317"/>
      <c r="ILY51" s="317"/>
      <c r="ILZ51" s="317"/>
      <c r="IMA51" s="317"/>
      <c r="IMB51" s="317"/>
      <c r="IMC51" s="317"/>
      <c r="IMD51" s="317"/>
      <c r="IME51" s="317"/>
      <c r="IMF51" s="317"/>
      <c r="IMG51" s="317"/>
      <c r="IMH51" s="317"/>
      <c r="IMI51" s="317"/>
      <c r="IMJ51" s="317"/>
      <c r="IMK51" s="317"/>
      <c r="IML51" s="317"/>
      <c r="IMM51" s="317"/>
      <c r="IMN51" s="317"/>
      <c r="IMO51" s="317"/>
      <c r="IMP51" s="317"/>
      <c r="IMQ51" s="317"/>
      <c r="IMR51" s="317"/>
      <c r="IMS51" s="317"/>
      <c r="IMT51" s="317"/>
      <c r="IMU51" s="317"/>
      <c r="IMV51" s="317"/>
      <c r="IMW51" s="317"/>
      <c r="IMX51" s="317"/>
      <c r="IMY51" s="317"/>
      <c r="IMZ51" s="317"/>
      <c r="INA51" s="317"/>
      <c r="INB51" s="317"/>
      <c r="INC51" s="317"/>
      <c r="IND51" s="317"/>
      <c r="INE51" s="317"/>
      <c r="INF51" s="317"/>
      <c r="ING51" s="317"/>
      <c r="INH51" s="317"/>
      <c r="INI51" s="317"/>
      <c r="INJ51" s="317"/>
      <c r="INK51" s="317"/>
      <c r="INL51" s="317"/>
      <c r="INM51" s="317"/>
      <c r="INN51" s="317"/>
      <c r="INO51" s="317"/>
      <c r="INP51" s="317"/>
      <c r="INQ51" s="317"/>
      <c r="INR51" s="317"/>
      <c r="INS51" s="317"/>
      <c r="INT51" s="317"/>
      <c r="INU51" s="317"/>
      <c r="INV51" s="317"/>
      <c r="INW51" s="317"/>
      <c r="INX51" s="317"/>
      <c r="INY51" s="317"/>
      <c r="INZ51" s="317"/>
      <c r="IOA51" s="317"/>
      <c r="IOB51" s="317"/>
      <c r="IOC51" s="317"/>
      <c r="IOD51" s="317"/>
      <c r="IOE51" s="317"/>
      <c r="IOF51" s="317"/>
      <c r="IOG51" s="317"/>
      <c r="IOH51" s="317"/>
      <c r="IOI51" s="317"/>
      <c r="IOJ51" s="317"/>
      <c r="IOK51" s="317"/>
      <c r="IOL51" s="317"/>
      <c r="IOM51" s="317"/>
      <c r="ION51" s="317"/>
      <c r="IOO51" s="317"/>
      <c r="IOP51" s="317"/>
      <c r="IOQ51" s="317"/>
      <c r="IOR51" s="317"/>
      <c r="IOS51" s="317"/>
      <c r="IOT51" s="317"/>
      <c r="IOU51" s="317"/>
      <c r="IOV51" s="317"/>
      <c r="IOW51" s="317"/>
      <c r="IOX51" s="317"/>
      <c r="IOY51" s="317"/>
      <c r="IOZ51" s="317"/>
      <c r="IPA51" s="317"/>
      <c r="IPB51" s="317"/>
      <c r="IPC51" s="317"/>
      <c r="IPD51" s="317"/>
      <c r="IPE51" s="317"/>
      <c r="IPF51" s="317"/>
      <c r="IPG51" s="317"/>
      <c r="IPH51" s="317"/>
      <c r="IPI51" s="317"/>
      <c r="IPJ51" s="317"/>
      <c r="IPK51" s="317"/>
      <c r="IPL51" s="317"/>
      <c r="IPM51" s="317"/>
      <c r="IPN51" s="317"/>
      <c r="IPO51" s="317"/>
      <c r="IPP51" s="317"/>
      <c r="IPQ51" s="317"/>
      <c r="IPR51" s="317"/>
      <c r="IPS51" s="317"/>
      <c r="IPT51" s="317"/>
      <c r="IPU51" s="317"/>
      <c r="IPV51" s="317"/>
      <c r="IPW51" s="317"/>
      <c r="IPX51" s="317"/>
      <c r="IPY51" s="317"/>
      <c r="IPZ51" s="317"/>
      <c r="IQA51" s="317"/>
      <c r="IQB51" s="317"/>
      <c r="IQC51" s="317"/>
      <c r="IQD51" s="317"/>
      <c r="IQE51" s="317"/>
      <c r="IQF51" s="317"/>
      <c r="IQG51" s="317"/>
      <c r="IQH51" s="317"/>
      <c r="IQI51" s="317"/>
      <c r="IQJ51" s="317"/>
      <c r="IQK51" s="317"/>
      <c r="IQL51" s="317"/>
      <c r="IQM51" s="317"/>
      <c r="IQN51" s="317"/>
      <c r="IQO51" s="317"/>
      <c r="IQP51" s="317"/>
      <c r="IQQ51" s="317"/>
      <c r="IQR51" s="317"/>
      <c r="IQS51" s="317"/>
      <c r="IQT51" s="317"/>
      <c r="IQU51" s="317"/>
      <c r="IQV51" s="317"/>
      <c r="IQW51" s="317"/>
      <c r="IQX51" s="317"/>
      <c r="IQY51" s="317"/>
      <c r="IQZ51" s="317"/>
      <c r="IRA51" s="317"/>
      <c r="IRB51" s="317"/>
      <c r="IRC51" s="317"/>
      <c r="IRD51" s="317"/>
      <c r="IRE51" s="317"/>
      <c r="IRF51" s="317"/>
      <c r="IRG51" s="317"/>
      <c r="IRH51" s="317"/>
      <c r="IRI51" s="317"/>
      <c r="IRJ51" s="317"/>
      <c r="IRK51" s="317"/>
      <c r="IRL51" s="317"/>
      <c r="IRM51" s="317"/>
      <c r="IRN51" s="317"/>
      <c r="IRO51" s="317"/>
      <c r="IRP51" s="317"/>
      <c r="IRQ51" s="317"/>
      <c r="IRR51" s="317"/>
      <c r="IRS51" s="317"/>
      <c r="IRT51" s="317"/>
      <c r="IRU51" s="317"/>
      <c r="IRV51" s="317"/>
      <c r="IRW51" s="317"/>
      <c r="IRX51" s="317"/>
      <c r="IRY51" s="317"/>
      <c r="IRZ51" s="317"/>
      <c r="ISA51" s="317"/>
      <c r="ISB51" s="317"/>
      <c r="ISC51" s="317"/>
      <c r="ISD51" s="317"/>
      <c r="ISE51" s="317"/>
      <c r="ISF51" s="317"/>
      <c r="ISG51" s="317"/>
      <c r="ISH51" s="317"/>
      <c r="ISI51" s="317"/>
      <c r="ISJ51" s="317"/>
      <c r="ISK51" s="317"/>
      <c r="ISL51" s="317"/>
      <c r="ISM51" s="317"/>
      <c r="ISN51" s="317"/>
      <c r="ISO51" s="317"/>
      <c r="ISP51" s="317"/>
      <c r="ISQ51" s="317"/>
      <c r="ISR51" s="317"/>
      <c r="ISS51" s="317"/>
      <c r="IST51" s="317"/>
      <c r="ISU51" s="317"/>
      <c r="ISV51" s="317"/>
      <c r="ISW51" s="317"/>
      <c r="ISX51" s="317"/>
      <c r="ISY51" s="317"/>
      <c r="ISZ51" s="317"/>
      <c r="ITA51" s="317"/>
      <c r="ITB51" s="317"/>
      <c r="ITC51" s="317"/>
      <c r="ITD51" s="317"/>
      <c r="ITE51" s="317"/>
      <c r="ITF51" s="317"/>
      <c r="ITG51" s="317"/>
      <c r="ITH51" s="317"/>
      <c r="ITI51" s="317"/>
      <c r="ITJ51" s="317"/>
      <c r="ITK51" s="317"/>
      <c r="ITL51" s="317"/>
      <c r="ITM51" s="317"/>
      <c r="ITN51" s="317"/>
      <c r="ITO51" s="317"/>
      <c r="ITP51" s="317"/>
      <c r="ITQ51" s="317"/>
      <c r="ITR51" s="317"/>
      <c r="ITS51" s="317"/>
      <c r="ITT51" s="317"/>
      <c r="ITU51" s="317"/>
      <c r="ITV51" s="317"/>
      <c r="ITW51" s="317"/>
      <c r="ITX51" s="317"/>
      <c r="ITY51" s="317"/>
      <c r="ITZ51" s="317"/>
      <c r="IUA51" s="317"/>
      <c r="IUB51" s="317"/>
      <c r="IUC51" s="317"/>
      <c r="IUD51" s="317"/>
      <c r="IUE51" s="317"/>
      <c r="IUF51" s="317"/>
      <c r="IUG51" s="317"/>
      <c r="IUH51" s="317"/>
      <c r="IUI51" s="317"/>
      <c r="IUJ51" s="317"/>
      <c r="IUK51" s="317"/>
      <c r="IUL51" s="317"/>
      <c r="IUM51" s="317"/>
      <c r="IUN51" s="317"/>
      <c r="IUO51" s="317"/>
      <c r="IUP51" s="317"/>
      <c r="IUQ51" s="317"/>
      <c r="IUR51" s="317"/>
      <c r="IUS51" s="317"/>
      <c r="IUT51" s="317"/>
      <c r="IUU51" s="317"/>
      <c r="IUV51" s="317"/>
      <c r="IUW51" s="317"/>
      <c r="IUX51" s="317"/>
      <c r="IUY51" s="317"/>
      <c r="IUZ51" s="317"/>
      <c r="IVA51" s="317"/>
      <c r="IVB51" s="317"/>
      <c r="IVC51" s="317"/>
      <c r="IVD51" s="317"/>
      <c r="IVE51" s="317"/>
      <c r="IVF51" s="317"/>
      <c r="IVG51" s="317"/>
      <c r="IVH51" s="317"/>
      <c r="IVI51" s="317"/>
      <c r="IVJ51" s="317"/>
      <c r="IVK51" s="317"/>
      <c r="IVL51" s="317"/>
      <c r="IVM51" s="317"/>
      <c r="IVN51" s="317"/>
      <c r="IVO51" s="317"/>
      <c r="IVP51" s="317"/>
      <c r="IVQ51" s="317"/>
      <c r="IVR51" s="317"/>
      <c r="IVS51" s="317"/>
      <c r="IVT51" s="317"/>
      <c r="IVU51" s="317"/>
      <c r="IVV51" s="317"/>
      <c r="IVW51" s="317"/>
      <c r="IVX51" s="317"/>
      <c r="IVY51" s="317"/>
      <c r="IVZ51" s="317"/>
      <c r="IWA51" s="317"/>
      <c r="IWB51" s="317"/>
      <c r="IWC51" s="317"/>
      <c r="IWD51" s="317"/>
      <c r="IWE51" s="317"/>
      <c r="IWF51" s="317"/>
      <c r="IWG51" s="317"/>
      <c r="IWH51" s="317"/>
      <c r="IWI51" s="317"/>
      <c r="IWJ51" s="317"/>
      <c r="IWK51" s="317"/>
      <c r="IWL51" s="317"/>
      <c r="IWM51" s="317"/>
      <c r="IWN51" s="317"/>
      <c r="IWO51" s="317"/>
      <c r="IWP51" s="317"/>
      <c r="IWQ51" s="317"/>
      <c r="IWR51" s="317"/>
      <c r="IWS51" s="317"/>
      <c r="IWT51" s="317"/>
      <c r="IWU51" s="317"/>
      <c r="IWV51" s="317"/>
      <c r="IWW51" s="317"/>
      <c r="IWX51" s="317"/>
      <c r="IWY51" s="317"/>
      <c r="IWZ51" s="317"/>
      <c r="IXA51" s="317"/>
      <c r="IXB51" s="317"/>
      <c r="IXC51" s="317"/>
      <c r="IXD51" s="317"/>
      <c r="IXE51" s="317"/>
      <c r="IXF51" s="317"/>
      <c r="IXG51" s="317"/>
      <c r="IXH51" s="317"/>
      <c r="IXI51" s="317"/>
      <c r="IXJ51" s="317"/>
      <c r="IXK51" s="317"/>
      <c r="IXL51" s="317"/>
      <c r="IXM51" s="317"/>
      <c r="IXN51" s="317"/>
      <c r="IXO51" s="317"/>
      <c r="IXP51" s="317"/>
      <c r="IXQ51" s="317"/>
      <c r="IXR51" s="317"/>
      <c r="IXS51" s="317"/>
      <c r="IXT51" s="317"/>
      <c r="IXU51" s="317"/>
      <c r="IXV51" s="317"/>
      <c r="IXW51" s="317"/>
      <c r="IXX51" s="317"/>
      <c r="IXY51" s="317"/>
      <c r="IXZ51" s="317"/>
      <c r="IYA51" s="317"/>
      <c r="IYB51" s="317"/>
      <c r="IYC51" s="317"/>
      <c r="IYD51" s="317"/>
      <c r="IYE51" s="317"/>
      <c r="IYF51" s="317"/>
      <c r="IYG51" s="317"/>
      <c r="IYH51" s="317"/>
      <c r="IYI51" s="317"/>
      <c r="IYJ51" s="317"/>
      <c r="IYK51" s="317"/>
      <c r="IYL51" s="317"/>
      <c r="IYM51" s="317"/>
      <c r="IYN51" s="317"/>
      <c r="IYO51" s="317"/>
      <c r="IYP51" s="317"/>
      <c r="IYQ51" s="317"/>
      <c r="IYR51" s="317"/>
      <c r="IYS51" s="317"/>
      <c r="IYT51" s="317"/>
      <c r="IYU51" s="317"/>
      <c r="IYV51" s="317"/>
      <c r="IYW51" s="317"/>
      <c r="IYX51" s="317"/>
      <c r="IYY51" s="317"/>
      <c r="IYZ51" s="317"/>
      <c r="IZA51" s="317"/>
      <c r="IZB51" s="317"/>
      <c r="IZC51" s="317"/>
      <c r="IZD51" s="317"/>
      <c r="IZE51" s="317"/>
      <c r="IZF51" s="317"/>
      <c r="IZG51" s="317"/>
      <c r="IZH51" s="317"/>
      <c r="IZI51" s="317"/>
      <c r="IZJ51" s="317"/>
      <c r="IZK51" s="317"/>
      <c r="IZL51" s="317"/>
      <c r="IZM51" s="317"/>
      <c r="IZN51" s="317"/>
      <c r="IZO51" s="317"/>
      <c r="IZP51" s="317"/>
      <c r="IZQ51" s="317"/>
      <c r="IZR51" s="317"/>
      <c r="IZS51" s="317"/>
      <c r="IZT51" s="317"/>
      <c r="IZU51" s="317"/>
      <c r="IZV51" s="317"/>
      <c r="IZW51" s="317"/>
      <c r="IZX51" s="317"/>
      <c r="IZY51" s="317"/>
      <c r="IZZ51" s="317"/>
      <c r="JAA51" s="317"/>
      <c r="JAB51" s="317"/>
      <c r="JAC51" s="317"/>
      <c r="JAD51" s="317"/>
      <c r="JAE51" s="317"/>
      <c r="JAF51" s="317"/>
      <c r="JAG51" s="317"/>
      <c r="JAH51" s="317"/>
      <c r="JAI51" s="317"/>
      <c r="JAJ51" s="317"/>
      <c r="JAK51" s="317"/>
      <c r="JAL51" s="317"/>
      <c r="JAM51" s="317"/>
      <c r="JAN51" s="317"/>
      <c r="JAO51" s="317"/>
      <c r="JAP51" s="317"/>
      <c r="JAQ51" s="317"/>
      <c r="JAR51" s="317"/>
      <c r="JAS51" s="317"/>
      <c r="JAT51" s="317"/>
      <c r="JAU51" s="317"/>
      <c r="JAV51" s="317"/>
      <c r="JAW51" s="317"/>
      <c r="JAX51" s="317"/>
      <c r="JAY51" s="317"/>
      <c r="JAZ51" s="317"/>
      <c r="JBA51" s="317"/>
      <c r="JBB51" s="317"/>
      <c r="JBC51" s="317"/>
      <c r="JBD51" s="317"/>
      <c r="JBE51" s="317"/>
      <c r="JBF51" s="317"/>
      <c r="JBG51" s="317"/>
      <c r="JBH51" s="317"/>
      <c r="JBI51" s="317"/>
      <c r="JBJ51" s="317"/>
      <c r="JBK51" s="317"/>
      <c r="JBL51" s="317"/>
      <c r="JBM51" s="317"/>
      <c r="JBN51" s="317"/>
      <c r="JBO51" s="317"/>
      <c r="JBP51" s="317"/>
      <c r="JBQ51" s="317"/>
      <c r="JBR51" s="317"/>
      <c r="JBS51" s="317"/>
      <c r="JBT51" s="317"/>
      <c r="JBU51" s="317"/>
      <c r="JBV51" s="317"/>
      <c r="JBW51" s="317"/>
      <c r="JBX51" s="317"/>
      <c r="JBY51" s="317"/>
      <c r="JBZ51" s="317"/>
      <c r="JCA51" s="317"/>
      <c r="JCB51" s="317"/>
      <c r="JCC51" s="317"/>
      <c r="JCD51" s="317"/>
      <c r="JCE51" s="317"/>
      <c r="JCF51" s="317"/>
      <c r="JCG51" s="317"/>
      <c r="JCH51" s="317"/>
      <c r="JCI51" s="317"/>
      <c r="JCJ51" s="317"/>
      <c r="JCK51" s="317"/>
      <c r="JCL51" s="317"/>
      <c r="JCM51" s="317"/>
      <c r="JCN51" s="317"/>
      <c r="JCO51" s="317"/>
      <c r="JCP51" s="317"/>
      <c r="JCQ51" s="317"/>
      <c r="JCR51" s="317"/>
      <c r="JCS51" s="317"/>
      <c r="JCT51" s="317"/>
      <c r="JCU51" s="317"/>
      <c r="JCV51" s="317"/>
      <c r="JCW51" s="317"/>
      <c r="JCX51" s="317"/>
      <c r="JCY51" s="317"/>
      <c r="JCZ51" s="317"/>
      <c r="JDA51" s="317"/>
      <c r="JDB51" s="317"/>
      <c r="JDC51" s="317"/>
      <c r="JDD51" s="317"/>
      <c r="JDE51" s="317"/>
      <c r="JDF51" s="317"/>
      <c r="JDG51" s="317"/>
      <c r="JDH51" s="317"/>
      <c r="JDI51" s="317"/>
      <c r="JDJ51" s="317"/>
      <c r="JDK51" s="317"/>
      <c r="JDL51" s="317"/>
      <c r="JDM51" s="317"/>
      <c r="JDN51" s="317"/>
      <c r="JDO51" s="317"/>
      <c r="JDP51" s="317"/>
      <c r="JDQ51" s="317"/>
      <c r="JDR51" s="317"/>
      <c r="JDS51" s="317"/>
      <c r="JDT51" s="317"/>
      <c r="JDU51" s="317"/>
      <c r="JDV51" s="317"/>
      <c r="JDW51" s="317"/>
      <c r="JDX51" s="317"/>
      <c r="JDY51" s="317"/>
      <c r="JDZ51" s="317"/>
      <c r="JEA51" s="317"/>
      <c r="JEB51" s="317"/>
      <c r="JEC51" s="317"/>
      <c r="JED51" s="317"/>
      <c r="JEE51" s="317"/>
      <c r="JEF51" s="317"/>
      <c r="JEG51" s="317"/>
      <c r="JEH51" s="317"/>
      <c r="JEI51" s="317"/>
      <c r="JEJ51" s="317"/>
      <c r="JEK51" s="317"/>
      <c r="JEL51" s="317"/>
      <c r="JEM51" s="317"/>
      <c r="JEN51" s="317"/>
      <c r="JEO51" s="317"/>
      <c r="JEP51" s="317"/>
      <c r="JEQ51" s="317"/>
      <c r="JER51" s="317"/>
      <c r="JES51" s="317"/>
      <c r="JET51" s="317"/>
      <c r="JEU51" s="317"/>
      <c r="JEV51" s="317"/>
      <c r="JEW51" s="317"/>
      <c r="JEX51" s="317"/>
      <c r="JEY51" s="317"/>
      <c r="JEZ51" s="317"/>
      <c r="JFA51" s="317"/>
      <c r="JFB51" s="317"/>
      <c r="JFC51" s="317"/>
      <c r="JFD51" s="317"/>
      <c r="JFE51" s="317"/>
      <c r="JFF51" s="317"/>
      <c r="JFG51" s="317"/>
      <c r="JFH51" s="317"/>
      <c r="JFI51" s="317"/>
      <c r="JFJ51" s="317"/>
      <c r="JFK51" s="317"/>
      <c r="JFL51" s="317"/>
      <c r="JFM51" s="317"/>
      <c r="JFN51" s="317"/>
      <c r="JFO51" s="317"/>
      <c r="JFP51" s="317"/>
      <c r="JFQ51" s="317"/>
      <c r="JFR51" s="317"/>
      <c r="JFS51" s="317"/>
      <c r="JFT51" s="317"/>
      <c r="JFU51" s="317"/>
      <c r="JFV51" s="317"/>
      <c r="JFW51" s="317"/>
      <c r="JFX51" s="317"/>
      <c r="JFY51" s="317"/>
      <c r="JFZ51" s="317"/>
      <c r="JGA51" s="317"/>
      <c r="JGB51" s="317"/>
      <c r="JGC51" s="317"/>
      <c r="JGD51" s="317"/>
      <c r="JGE51" s="317"/>
      <c r="JGF51" s="317"/>
      <c r="JGG51" s="317"/>
      <c r="JGH51" s="317"/>
      <c r="JGI51" s="317"/>
      <c r="JGJ51" s="317"/>
      <c r="JGK51" s="317"/>
      <c r="JGL51" s="317"/>
      <c r="JGM51" s="317"/>
      <c r="JGN51" s="317"/>
      <c r="JGO51" s="317"/>
      <c r="JGP51" s="317"/>
      <c r="JGQ51" s="317"/>
      <c r="JGR51" s="317"/>
      <c r="JGS51" s="317"/>
      <c r="JGT51" s="317"/>
      <c r="JGU51" s="317"/>
      <c r="JGV51" s="317"/>
      <c r="JGW51" s="317"/>
      <c r="JGX51" s="317"/>
      <c r="JGY51" s="317"/>
      <c r="JGZ51" s="317"/>
      <c r="JHA51" s="317"/>
      <c r="JHB51" s="317"/>
      <c r="JHC51" s="317"/>
      <c r="JHD51" s="317"/>
      <c r="JHE51" s="317"/>
      <c r="JHF51" s="317"/>
      <c r="JHG51" s="317"/>
      <c r="JHH51" s="317"/>
      <c r="JHI51" s="317"/>
      <c r="JHJ51" s="317"/>
      <c r="JHK51" s="317"/>
      <c r="JHL51" s="317"/>
      <c r="JHM51" s="317"/>
      <c r="JHN51" s="317"/>
      <c r="JHO51" s="317"/>
      <c r="JHP51" s="317"/>
      <c r="JHQ51" s="317"/>
      <c r="JHR51" s="317"/>
      <c r="JHS51" s="317"/>
      <c r="JHT51" s="317"/>
      <c r="JHU51" s="317"/>
      <c r="JHV51" s="317"/>
      <c r="JHW51" s="317"/>
      <c r="JHX51" s="317"/>
      <c r="JHY51" s="317"/>
      <c r="JHZ51" s="317"/>
      <c r="JIA51" s="317"/>
      <c r="JIB51" s="317"/>
      <c r="JIC51" s="317"/>
      <c r="JID51" s="317"/>
      <c r="JIE51" s="317"/>
      <c r="JIF51" s="317"/>
      <c r="JIG51" s="317"/>
      <c r="JIH51" s="317"/>
      <c r="JII51" s="317"/>
      <c r="JIJ51" s="317"/>
      <c r="JIK51" s="317"/>
      <c r="JIL51" s="317"/>
      <c r="JIM51" s="317"/>
      <c r="JIN51" s="317"/>
      <c r="JIO51" s="317"/>
      <c r="JIP51" s="317"/>
      <c r="JIQ51" s="317"/>
      <c r="JIR51" s="317"/>
      <c r="JIS51" s="317"/>
      <c r="JIT51" s="317"/>
      <c r="JIU51" s="317"/>
      <c r="JIV51" s="317"/>
      <c r="JIW51" s="317"/>
      <c r="JIX51" s="317"/>
      <c r="JIY51" s="317"/>
      <c r="JIZ51" s="317"/>
      <c r="JJA51" s="317"/>
      <c r="JJB51" s="317"/>
      <c r="JJC51" s="317"/>
      <c r="JJD51" s="317"/>
      <c r="JJE51" s="317"/>
      <c r="JJF51" s="317"/>
      <c r="JJG51" s="317"/>
      <c r="JJH51" s="317"/>
      <c r="JJI51" s="317"/>
      <c r="JJJ51" s="317"/>
      <c r="JJK51" s="317"/>
      <c r="JJL51" s="317"/>
      <c r="JJM51" s="317"/>
      <c r="JJN51" s="317"/>
      <c r="JJO51" s="317"/>
      <c r="JJP51" s="317"/>
      <c r="JJQ51" s="317"/>
      <c r="JJR51" s="317"/>
      <c r="JJS51" s="317"/>
      <c r="JJT51" s="317"/>
      <c r="JJU51" s="317"/>
      <c r="JJV51" s="317"/>
      <c r="JJW51" s="317"/>
      <c r="JJX51" s="317"/>
      <c r="JJY51" s="317"/>
      <c r="JJZ51" s="317"/>
      <c r="JKA51" s="317"/>
      <c r="JKB51" s="317"/>
      <c r="JKC51" s="317"/>
      <c r="JKD51" s="317"/>
      <c r="JKE51" s="317"/>
      <c r="JKF51" s="317"/>
      <c r="JKG51" s="317"/>
      <c r="JKH51" s="317"/>
      <c r="JKI51" s="317"/>
      <c r="JKJ51" s="317"/>
      <c r="JKK51" s="317"/>
      <c r="JKL51" s="317"/>
      <c r="JKM51" s="317"/>
      <c r="JKN51" s="317"/>
      <c r="JKO51" s="317"/>
      <c r="JKP51" s="317"/>
      <c r="JKQ51" s="317"/>
      <c r="JKR51" s="317"/>
      <c r="JKS51" s="317"/>
      <c r="JKT51" s="317"/>
      <c r="JKU51" s="317"/>
      <c r="JKV51" s="317"/>
      <c r="JKW51" s="317"/>
      <c r="JKX51" s="317"/>
      <c r="JKY51" s="317"/>
      <c r="JKZ51" s="317"/>
      <c r="JLA51" s="317"/>
      <c r="JLB51" s="317"/>
      <c r="JLC51" s="317"/>
      <c r="JLD51" s="317"/>
      <c r="JLE51" s="317"/>
      <c r="JLF51" s="317"/>
      <c r="JLG51" s="317"/>
      <c r="JLH51" s="317"/>
      <c r="JLI51" s="317"/>
      <c r="JLJ51" s="317"/>
      <c r="JLK51" s="317"/>
      <c r="JLL51" s="317"/>
      <c r="JLM51" s="317"/>
      <c r="JLN51" s="317"/>
      <c r="JLO51" s="317"/>
      <c r="JLP51" s="317"/>
      <c r="JLQ51" s="317"/>
      <c r="JLR51" s="317"/>
      <c r="JLS51" s="317"/>
      <c r="JLT51" s="317"/>
      <c r="JLU51" s="317"/>
      <c r="JLV51" s="317"/>
      <c r="JLW51" s="317"/>
      <c r="JLX51" s="317"/>
      <c r="JLY51" s="317"/>
      <c r="JLZ51" s="317"/>
      <c r="JMA51" s="317"/>
      <c r="JMB51" s="317"/>
      <c r="JMC51" s="317"/>
      <c r="JMD51" s="317"/>
      <c r="JME51" s="317"/>
      <c r="JMF51" s="317"/>
      <c r="JMG51" s="317"/>
      <c r="JMH51" s="317"/>
      <c r="JMI51" s="317"/>
      <c r="JMJ51" s="317"/>
      <c r="JMK51" s="317"/>
      <c r="JML51" s="317"/>
      <c r="JMM51" s="317"/>
      <c r="JMN51" s="317"/>
      <c r="JMO51" s="317"/>
      <c r="JMP51" s="317"/>
      <c r="JMQ51" s="317"/>
      <c r="JMR51" s="317"/>
      <c r="JMS51" s="317"/>
      <c r="JMT51" s="317"/>
      <c r="JMU51" s="317"/>
      <c r="JMV51" s="317"/>
      <c r="JMW51" s="317"/>
      <c r="JMX51" s="317"/>
      <c r="JMY51" s="317"/>
      <c r="JMZ51" s="317"/>
      <c r="JNA51" s="317"/>
      <c r="JNB51" s="317"/>
      <c r="JNC51" s="317"/>
      <c r="JND51" s="317"/>
      <c r="JNE51" s="317"/>
      <c r="JNF51" s="317"/>
      <c r="JNG51" s="317"/>
      <c r="JNH51" s="317"/>
      <c r="JNI51" s="317"/>
      <c r="JNJ51" s="317"/>
      <c r="JNK51" s="317"/>
      <c r="JNL51" s="317"/>
      <c r="JNM51" s="317"/>
      <c r="JNN51" s="317"/>
      <c r="JNO51" s="317"/>
      <c r="JNP51" s="317"/>
      <c r="JNQ51" s="317"/>
      <c r="JNR51" s="317"/>
      <c r="JNS51" s="317"/>
      <c r="JNT51" s="317"/>
      <c r="JNU51" s="317"/>
      <c r="JNV51" s="317"/>
      <c r="JNW51" s="317"/>
      <c r="JNX51" s="317"/>
      <c r="JNY51" s="317"/>
      <c r="JNZ51" s="317"/>
      <c r="JOA51" s="317"/>
      <c r="JOB51" s="317"/>
      <c r="JOC51" s="317"/>
      <c r="JOD51" s="317"/>
      <c r="JOE51" s="317"/>
      <c r="JOF51" s="317"/>
      <c r="JOG51" s="317"/>
      <c r="JOH51" s="317"/>
      <c r="JOI51" s="317"/>
      <c r="JOJ51" s="317"/>
      <c r="JOK51" s="317"/>
      <c r="JOL51" s="317"/>
      <c r="JOM51" s="317"/>
      <c r="JON51" s="317"/>
      <c r="JOO51" s="317"/>
      <c r="JOP51" s="317"/>
      <c r="JOQ51" s="317"/>
      <c r="JOR51" s="317"/>
      <c r="JOS51" s="317"/>
      <c r="JOT51" s="317"/>
      <c r="JOU51" s="317"/>
      <c r="JOV51" s="317"/>
      <c r="JOW51" s="317"/>
      <c r="JOX51" s="317"/>
      <c r="JOY51" s="317"/>
      <c r="JOZ51" s="317"/>
      <c r="JPA51" s="317"/>
      <c r="JPB51" s="317"/>
      <c r="JPC51" s="317"/>
      <c r="JPD51" s="317"/>
      <c r="JPE51" s="317"/>
      <c r="JPF51" s="317"/>
      <c r="JPG51" s="317"/>
      <c r="JPH51" s="317"/>
      <c r="JPI51" s="317"/>
      <c r="JPJ51" s="317"/>
      <c r="JPK51" s="317"/>
      <c r="JPL51" s="317"/>
      <c r="JPM51" s="317"/>
      <c r="JPN51" s="317"/>
      <c r="JPO51" s="317"/>
      <c r="JPP51" s="317"/>
      <c r="JPQ51" s="317"/>
      <c r="JPR51" s="317"/>
      <c r="JPS51" s="317"/>
      <c r="JPT51" s="317"/>
      <c r="JPU51" s="317"/>
      <c r="JPV51" s="317"/>
      <c r="JPW51" s="317"/>
      <c r="JPX51" s="317"/>
      <c r="JPY51" s="317"/>
      <c r="JPZ51" s="317"/>
      <c r="JQA51" s="317"/>
      <c r="JQB51" s="317"/>
      <c r="JQC51" s="317"/>
      <c r="JQD51" s="317"/>
      <c r="JQE51" s="317"/>
      <c r="JQF51" s="317"/>
      <c r="JQG51" s="317"/>
      <c r="JQH51" s="317"/>
      <c r="JQI51" s="317"/>
      <c r="JQJ51" s="317"/>
      <c r="JQK51" s="317"/>
      <c r="JQL51" s="317"/>
      <c r="JQM51" s="317"/>
      <c r="JQN51" s="317"/>
      <c r="JQO51" s="317"/>
      <c r="JQP51" s="317"/>
      <c r="JQQ51" s="317"/>
      <c r="JQR51" s="317"/>
      <c r="JQS51" s="317"/>
      <c r="JQT51" s="317"/>
      <c r="JQU51" s="317"/>
      <c r="JQV51" s="317"/>
      <c r="JQW51" s="317"/>
      <c r="JQX51" s="317"/>
      <c r="JQY51" s="317"/>
      <c r="JQZ51" s="317"/>
      <c r="JRA51" s="317"/>
      <c r="JRB51" s="317"/>
      <c r="JRC51" s="317"/>
      <c r="JRD51" s="317"/>
      <c r="JRE51" s="317"/>
      <c r="JRF51" s="317"/>
      <c r="JRG51" s="317"/>
      <c r="JRH51" s="317"/>
      <c r="JRI51" s="317"/>
      <c r="JRJ51" s="317"/>
      <c r="JRK51" s="317"/>
      <c r="JRL51" s="317"/>
      <c r="JRM51" s="317"/>
      <c r="JRN51" s="317"/>
      <c r="JRO51" s="317"/>
      <c r="JRP51" s="317"/>
      <c r="JRQ51" s="317"/>
      <c r="JRR51" s="317"/>
      <c r="JRS51" s="317"/>
      <c r="JRT51" s="317"/>
      <c r="JRU51" s="317"/>
      <c r="JRV51" s="317"/>
      <c r="JRW51" s="317"/>
      <c r="JRX51" s="317"/>
      <c r="JRY51" s="317"/>
      <c r="JRZ51" s="317"/>
      <c r="JSA51" s="317"/>
      <c r="JSB51" s="317"/>
      <c r="JSC51" s="317"/>
      <c r="JSD51" s="317"/>
      <c r="JSE51" s="317"/>
      <c r="JSF51" s="317"/>
      <c r="JSG51" s="317"/>
      <c r="JSH51" s="317"/>
      <c r="JSI51" s="317"/>
      <c r="JSJ51" s="317"/>
      <c r="JSK51" s="317"/>
      <c r="JSL51" s="317"/>
      <c r="JSM51" s="317"/>
      <c r="JSN51" s="317"/>
      <c r="JSO51" s="317"/>
      <c r="JSP51" s="317"/>
      <c r="JSQ51" s="317"/>
      <c r="JSR51" s="317"/>
      <c r="JSS51" s="317"/>
      <c r="JST51" s="317"/>
      <c r="JSU51" s="317"/>
      <c r="JSV51" s="317"/>
      <c r="JSW51" s="317"/>
      <c r="JSX51" s="317"/>
      <c r="JSY51" s="317"/>
      <c r="JSZ51" s="317"/>
      <c r="JTA51" s="317"/>
      <c r="JTB51" s="317"/>
      <c r="JTC51" s="317"/>
      <c r="JTD51" s="317"/>
      <c r="JTE51" s="317"/>
      <c r="JTF51" s="317"/>
      <c r="JTG51" s="317"/>
      <c r="JTH51" s="317"/>
      <c r="JTI51" s="317"/>
      <c r="JTJ51" s="317"/>
      <c r="JTK51" s="317"/>
      <c r="JTL51" s="317"/>
      <c r="JTM51" s="317"/>
      <c r="JTN51" s="317"/>
      <c r="JTO51" s="317"/>
      <c r="JTP51" s="317"/>
      <c r="JTQ51" s="317"/>
      <c r="JTR51" s="317"/>
      <c r="JTS51" s="317"/>
      <c r="JTT51" s="317"/>
      <c r="JTU51" s="317"/>
      <c r="JTV51" s="317"/>
      <c r="JTW51" s="317"/>
      <c r="JTX51" s="317"/>
      <c r="JTY51" s="317"/>
      <c r="JTZ51" s="317"/>
      <c r="JUA51" s="317"/>
      <c r="JUB51" s="317"/>
      <c r="JUC51" s="317"/>
      <c r="JUD51" s="317"/>
      <c r="JUE51" s="317"/>
      <c r="JUF51" s="317"/>
      <c r="JUG51" s="317"/>
      <c r="JUH51" s="317"/>
      <c r="JUI51" s="317"/>
      <c r="JUJ51" s="317"/>
      <c r="JUK51" s="317"/>
      <c r="JUL51" s="317"/>
      <c r="JUM51" s="317"/>
      <c r="JUN51" s="317"/>
      <c r="JUO51" s="317"/>
      <c r="JUP51" s="317"/>
      <c r="JUQ51" s="317"/>
      <c r="JUR51" s="317"/>
      <c r="JUS51" s="317"/>
      <c r="JUT51" s="317"/>
      <c r="JUU51" s="317"/>
      <c r="JUV51" s="317"/>
      <c r="JUW51" s="317"/>
      <c r="JUX51" s="317"/>
      <c r="JUY51" s="317"/>
      <c r="JUZ51" s="317"/>
      <c r="JVA51" s="317"/>
      <c r="JVB51" s="317"/>
      <c r="JVC51" s="317"/>
      <c r="JVD51" s="317"/>
      <c r="JVE51" s="317"/>
      <c r="JVF51" s="317"/>
      <c r="JVG51" s="317"/>
      <c r="JVH51" s="317"/>
      <c r="JVI51" s="317"/>
      <c r="JVJ51" s="317"/>
      <c r="JVK51" s="317"/>
      <c r="JVL51" s="317"/>
      <c r="JVM51" s="317"/>
      <c r="JVN51" s="317"/>
      <c r="JVO51" s="317"/>
      <c r="JVP51" s="317"/>
      <c r="JVQ51" s="317"/>
      <c r="JVR51" s="317"/>
      <c r="JVS51" s="317"/>
      <c r="JVT51" s="317"/>
      <c r="JVU51" s="317"/>
      <c r="JVV51" s="317"/>
      <c r="JVW51" s="317"/>
      <c r="JVX51" s="317"/>
      <c r="JVY51" s="317"/>
      <c r="JVZ51" s="317"/>
      <c r="JWA51" s="317"/>
      <c r="JWB51" s="317"/>
      <c r="JWC51" s="317"/>
      <c r="JWD51" s="317"/>
      <c r="JWE51" s="317"/>
      <c r="JWF51" s="317"/>
      <c r="JWG51" s="317"/>
      <c r="JWH51" s="317"/>
      <c r="JWI51" s="317"/>
      <c r="JWJ51" s="317"/>
      <c r="JWK51" s="317"/>
      <c r="JWL51" s="317"/>
      <c r="JWM51" s="317"/>
      <c r="JWN51" s="317"/>
      <c r="JWO51" s="317"/>
      <c r="JWP51" s="317"/>
      <c r="JWQ51" s="317"/>
      <c r="JWR51" s="317"/>
      <c r="JWS51" s="317"/>
      <c r="JWT51" s="317"/>
      <c r="JWU51" s="317"/>
      <c r="JWV51" s="317"/>
      <c r="JWW51" s="317"/>
      <c r="JWX51" s="317"/>
      <c r="JWY51" s="317"/>
      <c r="JWZ51" s="317"/>
      <c r="JXA51" s="317"/>
      <c r="JXB51" s="317"/>
      <c r="JXC51" s="317"/>
      <c r="JXD51" s="317"/>
      <c r="JXE51" s="317"/>
      <c r="JXF51" s="317"/>
      <c r="JXG51" s="317"/>
      <c r="JXH51" s="317"/>
      <c r="JXI51" s="317"/>
      <c r="JXJ51" s="317"/>
      <c r="JXK51" s="317"/>
      <c r="JXL51" s="317"/>
      <c r="JXM51" s="317"/>
      <c r="JXN51" s="317"/>
      <c r="JXO51" s="317"/>
      <c r="JXP51" s="317"/>
      <c r="JXQ51" s="317"/>
      <c r="JXR51" s="317"/>
      <c r="JXS51" s="317"/>
      <c r="JXT51" s="317"/>
      <c r="JXU51" s="317"/>
      <c r="JXV51" s="317"/>
      <c r="JXW51" s="317"/>
      <c r="JXX51" s="317"/>
      <c r="JXY51" s="317"/>
      <c r="JXZ51" s="317"/>
      <c r="JYA51" s="317"/>
      <c r="JYB51" s="317"/>
      <c r="JYC51" s="317"/>
      <c r="JYD51" s="317"/>
      <c r="JYE51" s="317"/>
      <c r="JYF51" s="317"/>
      <c r="JYG51" s="317"/>
      <c r="JYH51" s="317"/>
      <c r="JYI51" s="317"/>
      <c r="JYJ51" s="317"/>
      <c r="JYK51" s="317"/>
      <c r="JYL51" s="317"/>
      <c r="JYM51" s="317"/>
      <c r="JYN51" s="317"/>
      <c r="JYO51" s="317"/>
      <c r="JYP51" s="317"/>
      <c r="JYQ51" s="317"/>
      <c r="JYR51" s="317"/>
      <c r="JYS51" s="317"/>
      <c r="JYT51" s="317"/>
      <c r="JYU51" s="317"/>
      <c r="JYV51" s="317"/>
      <c r="JYW51" s="317"/>
      <c r="JYX51" s="317"/>
      <c r="JYY51" s="317"/>
      <c r="JYZ51" s="317"/>
      <c r="JZA51" s="317"/>
      <c r="JZB51" s="317"/>
      <c r="JZC51" s="317"/>
      <c r="JZD51" s="317"/>
      <c r="JZE51" s="317"/>
      <c r="JZF51" s="317"/>
      <c r="JZG51" s="317"/>
      <c r="JZH51" s="317"/>
      <c r="JZI51" s="317"/>
      <c r="JZJ51" s="317"/>
      <c r="JZK51" s="317"/>
      <c r="JZL51" s="317"/>
      <c r="JZM51" s="317"/>
      <c r="JZN51" s="317"/>
      <c r="JZO51" s="317"/>
      <c r="JZP51" s="317"/>
      <c r="JZQ51" s="317"/>
      <c r="JZR51" s="317"/>
      <c r="JZS51" s="317"/>
      <c r="JZT51" s="317"/>
      <c r="JZU51" s="317"/>
      <c r="JZV51" s="317"/>
      <c r="JZW51" s="317"/>
      <c r="JZX51" s="317"/>
      <c r="JZY51" s="317"/>
      <c r="JZZ51" s="317"/>
      <c r="KAA51" s="317"/>
      <c r="KAB51" s="317"/>
      <c r="KAC51" s="317"/>
      <c r="KAD51" s="317"/>
      <c r="KAE51" s="317"/>
      <c r="KAF51" s="317"/>
      <c r="KAG51" s="317"/>
      <c r="KAH51" s="317"/>
      <c r="KAI51" s="317"/>
      <c r="KAJ51" s="317"/>
      <c r="KAK51" s="317"/>
      <c r="KAL51" s="317"/>
      <c r="KAM51" s="317"/>
      <c r="KAN51" s="317"/>
      <c r="KAO51" s="317"/>
      <c r="KAP51" s="317"/>
      <c r="KAQ51" s="317"/>
      <c r="KAR51" s="317"/>
      <c r="KAS51" s="317"/>
      <c r="KAT51" s="317"/>
      <c r="KAU51" s="317"/>
      <c r="KAV51" s="317"/>
      <c r="KAW51" s="317"/>
      <c r="KAX51" s="317"/>
      <c r="KAY51" s="317"/>
      <c r="KAZ51" s="317"/>
      <c r="KBA51" s="317"/>
      <c r="KBB51" s="317"/>
      <c r="KBC51" s="317"/>
      <c r="KBD51" s="317"/>
      <c r="KBE51" s="317"/>
      <c r="KBF51" s="317"/>
      <c r="KBG51" s="317"/>
      <c r="KBH51" s="317"/>
      <c r="KBI51" s="317"/>
      <c r="KBJ51" s="317"/>
      <c r="KBK51" s="317"/>
      <c r="KBL51" s="317"/>
      <c r="KBM51" s="317"/>
      <c r="KBN51" s="317"/>
      <c r="KBO51" s="317"/>
      <c r="KBP51" s="317"/>
      <c r="KBQ51" s="317"/>
      <c r="KBR51" s="317"/>
      <c r="KBS51" s="317"/>
      <c r="KBT51" s="317"/>
      <c r="KBU51" s="317"/>
      <c r="KBV51" s="317"/>
      <c r="KBW51" s="317"/>
      <c r="KBX51" s="317"/>
      <c r="KBY51" s="317"/>
      <c r="KBZ51" s="317"/>
      <c r="KCA51" s="317"/>
      <c r="KCB51" s="317"/>
      <c r="KCC51" s="317"/>
      <c r="KCD51" s="317"/>
      <c r="KCE51" s="317"/>
      <c r="KCF51" s="317"/>
      <c r="KCG51" s="317"/>
      <c r="KCH51" s="317"/>
      <c r="KCI51" s="317"/>
      <c r="KCJ51" s="317"/>
      <c r="KCK51" s="317"/>
      <c r="KCL51" s="317"/>
      <c r="KCM51" s="317"/>
      <c r="KCN51" s="317"/>
      <c r="KCO51" s="317"/>
      <c r="KCP51" s="317"/>
      <c r="KCQ51" s="317"/>
      <c r="KCR51" s="317"/>
      <c r="KCS51" s="317"/>
      <c r="KCT51" s="317"/>
      <c r="KCU51" s="317"/>
      <c r="KCV51" s="317"/>
      <c r="KCW51" s="317"/>
      <c r="KCX51" s="317"/>
      <c r="KCY51" s="317"/>
      <c r="KCZ51" s="317"/>
      <c r="KDA51" s="317"/>
      <c r="KDB51" s="317"/>
      <c r="KDC51" s="317"/>
      <c r="KDD51" s="317"/>
      <c r="KDE51" s="317"/>
      <c r="KDF51" s="317"/>
      <c r="KDG51" s="317"/>
      <c r="KDH51" s="317"/>
      <c r="KDI51" s="317"/>
      <c r="KDJ51" s="317"/>
      <c r="KDK51" s="317"/>
      <c r="KDL51" s="317"/>
      <c r="KDM51" s="317"/>
      <c r="KDN51" s="317"/>
      <c r="KDO51" s="317"/>
      <c r="KDP51" s="317"/>
      <c r="KDQ51" s="317"/>
      <c r="KDR51" s="317"/>
      <c r="KDS51" s="317"/>
      <c r="KDT51" s="317"/>
      <c r="KDU51" s="317"/>
      <c r="KDV51" s="317"/>
      <c r="KDW51" s="317"/>
      <c r="KDX51" s="317"/>
      <c r="KDY51" s="317"/>
      <c r="KDZ51" s="317"/>
      <c r="KEA51" s="317"/>
      <c r="KEB51" s="317"/>
      <c r="KEC51" s="317"/>
      <c r="KED51" s="317"/>
      <c r="KEE51" s="317"/>
      <c r="KEF51" s="317"/>
      <c r="KEG51" s="317"/>
      <c r="KEH51" s="317"/>
      <c r="KEI51" s="317"/>
      <c r="KEJ51" s="317"/>
      <c r="KEK51" s="317"/>
      <c r="KEL51" s="317"/>
      <c r="KEM51" s="317"/>
      <c r="KEN51" s="317"/>
      <c r="KEO51" s="317"/>
      <c r="KEP51" s="317"/>
      <c r="KEQ51" s="317"/>
      <c r="KER51" s="317"/>
      <c r="KES51" s="317"/>
      <c r="KET51" s="317"/>
      <c r="KEU51" s="317"/>
      <c r="KEV51" s="317"/>
      <c r="KEW51" s="317"/>
      <c r="KEX51" s="317"/>
      <c r="KEY51" s="317"/>
      <c r="KEZ51" s="317"/>
      <c r="KFA51" s="317"/>
      <c r="KFB51" s="317"/>
      <c r="KFC51" s="317"/>
      <c r="KFD51" s="317"/>
      <c r="KFE51" s="317"/>
      <c r="KFF51" s="317"/>
      <c r="KFG51" s="317"/>
      <c r="KFH51" s="317"/>
      <c r="KFI51" s="317"/>
      <c r="KFJ51" s="317"/>
      <c r="KFK51" s="317"/>
      <c r="KFL51" s="317"/>
      <c r="KFM51" s="317"/>
      <c r="KFN51" s="317"/>
      <c r="KFO51" s="317"/>
      <c r="KFP51" s="317"/>
      <c r="KFQ51" s="317"/>
      <c r="KFR51" s="317"/>
      <c r="KFS51" s="317"/>
      <c r="KFT51" s="317"/>
      <c r="KFU51" s="317"/>
      <c r="KFV51" s="317"/>
      <c r="KFW51" s="317"/>
      <c r="KFX51" s="317"/>
      <c r="KFY51" s="317"/>
      <c r="KFZ51" s="317"/>
      <c r="KGA51" s="317"/>
      <c r="KGB51" s="317"/>
      <c r="KGC51" s="317"/>
      <c r="KGD51" s="317"/>
      <c r="KGE51" s="317"/>
      <c r="KGF51" s="317"/>
      <c r="KGG51" s="317"/>
      <c r="KGH51" s="317"/>
      <c r="KGI51" s="317"/>
      <c r="KGJ51" s="317"/>
      <c r="KGK51" s="317"/>
      <c r="KGL51" s="317"/>
      <c r="KGM51" s="317"/>
      <c r="KGN51" s="317"/>
      <c r="KGO51" s="317"/>
      <c r="KGP51" s="317"/>
      <c r="KGQ51" s="317"/>
      <c r="KGR51" s="317"/>
      <c r="KGS51" s="317"/>
      <c r="KGT51" s="317"/>
      <c r="KGU51" s="317"/>
      <c r="KGV51" s="317"/>
      <c r="KGW51" s="317"/>
      <c r="KGX51" s="317"/>
      <c r="KGY51" s="317"/>
      <c r="KGZ51" s="317"/>
      <c r="KHA51" s="317"/>
      <c r="KHB51" s="317"/>
      <c r="KHC51" s="317"/>
      <c r="KHD51" s="317"/>
      <c r="KHE51" s="317"/>
      <c r="KHF51" s="317"/>
      <c r="KHG51" s="317"/>
      <c r="KHH51" s="317"/>
      <c r="KHI51" s="317"/>
      <c r="KHJ51" s="317"/>
      <c r="KHK51" s="317"/>
      <c r="KHL51" s="317"/>
      <c r="KHM51" s="317"/>
      <c r="KHN51" s="317"/>
      <c r="KHO51" s="317"/>
      <c r="KHP51" s="317"/>
      <c r="KHQ51" s="317"/>
      <c r="KHR51" s="317"/>
      <c r="KHS51" s="317"/>
      <c r="KHT51" s="317"/>
      <c r="KHU51" s="317"/>
      <c r="KHV51" s="317"/>
      <c r="KHW51" s="317"/>
      <c r="KHX51" s="317"/>
      <c r="KHY51" s="317"/>
      <c r="KHZ51" s="317"/>
      <c r="KIA51" s="317"/>
      <c r="KIB51" s="317"/>
      <c r="KIC51" s="317"/>
      <c r="KID51" s="317"/>
      <c r="KIE51" s="317"/>
      <c r="KIF51" s="317"/>
      <c r="KIG51" s="317"/>
      <c r="KIH51" s="317"/>
      <c r="KII51" s="317"/>
      <c r="KIJ51" s="317"/>
      <c r="KIK51" s="317"/>
      <c r="KIL51" s="317"/>
      <c r="KIM51" s="317"/>
      <c r="KIN51" s="317"/>
      <c r="KIO51" s="317"/>
      <c r="KIP51" s="317"/>
      <c r="KIQ51" s="317"/>
      <c r="KIR51" s="317"/>
      <c r="KIS51" s="317"/>
      <c r="KIT51" s="317"/>
      <c r="KIU51" s="317"/>
      <c r="KIV51" s="317"/>
      <c r="KIW51" s="317"/>
      <c r="KIX51" s="317"/>
      <c r="KIY51" s="317"/>
      <c r="KIZ51" s="317"/>
      <c r="KJA51" s="317"/>
      <c r="KJB51" s="317"/>
      <c r="KJC51" s="317"/>
      <c r="KJD51" s="317"/>
      <c r="KJE51" s="317"/>
      <c r="KJF51" s="317"/>
      <c r="KJG51" s="317"/>
      <c r="KJH51" s="317"/>
      <c r="KJI51" s="317"/>
      <c r="KJJ51" s="317"/>
      <c r="KJK51" s="317"/>
      <c r="KJL51" s="317"/>
      <c r="KJM51" s="317"/>
      <c r="KJN51" s="317"/>
      <c r="KJO51" s="317"/>
      <c r="KJP51" s="317"/>
      <c r="KJQ51" s="317"/>
      <c r="KJR51" s="317"/>
      <c r="KJS51" s="317"/>
      <c r="KJT51" s="317"/>
      <c r="KJU51" s="317"/>
      <c r="KJV51" s="317"/>
      <c r="KJW51" s="317"/>
      <c r="KJX51" s="317"/>
      <c r="KJY51" s="317"/>
      <c r="KJZ51" s="317"/>
      <c r="KKA51" s="317"/>
      <c r="KKB51" s="317"/>
      <c r="KKC51" s="317"/>
      <c r="KKD51" s="317"/>
      <c r="KKE51" s="317"/>
      <c r="KKF51" s="317"/>
      <c r="KKG51" s="317"/>
      <c r="KKH51" s="317"/>
      <c r="KKI51" s="317"/>
      <c r="KKJ51" s="317"/>
      <c r="KKK51" s="317"/>
      <c r="KKL51" s="317"/>
      <c r="KKM51" s="317"/>
      <c r="KKN51" s="317"/>
      <c r="KKO51" s="317"/>
      <c r="KKP51" s="317"/>
      <c r="KKQ51" s="317"/>
      <c r="KKR51" s="317"/>
      <c r="KKS51" s="317"/>
      <c r="KKT51" s="317"/>
      <c r="KKU51" s="317"/>
      <c r="KKV51" s="317"/>
      <c r="KKW51" s="317"/>
      <c r="KKX51" s="317"/>
      <c r="KKY51" s="317"/>
      <c r="KKZ51" s="317"/>
      <c r="KLA51" s="317"/>
      <c r="KLB51" s="317"/>
      <c r="KLC51" s="317"/>
      <c r="KLD51" s="317"/>
      <c r="KLE51" s="317"/>
      <c r="KLF51" s="317"/>
      <c r="KLG51" s="317"/>
      <c r="KLH51" s="317"/>
      <c r="KLI51" s="317"/>
      <c r="KLJ51" s="317"/>
      <c r="KLK51" s="317"/>
      <c r="KLL51" s="317"/>
      <c r="KLM51" s="317"/>
      <c r="KLN51" s="317"/>
      <c r="KLO51" s="317"/>
      <c r="KLP51" s="317"/>
      <c r="KLQ51" s="317"/>
      <c r="KLR51" s="317"/>
      <c r="KLS51" s="317"/>
      <c r="KLT51" s="317"/>
      <c r="KLU51" s="317"/>
      <c r="KLV51" s="317"/>
      <c r="KLW51" s="317"/>
      <c r="KLX51" s="317"/>
      <c r="KLY51" s="317"/>
      <c r="KLZ51" s="317"/>
      <c r="KMA51" s="317"/>
      <c r="KMB51" s="317"/>
      <c r="KMC51" s="317"/>
      <c r="KMD51" s="317"/>
      <c r="KME51" s="317"/>
      <c r="KMF51" s="317"/>
      <c r="KMG51" s="317"/>
      <c r="KMH51" s="317"/>
      <c r="KMI51" s="317"/>
      <c r="KMJ51" s="317"/>
      <c r="KMK51" s="317"/>
      <c r="KML51" s="317"/>
      <c r="KMM51" s="317"/>
      <c r="KMN51" s="317"/>
      <c r="KMO51" s="317"/>
      <c r="KMP51" s="317"/>
      <c r="KMQ51" s="317"/>
      <c r="KMR51" s="317"/>
      <c r="KMS51" s="317"/>
      <c r="KMT51" s="317"/>
      <c r="KMU51" s="317"/>
      <c r="KMV51" s="317"/>
      <c r="KMW51" s="317"/>
      <c r="KMX51" s="317"/>
      <c r="KMY51" s="317"/>
      <c r="KMZ51" s="317"/>
      <c r="KNA51" s="317"/>
      <c r="KNB51" s="317"/>
      <c r="KNC51" s="317"/>
      <c r="KND51" s="317"/>
      <c r="KNE51" s="317"/>
      <c r="KNF51" s="317"/>
      <c r="KNG51" s="317"/>
      <c r="KNH51" s="317"/>
      <c r="KNI51" s="317"/>
      <c r="KNJ51" s="317"/>
      <c r="KNK51" s="317"/>
      <c r="KNL51" s="317"/>
      <c r="KNM51" s="317"/>
      <c r="KNN51" s="317"/>
      <c r="KNO51" s="317"/>
      <c r="KNP51" s="317"/>
      <c r="KNQ51" s="317"/>
      <c r="KNR51" s="317"/>
      <c r="KNS51" s="317"/>
      <c r="KNT51" s="317"/>
      <c r="KNU51" s="317"/>
      <c r="KNV51" s="317"/>
      <c r="KNW51" s="317"/>
      <c r="KNX51" s="317"/>
      <c r="KNY51" s="317"/>
      <c r="KNZ51" s="317"/>
      <c r="KOA51" s="317"/>
      <c r="KOB51" s="317"/>
      <c r="KOC51" s="317"/>
      <c r="KOD51" s="317"/>
      <c r="KOE51" s="317"/>
      <c r="KOF51" s="317"/>
      <c r="KOG51" s="317"/>
      <c r="KOH51" s="317"/>
      <c r="KOI51" s="317"/>
      <c r="KOJ51" s="317"/>
      <c r="KOK51" s="317"/>
      <c r="KOL51" s="317"/>
      <c r="KOM51" s="317"/>
      <c r="KON51" s="317"/>
      <c r="KOO51" s="317"/>
      <c r="KOP51" s="317"/>
      <c r="KOQ51" s="317"/>
      <c r="KOR51" s="317"/>
      <c r="KOS51" s="317"/>
      <c r="KOT51" s="317"/>
      <c r="KOU51" s="317"/>
      <c r="KOV51" s="317"/>
      <c r="KOW51" s="317"/>
      <c r="KOX51" s="317"/>
      <c r="KOY51" s="317"/>
      <c r="KOZ51" s="317"/>
      <c r="KPA51" s="317"/>
      <c r="KPB51" s="317"/>
      <c r="KPC51" s="317"/>
      <c r="KPD51" s="317"/>
      <c r="KPE51" s="317"/>
      <c r="KPF51" s="317"/>
      <c r="KPG51" s="317"/>
      <c r="KPH51" s="317"/>
      <c r="KPI51" s="317"/>
      <c r="KPJ51" s="317"/>
      <c r="KPK51" s="317"/>
      <c r="KPL51" s="317"/>
      <c r="KPM51" s="317"/>
      <c r="KPN51" s="317"/>
      <c r="KPO51" s="317"/>
      <c r="KPP51" s="317"/>
      <c r="KPQ51" s="317"/>
      <c r="KPR51" s="317"/>
      <c r="KPS51" s="317"/>
      <c r="KPT51" s="317"/>
      <c r="KPU51" s="317"/>
      <c r="KPV51" s="317"/>
      <c r="KPW51" s="317"/>
      <c r="KPX51" s="317"/>
      <c r="KPY51" s="317"/>
      <c r="KPZ51" s="317"/>
      <c r="KQA51" s="317"/>
      <c r="KQB51" s="317"/>
      <c r="KQC51" s="317"/>
      <c r="KQD51" s="317"/>
      <c r="KQE51" s="317"/>
      <c r="KQF51" s="317"/>
      <c r="KQG51" s="317"/>
      <c r="KQH51" s="317"/>
      <c r="KQI51" s="317"/>
      <c r="KQJ51" s="317"/>
      <c r="KQK51" s="317"/>
      <c r="KQL51" s="317"/>
      <c r="KQM51" s="317"/>
      <c r="KQN51" s="317"/>
      <c r="KQO51" s="317"/>
      <c r="KQP51" s="317"/>
      <c r="KQQ51" s="317"/>
      <c r="KQR51" s="317"/>
      <c r="KQS51" s="317"/>
      <c r="KQT51" s="317"/>
      <c r="KQU51" s="317"/>
      <c r="KQV51" s="317"/>
      <c r="KQW51" s="317"/>
      <c r="KQX51" s="317"/>
      <c r="KQY51" s="317"/>
      <c r="KQZ51" s="317"/>
      <c r="KRA51" s="317"/>
      <c r="KRB51" s="317"/>
      <c r="KRC51" s="317"/>
      <c r="KRD51" s="317"/>
      <c r="KRE51" s="317"/>
      <c r="KRF51" s="317"/>
      <c r="KRG51" s="317"/>
      <c r="KRH51" s="317"/>
      <c r="KRI51" s="317"/>
      <c r="KRJ51" s="317"/>
      <c r="KRK51" s="317"/>
      <c r="KRL51" s="317"/>
      <c r="KRM51" s="317"/>
      <c r="KRN51" s="317"/>
      <c r="KRO51" s="317"/>
      <c r="KRP51" s="317"/>
      <c r="KRQ51" s="317"/>
      <c r="KRR51" s="317"/>
      <c r="KRS51" s="317"/>
      <c r="KRT51" s="317"/>
      <c r="KRU51" s="317"/>
      <c r="KRV51" s="317"/>
      <c r="KRW51" s="317"/>
      <c r="KRX51" s="317"/>
      <c r="KRY51" s="317"/>
      <c r="KRZ51" s="317"/>
      <c r="KSA51" s="317"/>
      <c r="KSB51" s="317"/>
      <c r="KSC51" s="317"/>
      <c r="KSD51" s="317"/>
      <c r="KSE51" s="317"/>
      <c r="KSF51" s="317"/>
      <c r="KSG51" s="317"/>
      <c r="KSH51" s="317"/>
      <c r="KSI51" s="317"/>
      <c r="KSJ51" s="317"/>
      <c r="KSK51" s="317"/>
      <c r="KSL51" s="317"/>
      <c r="KSM51" s="317"/>
      <c r="KSN51" s="317"/>
      <c r="KSO51" s="317"/>
      <c r="KSP51" s="317"/>
      <c r="KSQ51" s="317"/>
      <c r="KSR51" s="317"/>
      <c r="KSS51" s="317"/>
      <c r="KST51" s="317"/>
      <c r="KSU51" s="317"/>
      <c r="KSV51" s="317"/>
      <c r="KSW51" s="317"/>
      <c r="KSX51" s="317"/>
      <c r="KSY51" s="317"/>
      <c r="KSZ51" s="317"/>
      <c r="KTA51" s="317"/>
      <c r="KTB51" s="317"/>
      <c r="KTC51" s="317"/>
      <c r="KTD51" s="317"/>
      <c r="KTE51" s="317"/>
      <c r="KTF51" s="317"/>
      <c r="KTG51" s="317"/>
      <c r="KTH51" s="317"/>
      <c r="KTI51" s="317"/>
      <c r="KTJ51" s="317"/>
      <c r="KTK51" s="317"/>
      <c r="KTL51" s="317"/>
      <c r="KTM51" s="317"/>
      <c r="KTN51" s="317"/>
      <c r="KTO51" s="317"/>
      <c r="KTP51" s="317"/>
      <c r="KTQ51" s="317"/>
      <c r="KTR51" s="317"/>
      <c r="KTS51" s="317"/>
      <c r="KTT51" s="317"/>
      <c r="KTU51" s="317"/>
      <c r="KTV51" s="317"/>
      <c r="KTW51" s="317"/>
      <c r="KTX51" s="317"/>
      <c r="KTY51" s="317"/>
      <c r="KTZ51" s="317"/>
      <c r="KUA51" s="317"/>
      <c r="KUB51" s="317"/>
      <c r="KUC51" s="317"/>
      <c r="KUD51" s="317"/>
      <c r="KUE51" s="317"/>
      <c r="KUF51" s="317"/>
      <c r="KUG51" s="317"/>
      <c r="KUH51" s="317"/>
      <c r="KUI51" s="317"/>
      <c r="KUJ51" s="317"/>
      <c r="KUK51" s="317"/>
      <c r="KUL51" s="317"/>
      <c r="KUM51" s="317"/>
      <c r="KUN51" s="317"/>
      <c r="KUO51" s="317"/>
      <c r="KUP51" s="317"/>
      <c r="KUQ51" s="317"/>
      <c r="KUR51" s="317"/>
      <c r="KUS51" s="317"/>
      <c r="KUT51" s="317"/>
      <c r="KUU51" s="317"/>
      <c r="KUV51" s="317"/>
      <c r="KUW51" s="317"/>
      <c r="KUX51" s="317"/>
      <c r="KUY51" s="317"/>
      <c r="KUZ51" s="317"/>
      <c r="KVA51" s="317"/>
      <c r="KVB51" s="317"/>
      <c r="KVC51" s="317"/>
      <c r="KVD51" s="317"/>
      <c r="KVE51" s="317"/>
      <c r="KVF51" s="317"/>
      <c r="KVG51" s="317"/>
      <c r="KVH51" s="317"/>
      <c r="KVI51" s="317"/>
      <c r="KVJ51" s="317"/>
      <c r="KVK51" s="317"/>
      <c r="KVL51" s="317"/>
      <c r="KVM51" s="317"/>
      <c r="KVN51" s="317"/>
      <c r="KVO51" s="317"/>
      <c r="KVP51" s="317"/>
      <c r="KVQ51" s="317"/>
      <c r="KVR51" s="317"/>
      <c r="KVS51" s="317"/>
      <c r="KVT51" s="317"/>
      <c r="KVU51" s="317"/>
      <c r="KVV51" s="317"/>
      <c r="KVW51" s="317"/>
      <c r="KVX51" s="317"/>
      <c r="KVY51" s="317"/>
      <c r="KVZ51" s="317"/>
      <c r="KWA51" s="317"/>
      <c r="KWB51" s="317"/>
      <c r="KWC51" s="317"/>
      <c r="KWD51" s="317"/>
      <c r="KWE51" s="317"/>
      <c r="KWF51" s="317"/>
      <c r="KWG51" s="317"/>
      <c r="KWH51" s="317"/>
      <c r="KWI51" s="317"/>
      <c r="KWJ51" s="317"/>
      <c r="KWK51" s="317"/>
      <c r="KWL51" s="317"/>
      <c r="KWM51" s="317"/>
      <c r="KWN51" s="317"/>
      <c r="KWO51" s="317"/>
      <c r="KWP51" s="317"/>
      <c r="KWQ51" s="317"/>
      <c r="KWR51" s="317"/>
      <c r="KWS51" s="317"/>
      <c r="KWT51" s="317"/>
      <c r="KWU51" s="317"/>
      <c r="KWV51" s="317"/>
      <c r="KWW51" s="317"/>
      <c r="KWX51" s="317"/>
      <c r="KWY51" s="317"/>
      <c r="KWZ51" s="317"/>
      <c r="KXA51" s="317"/>
      <c r="KXB51" s="317"/>
      <c r="KXC51" s="317"/>
      <c r="KXD51" s="317"/>
      <c r="KXE51" s="317"/>
      <c r="KXF51" s="317"/>
      <c r="KXG51" s="317"/>
      <c r="KXH51" s="317"/>
      <c r="KXI51" s="317"/>
      <c r="KXJ51" s="317"/>
      <c r="KXK51" s="317"/>
      <c r="KXL51" s="317"/>
      <c r="KXM51" s="317"/>
      <c r="KXN51" s="317"/>
      <c r="KXO51" s="317"/>
      <c r="KXP51" s="317"/>
      <c r="KXQ51" s="317"/>
      <c r="KXR51" s="317"/>
      <c r="KXS51" s="317"/>
      <c r="KXT51" s="317"/>
      <c r="KXU51" s="317"/>
      <c r="KXV51" s="317"/>
      <c r="KXW51" s="317"/>
      <c r="KXX51" s="317"/>
      <c r="KXY51" s="317"/>
      <c r="KXZ51" s="317"/>
      <c r="KYA51" s="317"/>
      <c r="KYB51" s="317"/>
      <c r="KYC51" s="317"/>
      <c r="KYD51" s="317"/>
      <c r="KYE51" s="317"/>
      <c r="KYF51" s="317"/>
      <c r="KYG51" s="317"/>
      <c r="KYH51" s="317"/>
      <c r="KYI51" s="317"/>
      <c r="KYJ51" s="317"/>
      <c r="KYK51" s="317"/>
      <c r="KYL51" s="317"/>
      <c r="KYM51" s="317"/>
      <c r="KYN51" s="317"/>
      <c r="KYO51" s="317"/>
      <c r="KYP51" s="317"/>
      <c r="KYQ51" s="317"/>
      <c r="KYR51" s="317"/>
      <c r="KYS51" s="317"/>
      <c r="KYT51" s="317"/>
      <c r="KYU51" s="317"/>
      <c r="KYV51" s="317"/>
      <c r="KYW51" s="317"/>
      <c r="KYX51" s="317"/>
      <c r="KYY51" s="317"/>
      <c r="KYZ51" s="317"/>
      <c r="KZA51" s="317"/>
      <c r="KZB51" s="317"/>
      <c r="KZC51" s="317"/>
      <c r="KZD51" s="317"/>
      <c r="KZE51" s="317"/>
      <c r="KZF51" s="317"/>
      <c r="KZG51" s="317"/>
      <c r="KZH51" s="317"/>
      <c r="KZI51" s="317"/>
      <c r="KZJ51" s="317"/>
      <c r="KZK51" s="317"/>
      <c r="KZL51" s="317"/>
      <c r="KZM51" s="317"/>
      <c r="KZN51" s="317"/>
      <c r="KZO51" s="317"/>
      <c r="KZP51" s="317"/>
      <c r="KZQ51" s="317"/>
      <c r="KZR51" s="317"/>
      <c r="KZS51" s="317"/>
      <c r="KZT51" s="317"/>
      <c r="KZU51" s="317"/>
      <c r="KZV51" s="317"/>
      <c r="KZW51" s="317"/>
      <c r="KZX51" s="317"/>
      <c r="KZY51" s="317"/>
      <c r="KZZ51" s="317"/>
      <c r="LAA51" s="317"/>
      <c r="LAB51" s="317"/>
      <c r="LAC51" s="317"/>
      <c r="LAD51" s="317"/>
      <c r="LAE51" s="317"/>
      <c r="LAF51" s="317"/>
      <c r="LAG51" s="317"/>
      <c r="LAH51" s="317"/>
      <c r="LAI51" s="317"/>
      <c r="LAJ51" s="317"/>
      <c r="LAK51" s="317"/>
      <c r="LAL51" s="317"/>
      <c r="LAM51" s="317"/>
      <c r="LAN51" s="317"/>
      <c r="LAO51" s="317"/>
      <c r="LAP51" s="317"/>
      <c r="LAQ51" s="317"/>
      <c r="LAR51" s="317"/>
      <c r="LAS51" s="317"/>
      <c r="LAT51" s="317"/>
      <c r="LAU51" s="317"/>
      <c r="LAV51" s="317"/>
      <c r="LAW51" s="317"/>
      <c r="LAX51" s="317"/>
      <c r="LAY51" s="317"/>
      <c r="LAZ51" s="317"/>
      <c r="LBA51" s="317"/>
      <c r="LBB51" s="317"/>
      <c r="LBC51" s="317"/>
      <c r="LBD51" s="317"/>
      <c r="LBE51" s="317"/>
      <c r="LBF51" s="317"/>
      <c r="LBG51" s="317"/>
      <c r="LBH51" s="317"/>
      <c r="LBI51" s="317"/>
      <c r="LBJ51" s="317"/>
      <c r="LBK51" s="317"/>
      <c r="LBL51" s="317"/>
      <c r="LBM51" s="317"/>
      <c r="LBN51" s="317"/>
      <c r="LBO51" s="317"/>
      <c r="LBP51" s="317"/>
      <c r="LBQ51" s="317"/>
      <c r="LBR51" s="317"/>
      <c r="LBS51" s="317"/>
      <c r="LBT51" s="317"/>
      <c r="LBU51" s="317"/>
      <c r="LBV51" s="317"/>
      <c r="LBW51" s="317"/>
      <c r="LBX51" s="317"/>
      <c r="LBY51" s="317"/>
      <c r="LBZ51" s="317"/>
      <c r="LCA51" s="317"/>
      <c r="LCB51" s="317"/>
      <c r="LCC51" s="317"/>
      <c r="LCD51" s="317"/>
      <c r="LCE51" s="317"/>
      <c r="LCF51" s="317"/>
      <c r="LCG51" s="317"/>
      <c r="LCH51" s="317"/>
      <c r="LCI51" s="317"/>
      <c r="LCJ51" s="317"/>
      <c r="LCK51" s="317"/>
      <c r="LCL51" s="317"/>
      <c r="LCM51" s="317"/>
      <c r="LCN51" s="317"/>
      <c r="LCO51" s="317"/>
      <c r="LCP51" s="317"/>
      <c r="LCQ51" s="317"/>
      <c r="LCR51" s="317"/>
      <c r="LCS51" s="317"/>
      <c r="LCT51" s="317"/>
      <c r="LCU51" s="317"/>
      <c r="LCV51" s="317"/>
      <c r="LCW51" s="317"/>
      <c r="LCX51" s="317"/>
      <c r="LCY51" s="317"/>
      <c r="LCZ51" s="317"/>
      <c r="LDA51" s="317"/>
      <c r="LDB51" s="317"/>
      <c r="LDC51" s="317"/>
      <c r="LDD51" s="317"/>
      <c r="LDE51" s="317"/>
      <c r="LDF51" s="317"/>
      <c r="LDG51" s="317"/>
      <c r="LDH51" s="317"/>
      <c r="LDI51" s="317"/>
      <c r="LDJ51" s="317"/>
      <c r="LDK51" s="317"/>
      <c r="LDL51" s="317"/>
      <c r="LDM51" s="317"/>
      <c r="LDN51" s="317"/>
      <c r="LDO51" s="317"/>
      <c r="LDP51" s="317"/>
      <c r="LDQ51" s="317"/>
      <c r="LDR51" s="317"/>
      <c r="LDS51" s="317"/>
      <c r="LDT51" s="317"/>
      <c r="LDU51" s="317"/>
      <c r="LDV51" s="317"/>
      <c r="LDW51" s="317"/>
      <c r="LDX51" s="317"/>
      <c r="LDY51" s="317"/>
      <c r="LDZ51" s="317"/>
      <c r="LEA51" s="317"/>
      <c r="LEB51" s="317"/>
      <c r="LEC51" s="317"/>
      <c r="LED51" s="317"/>
      <c r="LEE51" s="317"/>
      <c r="LEF51" s="317"/>
      <c r="LEG51" s="317"/>
      <c r="LEH51" s="317"/>
      <c r="LEI51" s="317"/>
      <c r="LEJ51" s="317"/>
      <c r="LEK51" s="317"/>
      <c r="LEL51" s="317"/>
      <c r="LEM51" s="317"/>
      <c r="LEN51" s="317"/>
      <c r="LEO51" s="317"/>
      <c r="LEP51" s="317"/>
      <c r="LEQ51" s="317"/>
      <c r="LER51" s="317"/>
      <c r="LES51" s="317"/>
      <c r="LET51" s="317"/>
      <c r="LEU51" s="317"/>
      <c r="LEV51" s="317"/>
      <c r="LEW51" s="317"/>
      <c r="LEX51" s="317"/>
      <c r="LEY51" s="317"/>
      <c r="LEZ51" s="317"/>
      <c r="LFA51" s="317"/>
      <c r="LFB51" s="317"/>
      <c r="LFC51" s="317"/>
      <c r="LFD51" s="317"/>
      <c r="LFE51" s="317"/>
      <c r="LFF51" s="317"/>
      <c r="LFG51" s="317"/>
      <c r="LFH51" s="317"/>
      <c r="LFI51" s="317"/>
      <c r="LFJ51" s="317"/>
      <c r="LFK51" s="317"/>
      <c r="LFL51" s="317"/>
      <c r="LFM51" s="317"/>
      <c r="LFN51" s="317"/>
      <c r="LFO51" s="317"/>
      <c r="LFP51" s="317"/>
      <c r="LFQ51" s="317"/>
      <c r="LFR51" s="317"/>
      <c r="LFS51" s="317"/>
      <c r="LFT51" s="317"/>
      <c r="LFU51" s="317"/>
      <c r="LFV51" s="317"/>
      <c r="LFW51" s="317"/>
      <c r="LFX51" s="317"/>
      <c r="LFY51" s="317"/>
      <c r="LFZ51" s="317"/>
      <c r="LGA51" s="317"/>
      <c r="LGB51" s="317"/>
      <c r="LGC51" s="317"/>
      <c r="LGD51" s="317"/>
      <c r="LGE51" s="317"/>
      <c r="LGF51" s="317"/>
      <c r="LGG51" s="317"/>
      <c r="LGH51" s="317"/>
      <c r="LGI51" s="317"/>
      <c r="LGJ51" s="317"/>
      <c r="LGK51" s="317"/>
      <c r="LGL51" s="317"/>
      <c r="LGM51" s="317"/>
      <c r="LGN51" s="317"/>
      <c r="LGO51" s="317"/>
      <c r="LGP51" s="317"/>
      <c r="LGQ51" s="317"/>
      <c r="LGR51" s="317"/>
      <c r="LGS51" s="317"/>
      <c r="LGT51" s="317"/>
      <c r="LGU51" s="317"/>
      <c r="LGV51" s="317"/>
      <c r="LGW51" s="317"/>
      <c r="LGX51" s="317"/>
      <c r="LGY51" s="317"/>
      <c r="LGZ51" s="317"/>
      <c r="LHA51" s="317"/>
      <c r="LHB51" s="317"/>
      <c r="LHC51" s="317"/>
      <c r="LHD51" s="317"/>
      <c r="LHE51" s="317"/>
      <c r="LHF51" s="317"/>
      <c r="LHG51" s="317"/>
      <c r="LHH51" s="317"/>
      <c r="LHI51" s="317"/>
      <c r="LHJ51" s="317"/>
      <c r="LHK51" s="317"/>
      <c r="LHL51" s="317"/>
      <c r="LHM51" s="317"/>
      <c r="LHN51" s="317"/>
      <c r="LHO51" s="317"/>
      <c r="LHP51" s="317"/>
      <c r="LHQ51" s="317"/>
      <c r="LHR51" s="317"/>
      <c r="LHS51" s="317"/>
      <c r="LHT51" s="317"/>
      <c r="LHU51" s="317"/>
      <c r="LHV51" s="317"/>
      <c r="LHW51" s="317"/>
      <c r="LHX51" s="317"/>
      <c r="LHY51" s="317"/>
      <c r="LHZ51" s="317"/>
      <c r="LIA51" s="317"/>
      <c r="LIB51" s="317"/>
      <c r="LIC51" s="317"/>
      <c r="LID51" s="317"/>
      <c r="LIE51" s="317"/>
      <c r="LIF51" s="317"/>
      <c r="LIG51" s="317"/>
      <c r="LIH51" s="317"/>
      <c r="LII51" s="317"/>
      <c r="LIJ51" s="317"/>
      <c r="LIK51" s="317"/>
      <c r="LIL51" s="317"/>
      <c r="LIM51" s="317"/>
      <c r="LIN51" s="317"/>
      <c r="LIO51" s="317"/>
      <c r="LIP51" s="317"/>
      <c r="LIQ51" s="317"/>
      <c r="LIR51" s="317"/>
      <c r="LIS51" s="317"/>
      <c r="LIT51" s="317"/>
      <c r="LIU51" s="317"/>
      <c r="LIV51" s="317"/>
      <c r="LIW51" s="317"/>
      <c r="LIX51" s="317"/>
      <c r="LIY51" s="317"/>
      <c r="LIZ51" s="317"/>
      <c r="LJA51" s="317"/>
      <c r="LJB51" s="317"/>
      <c r="LJC51" s="317"/>
      <c r="LJD51" s="317"/>
      <c r="LJE51" s="317"/>
      <c r="LJF51" s="317"/>
      <c r="LJG51" s="317"/>
      <c r="LJH51" s="317"/>
      <c r="LJI51" s="317"/>
      <c r="LJJ51" s="317"/>
      <c r="LJK51" s="317"/>
      <c r="LJL51" s="317"/>
      <c r="LJM51" s="317"/>
      <c r="LJN51" s="317"/>
      <c r="LJO51" s="317"/>
      <c r="LJP51" s="317"/>
      <c r="LJQ51" s="317"/>
      <c r="LJR51" s="317"/>
      <c r="LJS51" s="317"/>
      <c r="LJT51" s="317"/>
      <c r="LJU51" s="317"/>
      <c r="LJV51" s="317"/>
      <c r="LJW51" s="317"/>
      <c r="LJX51" s="317"/>
      <c r="LJY51" s="317"/>
      <c r="LJZ51" s="317"/>
      <c r="LKA51" s="317"/>
      <c r="LKB51" s="317"/>
      <c r="LKC51" s="317"/>
      <c r="LKD51" s="317"/>
      <c r="LKE51" s="317"/>
      <c r="LKF51" s="317"/>
      <c r="LKG51" s="317"/>
      <c r="LKH51" s="317"/>
      <c r="LKI51" s="317"/>
      <c r="LKJ51" s="317"/>
      <c r="LKK51" s="317"/>
      <c r="LKL51" s="317"/>
      <c r="LKM51" s="317"/>
      <c r="LKN51" s="317"/>
      <c r="LKO51" s="317"/>
      <c r="LKP51" s="317"/>
      <c r="LKQ51" s="317"/>
      <c r="LKR51" s="317"/>
      <c r="LKS51" s="317"/>
      <c r="LKT51" s="317"/>
      <c r="LKU51" s="317"/>
      <c r="LKV51" s="317"/>
      <c r="LKW51" s="317"/>
      <c r="LKX51" s="317"/>
      <c r="LKY51" s="317"/>
      <c r="LKZ51" s="317"/>
      <c r="LLA51" s="317"/>
      <c r="LLB51" s="317"/>
      <c r="LLC51" s="317"/>
      <c r="LLD51" s="317"/>
      <c r="LLE51" s="317"/>
      <c r="LLF51" s="317"/>
      <c r="LLG51" s="317"/>
      <c r="LLH51" s="317"/>
      <c r="LLI51" s="317"/>
      <c r="LLJ51" s="317"/>
      <c r="LLK51" s="317"/>
      <c r="LLL51" s="317"/>
      <c r="LLM51" s="317"/>
      <c r="LLN51" s="317"/>
      <c r="LLO51" s="317"/>
      <c r="LLP51" s="317"/>
      <c r="LLQ51" s="317"/>
      <c r="LLR51" s="317"/>
      <c r="LLS51" s="317"/>
      <c r="LLT51" s="317"/>
      <c r="LLU51" s="317"/>
      <c r="LLV51" s="317"/>
      <c r="LLW51" s="317"/>
      <c r="LLX51" s="317"/>
      <c r="LLY51" s="317"/>
      <c r="LLZ51" s="317"/>
      <c r="LMA51" s="317"/>
      <c r="LMB51" s="317"/>
      <c r="LMC51" s="317"/>
      <c r="LMD51" s="317"/>
      <c r="LME51" s="317"/>
      <c r="LMF51" s="317"/>
      <c r="LMG51" s="317"/>
      <c r="LMH51" s="317"/>
      <c r="LMI51" s="317"/>
      <c r="LMJ51" s="317"/>
      <c r="LMK51" s="317"/>
      <c r="LML51" s="317"/>
      <c r="LMM51" s="317"/>
      <c r="LMN51" s="317"/>
      <c r="LMO51" s="317"/>
      <c r="LMP51" s="317"/>
      <c r="LMQ51" s="317"/>
      <c r="LMR51" s="317"/>
      <c r="LMS51" s="317"/>
      <c r="LMT51" s="317"/>
      <c r="LMU51" s="317"/>
      <c r="LMV51" s="317"/>
      <c r="LMW51" s="317"/>
      <c r="LMX51" s="317"/>
      <c r="LMY51" s="317"/>
      <c r="LMZ51" s="317"/>
      <c r="LNA51" s="317"/>
      <c r="LNB51" s="317"/>
      <c r="LNC51" s="317"/>
      <c r="LND51" s="317"/>
      <c r="LNE51" s="317"/>
      <c r="LNF51" s="317"/>
      <c r="LNG51" s="317"/>
      <c r="LNH51" s="317"/>
      <c r="LNI51" s="317"/>
      <c r="LNJ51" s="317"/>
      <c r="LNK51" s="317"/>
      <c r="LNL51" s="317"/>
      <c r="LNM51" s="317"/>
      <c r="LNN51" s="317"/>
      <c r="LNO51" s="317"/>
      <c r="LNP51" s="317"/>
      <c r="LNQ51" s="317"/>
      <c r="LNR51" s="317"/>
      <c r="LNS51" s="317"/>
      <c r="LNT51" s="317"/>
      <c r="LNU51" s="317"/>
      <c r="LNV51" s="317"/>
      <c r="LNW51" s="317"/>
      <c r="LNX51" s="317"/>
      <c r="LNY51" s="317"/>
      <c r="LNZ51" s="317"/>
      <c r="LOA51" s="317"/>
      <c r="LOB51" s="317"/>
      <c r="LOC51" s="317"/>
      <c r="LOD51" s="317"/>
      <c r="LOE51" s="317"/>
      <c r="LOF51" s="317"/>
      <c r="LOG51" s="317"/>
      <c r="LOH51" s="317"/>
      <c r="LOI51" s="317"/>
      <c r="LOJ51" s="317"/>
      <c r="LOK51" s="317"/>
      <c r="LOL51" s="317"/>
      <c r="LOM51" s="317"/>
      <c r="LON51" s="317"/>
      <c r="LOO51" s="317"/>
      <c r="LOP51" s="317"/>
      <c r="LOQ51" s="317"/>
      <c r="LOR51" s="317"/>
      <c r="LOS51" s="317"/>
      <c r="LOT51" s="317"/>
      <c r="LOU51" s="317"/>
      <c r="LOV51" s="317"/>
      <c r="LOW51" s="317"/>
      <c r="LOX51" s="317"/>
      <c r="LOY51" s="317"/>
      <c r="LOZ51" s="317"/>
      <c r="LPA51" s="317"/>
      <c r="LPB51" s="317"/>
      <c r="LPC51" s="317"/>
      <c r="LPD51" s="317"/>
      <c r="LPE51" s="317"/>
      <c r="LPF51" s="317"/>
      <c r="LPG51" s="317"/>
      <c r="LPH51" s="317"/>
      <c r="LPI51" s="317"/>
      <c r="LPJ51" s="317"/>
      <c r="LPK51" s="317"/>
      <c r="LPL51" s="317"/>
      <c r="LPM51" s="317"/>
      <c r="LPN51" s="317"/>
      <c r="LPO51" s="317"/>
      <c r="LPP51" s="317"/>
      <c r="LPQ51" s="317"/>
      <c r="LPR51" s="317"/>
      <c r="LPS51" s="317"/>
      <c r="LPT51" s="317"/>
      <c r="LPU51" s="317"/>
      <c r="LPV51" s="317"/>
      <c r="LPW51" s="317"/>
      <c r="LPX51" s="317"/>
      <c r="LPY51" s="317"/>
      <c r="LPZ51" s="317"/>
      <c r="LQA51" s="317"/>
      <c r="LQB51" s="317"/>
      <c r="LQC51" s="317"/>
      <c r="LQD51" s="317"/>
      <c r="LQE51" s="317"/>
      <c r="LQF51" s="317"/>
      <c r="LQG51" s="317"/>
      <c r="LQH51" s="317"/>
      <c r="LQI51" s="317"/>
      <c r="LQJ51" s="317"/>
      <c r="LQK51" s="317"/>
      <c r="LQL51" s="317"/>
      <c r="LQM51" s="317"/>
      <c r="LQN51" s="317"/>
      <c r="LQO51" s="317"/>
      <c r="LQP51" s="317"/>
      <c r="LQQ51" s="317"/>
      <c r="LQR51" s="317"/>
      <c r="LQS51" s="317"/>
      <c r="LQT51" s="317"/>
      <c r="LQU51" s="317"/>
      <c r="LQV51" s="317"/>
      <c r="LQW51" s="317"/>
      <c r="LQX51" s="317"/>
      <c r="LQY51" s="317"/>
      <c r="LQZ51" s="317"/>
      <c r="LRA51" s="317"/>
      <c r="LRB51" s="317"/>
      <c r="LRC51" s="317"/>
      <c r="LRD51" s="317"/>
      <c r="LRE51" s="317"/>
      <c r="LRF51" s="317"/>
      <c r="LRG51" s="317"/>
      <c r="LRH51" s="317"/>
      <c r="LRI51" s="317"/>
      <c r="LRJ51" s="317"/>
      <c r="LRK51" s="317"/>
      <c r="LRL51" s="317"/>
      <c r="LRM51" s="317"/>
      <c r="LRN51" s="317"/>
      <c r="LRO51" s="317"/>
      <c r="LRP51" s="317"/>
      <c r="LRQ51" s="317"/>
      <c r="LRR51" s="317"/>
      <c r="LRS51" s="317"/>
      <c r="LRT51" s="317"/>
      <c r="LRU51" s="317"/>
      <c r="LRV51" s="317"/>
      <c r="LRW51" s="317"/>
      <c r="LRX51" s="317"/>
      <c r="LRY51" s="317"/>
      <c r="LRZ51" s="317"/>
      <c r="LSA51" s="317"/>
      <c r="LSB51" s="317"/>
      <c r="LSC51" s="317"/>
      <c r="LSD51" s="317"/>
      <c r="LSE51" s="317"/>
      <c r="LSF51" s="317"/>
      <c r="LSG51" s="317"/>
      <c r="LSH51" s="317"/>
      <c r="LSI51" s="317"/>
      <c r="LSJ51" s="317"/>
      <c r="LSK51" s="317"/>
      <c r="LSL51" s="317"/>
      <c r="LSM51" s="317"/>
      <c r="LSN51" s="317"/>
      <c r="LSO51" s="317"/>
      <c r="LSP51" s="317"/>
      <c r="LSQ51" s="317"/>
      <c r="LSR51" s="317"/>
      <c r="LSS51" s="317"/>
      <c r="LST51" s="317"/>
      <c r="LSU51" s="317"/>
      <c r="LSV51" s="317"/>
      <c r="LSW51" s="317"/>
      <c r="LSX51" s="317"/>
      <c r="LSY51" s="317"/>
      <c r="LSZ51" s="317"/>
      <c r="LTA51" s="317"/>
      <c r="LTB51" s="317"/>
      <c r="LTC51" s="317"/>
      <c r="LTD51" s="317"/>
      <c r="LTE51" s="317"/>
      <c r="LTF51" s="317"/>
      <c r="LTG51" s="317"/>
      <c r="LTH51" s="317"/>
      <c r="LTI51" s="317"/>
      <c r="LTJ51" s="317"/>
      <c r="LTK51" s="317"/>
      <c r="LTL51" s="317"/>
      <c r="LTM51" s="317"/>
      <c r="LTN51" s="317"/>
      <c r="LTO51" s="317"/>
      <c r="LTP51" s="317"/>
      <c r="LTQ51" s="317"/>
      <c r="LTR51" s="317"/>
      <c r="LTS51" s="317"/>
      <c r="LTT51" s="317"/>
      <c r="LTU51" s="317"/>
      <c r="LTV51" s="317"/>
      <c r="LTW51" s="317"/>
      <c r="LTX51" s="317"/>
      <c r="LTY51" s="317"/>
      <c r="LTZ51" s="317"/>
      <c r="LUA51" s="317"/>
      <c r="LUB51" s="317"/>
      <c r="LUC51" s="317"/>
      <c r="LUD51" s="317"/>
      <c r="LUE51" s="317"/>
      <c r="LUF51" s="317"/>
      <c r="LUG51" s="317"/>
      <c r="LUH51" s="317"/>
      <c r="LUI51" s="317"/>
      <c r="LUJ51" s="317"/>
      <c r="LUK51" s="317"/>
      <c r="LUL51" s="317"/>
      <c r="LUM51" s="317"/>
      <c r="LUN51" s="317"/>
      <c r="LUO51" s="317"/>
      <c r="LUP51" s="317"/>
      <c r="LUQ51" s="317"/>
      <c r="LUR51" s="317"/>
      <c r="LUS51" s="317"/>
      <c r="LUT51" s="317"/>
      <c r="LUU51" s="317"/>
      <c r="LUV51" s="317"/>
      <c r="LUW51" s="317"/>
      <c r="LUX51" s="317"/>
      <c r="LUY51" s="317"/>
      <c r="LUZ51" s="317"/>
      <c r="LVA51" s="317"/>
      <c r="LVB51" s="317"/>
      <c r="LVC51" s="317"/>
      <c r="LVD51" s="317"/>
      <c r="LVE51" s="317"/>
      <c r="LVF51" s="317"/>
      <c r="LVG51" s="317"/>
      <c r="LVH51" s="317"/>
      <c r="LVI51" s="317"/>
      <c r="LVJ51" s="317"/>
      <c r="LVK51" s="317"/>
      <c r="LVL51" s="317"/>
      <c r="LVM51" s="317"/>
      <c r="LVN51" s="317"/>
      <c r="LVO51" s="317"/>
      <c r="LVP51" s="317"/>
      <c r="LVQ51" s="317"/>
      <c r="LVR51" s="317"/>
      <c r="LVS51" s="317"/>
      <c r="LVT51" s="317"/>
      <c r="LVU51" s="317"/>
      <c r="LVV51" s="317"/>
      <c r="LVW51" s="317"/>
      <c r="LVX51" s="317"/>
      <c r="LVY51" s="317"/>
      <c r="LVZ51" s="317"/>
      <c r="LWA51" s="317"/>
      <c r="LWB51" s="317"/>
      <c r="LWC51" s="317"/>
      <c r="LWD51" s="317"/>
      <c r="LWE51" s="317"/>
      <c r="LWF51" s="317"/>
      <c r="LWG51" s="317"/>
      <c r="LWH51" s="317"/>
      <c r="LWI51" s="317"/>
      <c r="LWJ51" s="317"/>
      <c r="LWK51" s="317"/>
      <c r="LWL51" s="317"/>
      <c r="LWM51" s="317"/>
      <c r="LWN51" s="317"/>
      <c r="LWO51" s="317"/>
      <c r="LWP51" s="317"/>
      <c r="LWQ51" s="317"/>
      <c r="LWR51" s="317"/>
      <c r="LWS51" s="317"/>
      <c r="LWT51" s="317"/>
      <c r="LWU51" s="317"/>
      <c r="LWV51" s="317"/>
      <c r="LWW51" s="317"/>
      <c r="LWX51" s="317"/>
      <c r="LWY51" s="317"/>
      <c r="LWZ51" s="317"/>
      <c r="LXA51" s="317"/>
      <c r="LXB51" s="317"/>
      <c r="LXC51" s="317"/>
      <c r="LXD51" s="317"/>
      <c r="LXE51" s="317"/>
      <c r="LXF51" s="317"/>
      <c r="LXG51" s="317"/>
      <c r="LXH51" s="317"/>
      <c r="LXI51" s="317"/>
      <c r="LXJ51" s="317"/>
      <c r="LXK51" s="317"/>
      <c r="LXL51" s="317"/>
      <c r="LXM51" s="317"/>
      <c r="LXN51" s="317"/>
      <c r="LXO51" s="317"/>
      <c r="LXP51" s="317"/>
      <c r="LXQ51" s="317"/>
      <c r="LXR51" s="317"/>
      <c r="LXS51" s="317"/>
      <c r="LXT51" s="317"/>
      <c r="LXU51" s="317"/>
      <c r="LXV51" s="317"/>
      <c r="LXW51" s="317"/>
      <c r="LXX51" s="317"/>
      <c r="LXY51" s="317"/>
      <c r="LXZ51" s="317"/>
      <c r="LYA51" s="317"/>
      <c r="LYB51" s="317"/>
      <c r="LYC51" s="317"/>
      <c r="LYD51" s="317"/>
      <c r="LYE51" s="317"/>
      <c r="LYF51" s="317"/>
      <c r="LYG51" s="317"/>
      <c r="LYH51" s="317"/>
      <c r="LYI51" s="317"/>
      <c r="LYJ51" s="317"/>
      <c r="LYK51" s="317"/>
      <c r="LYL51" s="317"/>
      <c r="LYM51" s="317"/>
      <c r="LYN51" s="317"/>
      <c r="LYO51" s="317"/>
      <c r="LYP51" s="317"/>
      <c r="LYQ51" s="317"/>
      <c r="LYR51" s="317"/>
      <c r="LYS51" s="317"/>
      <c r="LYT51" s="317"/>
      <c r="LYU51" s="317"/>
      <c r="LYV51" s="317"/>
      <c r="LYW51" s="317"/>
      <c r="LYX51" s="317"/>
      <c r="LYY51" s="317"/>
      <c r="LYZ51" s="317"/>
      <c r="LZA51" s="317"/>
      <c r="LZB51" s="317"/>
      <c r="LZC51" s="317"/>
      <c r="LZD51" s="317"/>
      <c r="LZE51" s="317"/>
      <c r="LZF51" s="317"/>
      <c r="LZG51" s="317"/>
      <c r="LZH51" s="317"/>
      <c r="LZI51" s="317"/>
      <c r="LZJ51" s="317"/>
      <c r="LZK51" s="317"/>
      <c r="LZL51" s="317"/>
      <c r="LZM51" s="317"/>
      <c r="LZN51" s="317"/>
      <c r="LZO51" s="317"/>
      <c r="LZP51" s="317"/>
      <c r="LZQ51" s="317"/>
      <c r="LZR51" s="317"/>
      <c r="LZS51" s="317"/>
      <c r="LZT51" s="317"/>
      <c r="LZU51" s="317"/>
      <c r="LZV51" s="317"/>
      <c r="LZW51" s="317"/>
      <c r="LZX51" s="317"/>
      <c r="LZY51" s="317"/>
      <c r="LZZ51" s="317"/>
      <c r="MAA51" s="317"/>
      <c r="MAB51" s="317"/>
      <c r="MAC51" s="317"/>
      <c r="MAD51" s="317"/>
      <c r="MAE51" s="317"/>
      <c r="MAF51" s="317"/>
      <c r="MAG51" s="317"/>
      <c r="MAH51" s="317"/>
      <c r="MAI51" s="317"/>
      <c r="MAJ51" s="317"/>
      <c r="MAK51" s="317"/>
      <c r="MAL51" s="317"/>
      <c r="MAM51" s="317"/>
      <c r="MAN51" s="317"/>
      <c r="MAO51" s="317"/>
      <c r="MAP51" s="317"/>
      <c r="MAQ51" s="317"/>
      <c r="MAR51" s="317"/>
      <c r="MAS51" s="317"/>
      <c r="MAT51" s="317"/>
      <c r="MAU51" s="317"/>
      <c r="MAV51" s="317"/>
      <c r="MAW51" s="317"/>
      <c r="MAX51" s="317"/>
      <c r="MAY51" s="317"/>
      <c r="MAZ51" s="317"/>
      <c r="MBA51" s="317"/>
      <c r="MBB51" s="317"/>
      <c r="MBC51" s="317"/>
      <c r="MBD51" s="317"/>
      <c r="MBE51" s="317"/>
      <c r="MBF51" s="317"/>
      <c r="MBG51" s="317"/>
      <c r="MBH51" s="317"/>
      <c r="MBI51" s="317"/>
      <c r="MBJ51" s="317"/>
      <c r="MBK51" s="317"/>
      <c r="MBL51" s="317"/>
      <c r="MBM51" s="317"/>
      <c r="MBN51" s="317"/>
      <c r="MBO51" s="317"/>
      <c r="MBP51" s="317"/>
      <c r="MBQ51" s="317"/>
      <c r="MBR51" s="317"/>
      <c r="MBS51" s="317"/>
      <c r="MBT51" s="317"/>
      <c r="MBU51" s="317"/>
      <c r="MBV51" s="317"/>
      <c r="MBW51" s="317"/>
      <c r="MBX51" s="317"/>
      <c r="MBY51" s="317"/>
      <c r="MBZ51" s="317"/>
      <c r="MCA51" s="317"/>
      <c r="MCB51" s="317"/>
      <c r="MCC51" s="317"/>
      <c r="MCD51" s="317"/>
      <c r="MCE51" s="317"/>
      <c r="MCF51" s="317"/>
      <c r="MCG51" s="317"/>
      <c r="MCH51" s="317"/>
      <c r="MCI51" s="317"/>
      <c r="MCJ51" s="317"/>
      <c r="MCK51" s="317"/>
      <c r="MCL51" s="317"/>
      <c r="MCM51" s="317"/>
      <c r="MCN51" s="317"/>
      <c r="MCO51" s="317"/>
      <c r="MCP51" s="317"/>
      <c r="MCQ51" s="317"/>
      <c r="MCR51" s="317"/>
      <c r="MCS51" s="317"/>
      <c r="MCT51" s="317"/>
      <c r="MCU51" s="317"/>
      <c r="MCV51" s="317"/>
      <c r="MCW51" s="317"/>
      <c r="MCX51" s="317"/>
      <c r="MCY51" s="317"/>
      <c r="MCZ51" s="317"/>
      <c r="MDA51" s="317"/>
      <c r="MDB51" s="317"/>
      <c r="MDC51" s="317"/>
      <c r="MDD51" s="317"/>
      <c r="MDE51" s="317"/>
      <c r="MDF51" s="317"/>
      <c r="MDG51" s="317"/>
      <c r="MDH51" s="317"/>
      <c r="MDI51" s="317"/>
      <c r="MDJ51" s="317"/>
      <c r="MDK51" s="317"/>
      <c r="MDL51" s="317"/>
      <c r="MDM51" s="317"/>
      <c r="MDN51" s="317"/>
      <c r="MDO51" s="317"/>
      <c r="MDP51" s="317"/>
      <c r="MDQ51" s="317"/>
      <c r="MDR51" s="317"/>
      <c r="MDS51" s="317"/>
      <c r="MDT51" s="317"/>
      <c r="MDU51" s="317"/>
      <c r="MDV51" s="317"/>
      <c r="MDW51" s="317"/>
      <c r="MDX51" s="317"/>
      <c r="MDY51" s="317"/>
      <c r="MDZ51" s="317"/>
      <c r="MEA51" s="317"/>
      <c r="MEB51" s="317"/>
      <c r="MEC51" s="317"/>
      <c r="MED51" s="317"/>
      <c r="MEE51" s="317"/>
      <c r="MEF51" s="317"/>
      <c r="MEG51" s="317"/>
      <c r="MEH51" s="317"/>
      <c r="MEI51" s="317"/>
      <c r="MEJ51" s="317"/>
      <c r="MEK51" s="317"/>
      <c r="MEL51" s="317"/>
      <c r="MEM51" s="317"/>
      <c r="MEN51" s="317"/>
      <c r="MEO51" s="317"/>
      <c r="MEP51" s="317"/>
      <c r="MEQ51" s="317"/>
      <c r="MER51" s="317"/>
      <c r="MES51" s="317"/>
      <c r="MET51" s="317"/>
      <c r="MEU51" s="317"/>
      <c r="MEV51" s="317"/>
      <c r="MEW51" s="317"/>
      <c r="MEX51" s="317"/>
      <c r="MEY51" s="317"/>
      <c r="MEZ51" s="317"/>
      <c r="MFA51" s="317"/>
      <c r="MFB51" s="317"/>
      <c r="MFC51" s="317"/>
      <c r="MFD51" s="317"/>
      <c r="MFE51" s="317"/>
      <c r="MFF51" s="317"/>
      <c r="MFG51" s="317"/>
      <c r="MFH51" s="317"/>
      <c r="MFI51" s="317"/>
      <c r="MFJ51" s="317"/>
      <c r="MFK51" s="317"/>
      <c r="MFL51" s="317"/>
      <c r="MFM51" s="317"/>
      <c r="MFN51" s="317"/>
      <c r="MFO51" s="317"/>
      <c r="MFP51" s="317"/>
      <c r="MFQ51" s="317"/>
      <c r="MFR51" s="317"/>
      <c r="MFS51" s="317"/>
      <c r="MFT51" s="317"/>
      <c r="MFU51" s="317"/>
      <c r="MFV51" s="317"/>
      <c r="MFW51" s="317"/>
      <c r="MFX51" s="317"/>
      <c r="MFY51" s="317"/>
      <c r="MFZ51" s="317"/>
      <c r="MGA51" s="317"/>
      <c r="MGB51" s="317"/>
      <c r="MGC51" s="317"/>
      <c r="MGD51" s="317"/>
      <c r="MGE51" s="317"/>
      <c r="MGF51" s="317"/>
      <c r="MGG51" s="317"/>
      <c r="MGH51" s="317"/>
      <c r="MGI51" s="317"/>
      <c r="MGJ51" s="317"/>
      <c r="MGK51" s="317"/>
      <c r="MGL51" s="317"/>
      <c r="MGM51" s="317"/>
      <c r="MGN51" s="317"/>
      <c r="MGO51" s="317"/>
      <c r="MGP51" s="317"/>
      <c r="MGQ51" s="317"/>
      <c r="MGR51" s="317"/>
      <c r="MGS51" s="317"/>
      <c r="MGT51" s="317"/>
      <c r="MGU51" s="317"/>
      <c r="MGV51" s="317"/>
      <c r="MGW51" s="317"/>
      <c r="MGX51" s="317"/>
      <c r="MGY51" s="317"/>
      <c r="MGZ51" s="317"/>
      <c r="MHA51" s="317"/>
      <c r="MHB51" s="317"/>
      <c r="MHC51" s="317"/>
      <c r="MHD51" s="317"/>
      <c r="MHE51" s="317"/>
      <c r="MHF51" s="317"/>
      <c r="MHG51" s="317"/>
      <c r="MHH51" s="317"/>
      <c r="MHI51" s="317"/>
      <c r="MHJ51" s="317"/>
      <c r="MHK51" s="317"/>
      <c r="MHL51" s="317"/>
      <c r="MHM51" s="317"/>
      <c r="MHN51" s="317"/>
      <c r="MHO51" s="317"/>
      <c r="MHP51" s="317"/>
      <c r="MHQ51" s="317"/>
      <c r="MHR51" s="317"/>
      <c r="MHS51" s="317"/>
      <c r="MHT51" s="317"/>
      <c r="MHU51" s="317"/>
      <c r="MHV51" s="317"/>
      <c r="MHW51" s="317"/>
      <c r="MHX51" s="317"/>
      <c r="MHY51" s="317"/>
      <c r="MHZ51" s="317"/>
      <c r="MIA51" s="317"/>
      <c r="MIB51" s="317"/>
      <c r="MIC51" s="317"/>
      <c r="MID51" s="317"/>
      <c r="MIE51" s="317"/>
      <c r="MIF51" s="317"/>
      <c r="MIG51" s="317"/>
      <c r="MIH51" s="317"/>
      <c r="MII51" s="317"/>
      <c r="MIJ51" s="317"/>
      <c r="MIK51" s="317"/>
      <c r="MIL51" s="317"/>
      <c r="MIM51" s="317"/>
      <c r="MIN51" s="317"/>
      <c r="MIO51" s="317"/>
      <c r="MIP51" s="317"/>
      <c r="MIQ51" s="317"/>
      <c r="MIR51" s="317"/>
      <c r="MIS51" s="317"/>
      <c r="MIT51" s="317"/>
      <c r="MIU51" s="317"/>
      <c r="MIV51" s="317"/>
      <c r="MIW51" s="317"/>
      <c r="MIX51" s="317"/>
      <c r="MIY51" s="317"/>
      <c r="MIZ51" s="317"/>
      <c r="MJA51" s="317"/>
      <c r="MJB51" s="317"/>
      <c r="MJC51" s="317"/>
      <c r="MJD51" s="317"/>
      <c r="MJE51" s="317"/>
      <c r="MJF51" s="317"/>
      <c r="MJG51" s="317"/>
      <c r="MJH51" s="317"/>
      <c r="MJI51" s="317"/>
      <c r="MJJ51" s="317"/>
      <c r="MJK51" s="317"/>
      <c r="MJL51" s="317"/>
      <c r="MJM51" s="317"/>
      <c r="MJN51" s="317"/>
      <c r="MJO51" s="317"/>
      <c r="MJP51" s="317"/>
      <c r="MJQ51" s="317"/>
      <c r="MJR51" s="317"/>
      <c r="MJS51" s="317"/>
      <c r="MJT51" s="317"/>
      <c r="MJU51" s="317"/>
      <c r="MJV51" s="317"/>
      <c r="MJW51" s="317"/>
      <c r="MJX51" s="317"/>
      <c r="MJY51" s="317"/>
      <c r="MJZ51" s="317"/>
      <c r="MKA51" s="317"/>
      <c r="MKB51" s="317"/>
      <c r="MKC51" s="317"/>
      <c r="MKD51" s="317"/>
      <c r="MKE51" s="317"/>
      <c r="MKF51" s="317"/>
      <c r="MKG51" s="317"/>
      <c r="MKH51" s="317"/>
      <c r="MKI51" s="317"/>
      <c r="MKJ51" s="317"/>
      <c r="MKK51" s="317"/>
      <c r="MKL51" s="317"/>
      <c r="MKM51" s="317"/>
      <c r="MKN51" s="317"/>
      <c r="MKO51" s="317"/>
      <c r="MKP51" s="317"/>
      <c r="MKQ51" s="317"/>
      <c r="MKR51" s="317"/>
      <c r="MKS51" s="317"/>
      <c r="MKT51" s="317"/>
      <c r="MKU51" s="317"/>
      <c r="MKV51" s="317"/>
      <c r="MKW51" s="317"/>
      <c r="MKX51" s="317"/>
      <c r="MKY51" s="317"/>
      <c r="MKZ51" s="317"/>
      <c r="MLA51" s="317"/>
      <c r="MLB51" s="317"/>
      <c r="MLC51" s="317"/>
      <c r="MLD51" s="317"/>
      <c r="MLE51" s="317"/>
      <c r="MLF51" s="317"/>
      <c r="MLG51" s="317"/>
      <c r="MLH51" s="317"/>
      <c r="MLI51" s="317"/>
      <c r="MLJ51" s="317"/>
      <c r="MLK51" s="317"/>
      <c r="MLL51" s="317"/>
      <c r="MLM51" s="317"/>
      <c r="MLN51" s="317"/>
      <c r="MLO51" s="317"/>
      <c r="MLP51" s="317"/>
      <c r="MLQ51" s="317"/>
      <c r="MLR51" s="317"/>
      <c r="MLS51" s="317"/>
      <c r="MLT51" s="317"/>
      <c r="MLU51" s="317"/>
      <c r="MLV51" s="317"/>
      <c r="MLW51" s="317"/>
      <c r="MLX51" s="317"/>
      <c r="MLY51" s="317"/>
      <c r="MLZ51" s="317"/>
      <c r="MMA51" s="317"/>
      <c r="MMB51" s="317"/>
      <c r="MMC51" s="317"/>
      <c r="MMD51" s="317"/>
      <c r="MME51" s="317"/>
      <c r="MMF51" s="317"/>
      <c r="MMG51" s="317"/>
      <c r="MMH51" s="317"/>
      <c r="MMI51" s="317"/>
      <c r="MMJ51" s="317"/>
      <c r="MMK51" s="317"/>
      <c r="MML51" s="317"/>
      <c r="MMM51" s="317"/>
      <c r="MMN51" s="317"/>
      <c r="MMO51" s="317"/>
      <c r="MMP51" s="317"/>
      <c r="MMQ51" s="317"/>
      <c r="MMR51" s="317"/>
      <c r="MMS51" s="317"/>
      <c r="MMT51" s="317"/>
      <c r="MMU51" s="317"/>
      <c r="MMV51" s="317"/>
      <c r="MMW51" s="317"/>
      <c r="MMX51" s="317"/>
      <c r="MMY51" s="317"/>
      <c r="MMZ51" s="317"/>
      <c r="MNA51" s="317"/>
      <c r="MNB51" s="317"/>
      <c r="MNC51" s="317"/>
      <c r="MND51" s="317"/>
      <c r="MNE51" s="317"/>
      <c r="MNF51" s="317"/>
      <c r="MNG51" s="317"/>
      <c r="MNH51" s="317"/>
      <c r="MNI51" s="317"/>
      <c r="MNJ51" s="317"/>
      <c r="MNK51" s="317"/>
      <c r="MNL51" s="317"/>
      <c r="MNM51" s="317"/>
      <c r="MNN51" s="317"/>
      <c r="MNO51" s="317"/>
      <c r="MNP51" s="317"/>
      <c r="MNQ51" s="317"/>
      <c r="MNR51" s="317"/>
      <c r="MNS51" s="317"/>
      <c r="MNT51" s="317"/>
      <c r="MNU51" s="317"/>
      <c r="MNV51" s="317"/>
      <c r="MNW51" s="317"/>
      <c r="MNX51" s="317"/>
      <c r="MNY51" s="317"/>
      <c r="MNZ51" s="317"/>
      <c r="MOA51" s="317"/>
      <c r="MOB51" s="317"/>
      <c r="MOC51" s="317"/>
      <c r="MOD51" s="317"/>
      <c r="MOE51" s="317"/>
      <c r="MOF51" s="317"/>
      <c r="MOG51" s="317"/>
      <c r="MOH51" s="317"/>
      <c r="MOI51" s="317"/>
      <c r="MOJ51" s="317"/>
      <c r="MOK51" s="317"/>
      <c r="MOL51" s="317"/>
      <c r="MOM51" s="317"/>
      <c r="MON51" s="317"/>
      <c r="MOO51" s="317"/>
      <c r="MOP51" s="317"/>
      <c r="MOQ51" s="317"/>
      <c r="MOR51" s="317"/>
      <c r="MOS51" s="317"/>
      <c r="MOT51" s="317"/>
      <c r="MOU51" s="317"/>
      <c r="MOV51" s="317"/>
      <c r="MOW51" s="317"/>
      <c r="MOX51" s="317"/>
      <c r="MOY51" s="317"/>
      <c r="MOZ51" s="317"/>
      <c r="MPA51" s="317"/>
      <c r="MPB51" s="317"/>
      <c r="MPC51" s="317"/>
      <c r="MPD51" s="317"/>
      <c r="MPE51" s="317"/>
      <c r="MPF51" s="317"/>
      <c r="MPG51" s="317"/>
      <c r="MPH51" s="317"/>
      <c r="MPI51" s="317"/>
      <c r="MPJ51" s="317"/>
      <c r="MPK51" s="317"/>
      <c r="MPL51" s="317"/>
      <c r="MPM51" s="317"/>
      <c r="MPN51" s="317"/>
      <c r="MPO51" s="317"/>
      <c r="MPP51" s="317"/>
      <c r="MPQ51" s="317"/>
      <c r="MPR51" s="317"/>
      <c r="MPS51" s="317"/>
      <c r="MPT51" s="317"/>
      <c r="MPU51" s="317"/>
      <c r="MPV51" s="317"/>
      <c r="MPW51" s="317"/>
      <c r="MPX51" s="317"/>
      <c r="MPY51" s="317"/>
      <c r="MPZ51" s="317"/>
      <c r="MQA51" s="317"/>
      <c r="MQB51" s="317"/>
      <c r="MQC51" s="317"/>
      <c r="MQD51" s="317"/>
      <c r="MQE51" s="317"/>
      <c r="MQF51" s="317"/>
      <c r="MQG51" s="317"/>
      <c r="MQH51" s="317"/>
      <c r="MQI51" s="317"/>
      <c r="MQJ51" s="317"/>
      <c r="MQK51" s="317"/>
      <c r="MQL51" s="317"/>
      <c r="MQM51" s="317"/>
      <c r="MQN51" s="317"/>
      <c r="MQO51" s="317"/>
      <c r="MQP51" s="317"/>
      <c r="MQQ51" s="317"/>
      <c r="MQR51" s="317"/>
      <c r="MQS51" s="317"/>
      <c r="MQT51" s="317"/>
      <c r="MQU51" s="317"/>
      <c r="MQV51" s="317"/>
      <c r="MQW51" s="317"/>
      <c r="MQX51" s="317"/>
      <c r="MQY51" s="317"/>
      <c r="MQZ51" s="317"/>
      <c r="MRA51" s="317"/>
      <c r="MRB51" s="317"/>
      <c r="MRC51" s="317"/>
      <c r="MRD51" s="317"/>
      <c r="MRE51" s="317"/>
      <c r="MRF51" s="317"/>
      <c r="MRG51" s="317"/>
      <c r="MRH51" s="317"/>
      <c r="MRI51" s="317"/>
      <c r="MRJ51" s="317"/>
      <c r="MRK51" s="317"/>
      <c r="MRL51" s="317"/>
      <c r="MRM51" s="317"/>
      <c r="MRN51" s="317"/>
      <c r="MRO51" s="317"/>
      <c r="MRP51" s="317"/>
      <c r="MRQ51" s="317"/>
      <c r="MRR51" s="317"/>
      <c r="MRS51" s="317"/>
      <c r="MRT51" s="317"/>
      <c r="MRU51" s="317"/>
      <c r="MRV51" s="317"/>
      <c r="MRW51" s="317"/>
      <c r="MRX51" s="317"/>
      <c r="MRY51" s="317"/>
      <c r="MRZ51" s="317"/>
      <c r="MSA51" s="317"/>
      <c r="MSB51" s="317"/>
      <c r="MSC51" s="317"/>
      <c r="MSD51" s="317"/>
      <c r="MSE51" s="317"/>
      <c r="MSF51" s="317"/>
      <c r="MSG51" s="317"/>
      <c r="MSH51" s="317"/>
      <c r="MSI51" s="317"/>
      <c r="MSJ51" s="317"/>
      <c r="MSK51" s="317"/>
      <c r="MSL51" s="317"/>
      <c r="MSM51" s="317"/>
      <c r="MSN51" s="317"/>
      <c r="MSO51" s="317"/>
      <c r="MSP51" s="317"/>
      <c r="MSQ51" s="317"/>
      <c r="MSR51" s="317"/>
      <c r="MSS51" s="317"/>
      <c r="MST51" s="317"/>
      <c r="MSU51" s="317"/>
      <c r="MSV51" s="317"/>
      <c r="MSW51" s="317"/>
      <c r="MSX51" s="317"/>
      <c r="MSY51" s="317"/>
      <c r="MSZ51" s="317"/>
      <c r="MTA51" s="317"/>
      <c r="MTB51" s="317"/>
      <c r="MTC51" s="317"/>
      <c r="MTD51" s="317"/>
      <c r="MTE51" s="317"/>
      <c r="MTF51" s="317"/>
      <c r="MTG51" s="317"/>
      <c r="MTH51" s="317"/>
      <c r="MTI51" s="317"/>
      <c r="MTJ51" s="317"/>
      <c r="MTK51" s="317"/>
      <c r="MTL51" s="317"/>
      <c r="MTM51" s="317"/>
      <c r="MTN51" s="317"/>
      <c r="MTO51" s="317"/>
      <c r="MTP51" s="317"/>
      <c r="MTQ51" s="317"/>
      <c r="MTR51" s="317"/>
      <c r="MTS51" s="317"/>
      <c r="MTT51" s="317"/>
      <c r="MTU51" s="317"/>
      <c r="MTV51" s="317"/>
      <c r="MTW51" s="317"/>
      <c r="MTX51" s="317"/>
      <c r="MTY51" s="317"/>
      <c r="MTZ51" s="317"/>
      <c r="MUA51" s="317"/>
      <c r="MUB51" s="317"/>
      <c r="MUC51" s="317"/>
      <c r="MUD51" s="317"/>
      <c r="MUE51" s="317"/>
      <c r="MUF51" s="317"/>
      <c r="MUG51" s="317"/>
      <c r="MUH51" s="317"/>
      <c r="MUI51" s="317"/>
      <c r="MUJ51" s="317"/>
      <c r="MUK51" s="317"/>
      <c r="MUL51" s="317"/>
      <c r="MUM51" s="317"/>
      <c r="MUN51" s="317"/>
      <c r="MUO51" s="317"/>
      <c r="MUP51" s="317"/>
      <c r="MUQ51" s="317"/>
      <c r="MUR51" s="317"/>
      <c r="MUS51" s="317"/>
      <c r="MUT51" s="317"/>
      <c r="MUU51" s="317"/>
      <c r="MUV51" s="317"/>
      <c r="MUW51" s="317"/>
      <c r="MUX51" s="317"/>
      <c r="MUY51" s="317"/>
      <c r="MUZ51" s="317"/>
      <c r="MVA51" s="317"/>
      <c r="MVB51" s="317"/>
      <c r="MVC51" s="317"/>
      <c r="MVD51" s="317"/>
      <c r="MVE51" s="317"/>
      <c r="MVF51" s="317"/>
      <c r="MVG51" s="317"/>
      <c r="MVH51" s="317"/>
      <c r="MVI51" s="317"/>
      <c r="MVJ51" s="317"/>
      <c r="MVK51" s="317"/>
      <c r="MVL51" s="317"/>
      <c r="MVM51" s="317"/>
      <c r="MVN51" s="317"/>
      <c r="MVO51" s="317"/>
      <c r="MVP51" s="317"/>
      <c r="MVQ51" s="317"/>
      <c r="MVR51" s="317"/>
      <c r="MVS51" s="317"/>
      <c r="MVT51" s="317"/>
      <c r="MVU51" s="317"/>
      <c r="MVV51" s="317"/>
      <c r="MVW51" s="317"/>
      <c r="MVX51" s="317"/>
      <c r="MVY51" s="317"/>
      <c r="MVZ51" s="317"/>
      <c r="MWA51" s="317"/>
      <c r="MWB51" s="317"/>
      <c r="MWC51" s="317"/>
      <c r="MWD51" s="317"/>
      <c r="MWE51" s="317"/>
      <c r="MWF51" s="317"/>
      <c r="MWG51" s="317"/>
      <c r="MWH51" s="317"/>
      <c r="MWI51" s="317"/>
      <c r="MWJ51" s="317"/>
      <c r="MWK51" s="317"/>
      <c r="MWL51" s="317"/>
      <c r="MWM51" s="317"/>
      <c r="MWN51" s="317"/>
      <c r="MWO51" s="317"/>
      <c r="MWP51" s="317"/>
      <c r="MWQ51" s="317"/>
      <c r="MWR51" s="317"/>
      <c r="MWS51" s="317"/>
      <c r="MWT51" s="317"/>
      <c r="MWU51" s="317"/>
      <c r="MWV51" s="317"/>
      <c r="MWW51" s="317"/>
      <c r="MWX51" s="317"/>
      <c r="MWY51" s="317"/>
      <c r="MWZ51" s="317"/>
      <c r="MXA51" s="317"/>
      <c r="MXB51" s="317"/>
      <c r="MXC51" s="317"/>
      <c r="MXD51" s="317"/>
      <c r="MXE51" s="317"/>
      <c r="MXF51" s="317"/>
      <c r="MXG51" s="317"/>
      <c r="MXH51" s="317"/>
      <c r="MXI51" s="317"/>
      <c r="MXJ51" s="317"/>
      <c r="MXK51" s="317"/>
      <c r="MXL51" s="317"/>
      <c r="MXM51" s="317"/>
      <c r="MXN51" s="317"/>
      <c r="MXO51" s="317"/>
      <c r="MXP51" s="317"/>
      <c r="MXQ51" s="317"/>
      <c r="MXR51" s="317"/>
      <c r="MXS51" s="317"/>
      <c r="MXT51" s="317"/>
      <c r="MXU51" s="317"/>
      <c r="MXV51" s="317"/>
      <c r="MXW51" s="317"/>
      <c r="MXX51" s="317"/>
      <c r="MXY51" s="317"/>
      <c r="MXZ51" s="317"/>
      <c r="MYA51" s="317"/>
      <c r="MYB51" s="317"/>
      <c r="MYC51" s="317"/>
      <c r="MYD51" s="317"/>
      <c r="MYE51" s="317"/>
      <c r="MYF51" s="317"/>
      <c r="MYG51" s="317"/>
      <c r="MYH51" s="317"/>
      <c r="MYI51" s="317"/>
      <c r="MYJ51" s="317"/>
      <c r="MYK51" s="317"/>
      <c r="MYL51" s="317"/>
      <c r="MYM51" s="317"/>
      <c r="MYN51" s="317"/>
      <c r="MYO51" s="317"/>
      <c r="MYP51" s="317"/>
      <c r="MYQ51" s="317"/>
      <c r="MYR51" s="317"/>
      <c r="MYS51" s="317"/>
      <c r="MYT51" s="317"/>
      <c r="MYU51" s="317"/>
      <c r="MYV51" s="317"/>
      <c r="MYW51" s="317"/>
      <c r="MYX51" s="317"/>
      <c r="MYY51" s="317"/>
      <c r="MYZ51" s="317"/>
      <c r="MZA51" s="317"/>
      <c r="MZB51" s="317"/>
      <c r="MZC51" s="317"/>
      <c r="MZD51" s="317"/>
      <c r="MZE51" s="317"/>
      <c r="MZF51" s="317"/>
      <c r="MZG51" s="317"/>
      <c r="MZH51" s="317"/>
      <c r="MZI51" s="317"/>
      <c r="MZJ51" s="317"/>
      <c r="MZK51" s="317"/>
      <c r="MZL51" s="317"/>
      <c r="MZM51" s="317"/>
      <c r="MZN51" s="317"/>
      <c r="MZO51" s="317"/>
      <c r="MZP51" s="317"/>
      <c r="MZQ51" s="317"/>
      <c r="MZR51" s="317"/>
      <c r="MZS51" s="317"/>
      <c r="MZT51" s="317"/>
      <c r="MZU51" s="317"/>
      <c r="MZV51" s="317"/>
      <c r="MZW51" s="317"/>
      <c r="MZX51" s="317"/>
      <c r="MZY51" s="317"/>
      <c r="MZZ51" s="317"/>
      <c r="NAA51" s="317"/>
      <c r="NAB51" s="317"/>
      <c r="NAC51" s="317"/>
      <c r="NAD51" s="317"/>
      <c r="NAE51" s="317"/>
      <c r="NAF51" s="317"/>
      <c r="NAG51" s="317"/>
      <c r="NAH51" s="317"/>
      <c r="NAI51" s="317"/>
      <c r="NAJ51" s="317"/>
      <c r="NAK51" s="317"/>
      <c r="NAL51" s="317"/>
      <c r="NAM51" s="317"/>
      <c r="NAN51" s="317"/>
      <c r="NAO51" s="317"/>
      <c r="NAP51" s="317"/>
      <c r="NAQ51" s="317"/>
      <c r="NAR51" s="317"/>
      <c r="NAS51" s="317"/>
      <c r="NAT51" s="317"/>
      <c r="NAU51" s="317"/>
      <c r="NAV51" s="317"/>
      <c r="NAW51" s="317"/>
      <c r="NAX51" s="317"/>
      <c r="NAY51" s="317"/>
      <c r="NAZ51" s="317"/>
      <c r="NBA51" s="317"/>
      <c r="NBB51" s="317"/>
      <c r="NBC51" s="317"/>
      <c r="NBD51" s="317"/>
      <c r="NBE51" s="317"/>
      <c r="NBF51" s="317"/>
      <c r="NBG51" s="317"/>
      <c r="NBH51" s="317"/>
      <c r="NBI51" s="317"/>
      <c r="NBJ51" s="317"/>
      <c r="NBK51" s="317"/>
      <c r="NBL51" s="317"/>
      <c r="NBM51" s="317"/>
      <c r="NBN51" s="317"/>
      <c r="NBO51" s="317"/>
      <c r="NBP51" s="317"/>
      <c r="NBQ51" s="317"/>
      <c r="NBR51" s="317"/>
      <c r="NBS51" s="317"/>
      <c r="NBT51" s="317"/>
      <c r="NBU51" s="317"/>
      <c r="NBV51" s="317"/>
      <c r="NBW51" s="317"/>
      <c r="NBX51" s="317"/>
      <c r="NBY51" s="317"/>
      <c r="NBZ51" s="317"/>
      <c r="NCA51" s="317"/>
      <c r="NCB51" s="317"/>
      <c r="NCC51" s="317"/>
      <c r="NCD51" s="317"/>
      <c r="NCE51" s="317"/>
      <c r="NCF51" s="317"/>
      <c r="NCG51" s="317"/>
      <c r="NCH51" s="317"/>
      <c r="NCI51" s="317"/>
      <c r="NCJ51" s="317"/>
      <c r="NCK51" s="317"/>
      <c r="NCL51" s="317"/>
      <c r="NCM51" s="317"/>
      <c r="NCN51" s="317"/>
      <c r="NCO51" s="317"/>
      <c r="NCP51" s="317"/>
      <c r="NCQ51" s="317"/>
      <c r="NCR51" s="317"/>
      <c r="NCS51" s="317"/>
      <c r="NCT51" s="317"/>
      <c r="NCU51" s="317"/>
      <c r="NCV51" s="317"/>
      <c r="NCW51" s="317"/>
      <c r="NCX51" s="317"/>
      <c r="NCY51" s="317"/>
      <c r="NCZ51" s="317"/>
      <c r="NDA51" s="317"/>
      <c r="NDB51" s="317"/>
      <c r="NDC51" s="317"/>
      <c r="NDD51" s="317"/>
      <c r="NDE51" s="317"/>
      <c r="NDF51" s="317"/>
      <c r="NDG51" s="317"/>
      <c r="NDH51" s="317"/>
      <c r="NDI51" s="317"/>
      <c r="NDJ51" s="317"/>
      <c r="NDK51" s="317"/>
      <c r="NDL51" s="317"/>
      <c r="NDM51" s="317"/>
      <c r="NDN51" s="317"/>
      <c r="NDO51" s="317"/>
      <c r="NDP51" s="317"/>
      <c r="NDQ51" s="317"/>
      <c r="NDR51" s="317"/>
      <c r="NDS51" s="317"/>
      <c r="NDT51" s="317"/>
      <c r="NDU51" s="317"/>
      <c r="NDV51" s="317"/>
      <c r="NDW51" s="317"/>
      <c r="NDX51" s="317"/>
      <c r="NDY51" s="317"/>
      <c r="NDZ51" s="317"/>
      <c r="NEA51" s="317"/>
      <c r="NEB51" s="317"/>
      <c r="NEC51" s="317"/>
      <c r="NED51" s="317"/>
      <c r="NEE51" s="317"/>
      <c r="NEF51" s="317"/>
      <c r="NEG51" s="317"/>
      <c r="NEH51" s="317"/>
      <c r="NEI51" s="317"/>
      <c r="NEJ51" s="317"/>
      <c r="NEK51" s="317"/>
      <c r="NEL51" s="317"/>
      <c r="NEM51" s="317"/>
      <c r="NEN51" s="317"/>
      <c r="NEO51" s="317"/>
      <c r="NEP51" s="317"/>
      <c r="NEQ51" s="317"/>
      <c r="NER51" s="317"/>
      <c r="NES51" s="317"/>
      <c r="NET51" s="317"/>
      <c r="NEU51" s="317"/>
      <c r="NEV51" s="317"/>
      <c r="NEW51" s="317"/>
      <c r="NEX51" s="317"/>
      <c r="NEY51" s="317"/>
      <c r="NEZ51" s="317"/>
      <c r="NFA51" s="317"/>
      <c r="NFB51" s="317"/>
      <c r="NFC51" s="317"/>
      <c r="NFD51" s="317"/>
      <c r="NFE51" s="317"/>
      <c r="NFF51" s="317"/>
      <c r="NFG51" s="317"/>
      <c r="NFH51" s="317"/>
      <c r="NFI51" s="317"/>
      <c r="NFJ51" s="317"/>
      <c r="NFK51" s="317"/>
      <c r="NFL51" s="317"/>
      <c r="NFM51" s="317"/>
      <c r="NFN51" s="317"/>
      <c r="NFO51" s="317"/>
      <c r="NFP51" s="317"/>
      <c r="NFQ51" s="317"/>
      <c r="NFR51" s="317"/>
      <c r="NFS51" s="317"/>
      <c r="NFT51" s="317"/>
      <c r="NFU51" s="317"/>
      <c r="NFV51" s="317"/>
      <c r="NFW51" s="317"/>
      <c r="NFX51" s="317"/>
      <c r="NFY51" s="317"/>
      <c r="NFZ51" s="317"/>
      <c r="NGA51" s="317"/>
      <c r="NGB51" s="317"/>
      <c r="NGC51" s="317"/>
      <c r="NGD51" s="317"/>
      <c r="NGE51" s="317"/>
      <c r="NGF51" s="317"/>
      <c r="NGG51" s="317"/>
      <c r="NGH51" s="317"/>
      <c r="NGI51" s="317"/>
      <c r="NGJ51" s="317"/>
      <c r="NGK51" s="317"/>
      <c r="NGL51" s="317"/>
      <c r="NGM51" s="317"/>
      <c r="NGN51" s="317"/>
      <c r="NGO51" s="317"/>
      <c r="NGP51" s="317"/>
      <c r="NGQ51" s="317"/>
      <c r="NGR51" s="317"/>
      <c r="NGS51" s="317"/>
      <c r="NGT51" s="317"/>
      <c r="NGU51" s="317"/>
      <c r="NGV51" s="317"/>
      <c r="NGW51" s="317"/>
      <c r="NGX51" s="317"/>
      <c r="NGY51" s="317"/>
      <c r="NGZ51" s="317"/>
      <c r="NHA51" s="317"/>
      <c r="NHB51" s="317"/>
      <c r="NHC51" s="317"/>
      <c r="NHD51" s="317"/>
      <c r="NHE51" s="317"/>
      <c r="NHF51" s="317"/>
      <c r="NHG51" s="317"/>
      <c r="NHH51" s="317"/>
      <c r="NHI51" s="317"/>
      <c r="NHJ51" s="317"/>
      <c r="NHK51" s="317"/>
      <c r="NHL51" s="317"/>
      <c r="NHM51" s="317"/>
      <c r="NHN51" s="317"/>
      <c r="NHO51" s="317"/>
      <c r="NHP51" s="317"/>
      <c r="NHQ51" s="317"/>
      <c r="NHR51" s="317"/>
      <c r="NHS51" s="317"/>
      <c r="NHT51" s="317"/>
      <c r="NHU51" s="317"/>
      <c r="NHV51" s="317"/>
      <c r="NHW51" s="317"/>
      <c r="NHX51" s="317"/>
      <c r="NHY51" s="317"/>
      <c r="NHZ51" s="317"/>
      <c r="NIA51" s="317"/>
      <c r="NIB51" s="317"/>
      <c r="NIC51" s="317"/>
      <c r="NID51" s="317"/>
      <c r="NIE51" s="317"/>
      <c r="NIF51" s="317"/>
      <c r="NIG51" s="317"/>
      <c r="NIH51" s="317"/>
      <c r="NII51" s="317"/>
      <c r="NIJ51" s="317"/>
      <c r="NIK51" s="317"/>
      <c r="NIL51" s="317"/>
      <c r="NIM51" s="317"/>
      <c r="NIN51" s="317"/>
      <c r="NIO51" s="317"/>
      <c r="NIP51" s="317"/>
      <c r="NIQ51" s="317"/>
      <c r="NIR51" s="317"/>
      <c r="NIS51" s="317"/>
      <c r="NIT51" s="317"/>
      <c r="NIU51" s="317"/>
      <c r="NIV51" s="317"/>
      <c r="NIW51" s="317"/>
      <c r="NIX51" s="317"/>
      <c r="NIY51" s="317"/>
      <c r="NIZ51" s="317"/>
      <c r="NJA51" s="317"/>
      <c r="NJB51" s="317"/>
      <c r="NJC51" s="317"/>
      <c r="NJD51" s="317"/>
      <c r="NJE51" s="317"/>
      <c r="NJF51" s="317"/>
      <c r="NJG51" s="317"/>
      <c r="NJH51" s="317"/>
      <c r="NJI51" s="317"/>
      <c r="NJJ51" s="317"/>
      <c r="NJK51" s="317"/>
      <c r="NJL51" s="317"/>
      <c r="NJM51" s="317"/>
      <c r="NJN51" s="317"/>
      <c r="NJO51" s="317"/>
      <c r="NJP51" s="317"/>
      <c r="NJQ51" s="317"/>
      <c r="NJR51" s="317"/>
      <c r="NJS51" s="317"/>
      <c r="NJT51" s="317"/>
      <c r="NJU51" s="317"/>
      <c r="NJV51" s="317"/>
      <c r="NJW51" s="317"/>
      <c r="NJX51" s="317"/>
      <c r="NJY51" s="317"/>
      <c r="NJZ51" s="317"/>
      <c r="NKA51" s="317"/>
      <c r="NKB51" s="317"/>
      <c r="NKC51" s="317"/>
      <c r="NKD51" s="317"/>
      <c r="NKE51" s="317"/>
      <c r="NKF51" s="317"/>
      <c r="NKG51" s="317"/>
      <c r="NKH51" s="317"/>
      <c r="NKI51" s="317"/>
      <c r="NKJ51" s="317"/>
      <c r="NKK51" s="317"/>
      <c r="NKL51" s="317"/>
      <c r="NKM51" s="317"/>
      <c r="NKN51" s="317"/>
      <c r="NKO51" s="317"/>
      <c r="NKP51" s="317"/>
      <c r="NKQ51" s="317"/>
      <c r="NKR51" s="317"/>
      <c r="NKS51" s="317"/>
      <c r="NKT51" s="317"/>
      <c r="NKU51" s="317"/>
      <c r="NKV51" s="317"/>
      <c r="NKW51" s="317"/>
      <c r="NKX51" s="317"/>
      <c r="NKY51" s="317"/>
      <c r="NKZ51" s="317"/>
      <c r="NLA51" s="317"/>
      <c r="NLB51" s="317"/>
      <c r="NLC51" s="317"/>
      <c r="NLD51" s="317"/>
      <c r="NLE51" s="317"/>
      <c r="NLF51" s="317"/>
      <c r="NLG51" s="317"/>
      <c r="NLH51" s="317"/>
      <c r="NLI51" s="317"/>
      <c r="NLJ51" s="317"/>
      <c r="NLK51" s="317"/>
      <c r="NLL51" s="317"/>
      <c r="NLM51" s="317"/>
      <c r="NLN51" s="317"/>
      <c r="NLO51" s="317"/>
      <c r="NLP51" s="317"/>
      <c r="NLQ51" s="317"/>
      <c r="NLR51" s="317"/>
      <c r="NLS51" s="317"/>
      <c r="NLT51" s="317"/>
      <c r="NLU51" s="317"/>
      <c r="NLV51" s="317"/>
      <c r="NLW51" s="317"/>
      <c r="NLX51" s="317"/>
      <c r="NLY51" s="317"/>
      <c r="NLZ51" s="317"/>
      <c r="NMA51" s="317"/>
      <c r="NMB51" s="317"/>
      <c r="NMC51" s="317"/>
      <c r="NMD51" s="317"/>
      <c r="NME51" s="317"/>
      <c r="NMF51" s="317"/>
      <c r="NMG51" s="317"/>
      <c r="NMH51" s="317"/>
      <c r="NMI51" s="317"/>
      <c r="NMJ51" s="317"/>
      <c r="NMK51" s="317"/>
      <c r="NML51" s="317"/>
      <c r="NMM51" s="317"/>
      <c r="NMN51" s="317"/>
      <c r="NMO51" s="317"/>
      <c r="NMP51" s="317"/>
      <c r="NMQ51" s="317"/>
      <c r="NMR51" s="317"/>
      <c r="NMS51" s="317"/>
      <c r="NMT51" s="317"/>
      <c r="NMU51" s="317"/>
      <c r="NMV51" s="317"/>
      <c r="NMW51" s="317"/>
      <c r="NMX51" s="317"/>
      <c r="NMY51" s="317"/>
      <c r="NMZ51" s="317"/>
      <c r="NNA51" s="317"/>
      <c r="NNB51" s="317"/>
      <c r="NNC51" s="317"/>
      <c r="NND51" s="317"/>
      <c r="NNE51" s="317"/>
      <c r="NNF51" s="317"/>
      <c r="NNG51" s="317"/>
      <c r="NNH51" s="317"/>
      <c r="NNI51" s="317"/>
      <c r="NNJ51" s="317"/>
      <c r="NNK51" s="317"/>
      <c r="NNL51" s="317"/>
      <c r="NNM51" s="317"/>
      <c r="NNN51" s="317"/>
      <c r="NNO51" s="317"/>
      <c r="NNP51" s="317"/>
      <c r="NNQ51" s="317"/>
      <c r="NNR51" s="317"/>
      <c r="NNS51" s="317"/>
      <c r="NNT51" s="317"/>
      <c r="NNU51" s="317"/>
      <c r="NNV51" s="317"/>
      <c r="NNW51" s="317"/>
      <c r="NNX51" s="317"/>
      <c r="NNY51" s="317"/>
      <c r="NNZ51" s="317"/>
      <c r="NOA51" s="317"/>
      <c r="NOB51" s="317"/>
      <c r="NOC51" s="317"/>
      <c r="NOD51" s="317"/>
      <c r="NOE51" s="317"/>
      <c r="NOF51" s="317"/>
      <c r="NOG51" s="317"/>
      <c r="NOH51" s="317"/>
      <c r="NOI51" s="317"/>
      <c r="NOJ51" s="317"/>
      <c r="NOK51" s="317"/>
      <c r="NOL51" s="317"/>
      <c r="NOM51" s="317"/>
      <c r="NON51" s="317"/>
      <c r="NOO51" s="317"/>
      <c r="NOP51" s="317"/>
      <c r="NOQ51" s="317"/>
      <c r="NOR51" s="317"/>
      <c r="NOS51" s="317"/>
      <c r="NOT51" s="317"/>
      <c r="NOU51" s="317"/>
      <c r="NOV51" s="317"/>
      <c r="NOW51" s="317"/>
      <c r="NOX51" s="317"/>
      <c r="NOY51" s="317"/>
      <c r="NOZ51" s="317"/>
      <c r="NPA51" s="317"/>
      <c r="NPB51" s="317"/>
      <c r="NPC51" s="317"/>
      <c r="NPD51" s="317"/>
      <c r="NPE51" s="317"/>
      <c r="NPF51" s="317"/>
      <c r="NPG51" s="317"/>
      <c r="NPH51" s="317"/>
      <c r="NPI51" s="317"/>
      <c r="NPJ51" s="317"/>
      <c r="NPK51" s="317"/>
      <c r="NPL51" s="317"/>
      <c r="NPM51" s="317"/>
      <c r="NPN51" s="317"/>
      <c r="NPO51" s="317"/>
      <c r="NPP51" s="317"/>
      <c r="NPQ51" s="317"/>
      <c r="NPR51" s="317"/>
      <c r="NPS51" s="317"/>
      <c r="NPT51" s="317"/>
      <c r="NPU51" s="317"/>
      <c r="NPV51" s="317"/>
      <c r="NPW51" s="317"/>
      <c r="NPX51" s="317"/>
      <c r="NPY51" s="317"/>
      <c r="NPZ51" s="317"/>
      <c r="NQA51" s="317"/>
      <c r="NQB51" s="317"/>
      <c r="NQC51" s="317"/>
      <c r="NQD51" s="317"/>
      <c r="NQE51" s="317"/>
      <c r="NQF51" s="317"/>
      <c r="NQG51" s="317"/>
      <c r="NQH51" s="317"/>
      <c r="NQI51" s="317"/>
      <c r="NQJ51" s="317"/>
      <c r="NQK51" s="317"/>
      <c r="NQL51" s="317"/>
      <c r="NQM51" s="317"/>
      <c r="NQN51" s="317"/>
      <c r="NQO51" s="317"/>
      <c r="NQP51" s="317"/>
      <c r="NQQ51" s="317"/>
      <c r="NQR51" s="317"/>
      <c r="NQS51" s="317"/>
      <c r="NQT51" s="317"/>
      <c r="NQU51" s="317"/>
      <c r="NQV51" s="317"/>
      <c r="NQW51" s="317"/>
      <c r="NQX51" s="317"/>
      <c r="NQY51" s="317"/>
      <c r="NQZ51" s="317"/>
      <c r="NRA51" s="317"/>
      <c r="NRB51" s="317"/>
      <c r="NRC51" s="317"/>
      <c r="NRD51" s="317"/>
      <c r="NRE51" s="317"/>
      <c r="NRF51" s="317"/>
      <c r="NRG51" s="317"/>
      <c r="NRH51" s="317"/>
      <c r="NRI51" s="317"/>
      <c r="NRJ51" s="317"/>
      <c r="NRK51" s="317"/>
      <c r="NRL51" s="317"/>
      <c r="NRM51" s="317"/>
      <c r="NRN51" s="317"/>
      <c r="NRO51" s="317"/>
      <c r="NRP51" s="317"/>
      <c r="NRQ51" s="317"/>
      <c r="NRR51" s="317"/>
      <c r="NRS51" s="317"/>
      <c r="NRT51" s="317"/>
      <c r="NRU51" s="317"/>
      <c r="NRV51" s="317"/>
      <c r="NRW51" s="317"/>
      <c r="NRX51" s="317"/>
      <c r="NRY51" s="317"/>
      <c r="NRZ51" s="317"/>
      <c r="NSA51" s="317"/>
      <c r="NSB51" s="317"/>
      <c r="NSC51" s="317"/>
      <c r="NSD51" s="317"/>
      <c r="NSE51" s="317"/>
      <c r="NSF51" s="317"/>
      <c r="NSG51" s="317"/>
      <c r="NSH51" s="317"/>
      <c r="NSI51" s="317"/>
      <c r="NSJ51" s="317"/>
      <c r="NSK51" s="317"/>
      <c r="NSL51" s="317"/>
      <c r="NSM51" s="317"/>
      <c r="NSN51" s="317"/>
      <c r="NSO51" s="317"/>
      <c r="NSP51" s="317"/>
      <c r="NSQ51" s="317"/>
      <c r="NSR51" s="317"/>
      <c r="NSS51" s="317"/>
      <c r="NST51" s="317"/>
      <c r="NSU51" s="317"/>
      <c r="NSV51" s="317"/>
      <c r="NSW51" s="317"/>
      <c r="NSX51" s="317"/>
      <c r="NSY51" s="317"/>
      <c r="NSZ51" s="317"/>
      <c r="NTA51" s="317"/>
      <c r="NTB51" s="317"/>
      <c r="NTC51" s="317"/>
      <c r="NTD51" s="317"/>
      <c r="NTE51" s="317"/>
      <c r="NTF51" s="317"/>
      <c r="NTG51" s="317"/>
      <c r="NTH51" s="317"/>
      <c r="NTI51" s="317"/>
      <c r="NTJ51" s="317"/>
      <c r="NTK51" s="317"/>
      <c r="NTL51" s="317"/>
      <c r="NTM51" s="317"/>
      <c r="NTN51" s="317"/>
      <c r="NTO51" s="317"/>
      <c r="NTP51" s="317"/>
      <c r="NTQ51" s="317"/>
      <c r="NTR51" s="317"/>
      <c r="NTS51" s="317"/>
      <c r="NTT51" s="317"/>
      <c r="NTU51" s="317"/>
      <c r="NTV51" s="317"/>
      <c r="NTW51" s="317"/>
      <c r="NTX51" s="317"/>
      <c r="NTY51" s="317"/>
      <c r="NTZ51" s="317"/>
      <c r="NUA51" s="317"/>
      <c r="NUB51" s="317"/>
      <c r="NUC51" s="317"/>
      <c r="NUD51" s="317"/>
      <c r="NUE51" s="317"/>
      <c r="NUF51" s="317"/>
      <c r="NUG51" s="317"/>
      <c r="NUH51" s="317"/>
      <c r="NUI51" s="317"/>
      <c r="NUJ51" s="317"/>
      <c r="NUK51" s="317"/>
      <c r="NUL51" s="317"/>
      <c r="NUM51" s="317"/>
      <c r="NUN51" s="317"/>
      <c r="NUO51" s="317"/>
      <c r="NUP51" s="317"/>
      <c r="NUQ51" s="317"/>
      <c r="NUR51" s="317"/>
      <c r="NUS51" s="317"/>
      <c r="NUT51" s="317"/>
      <c r="NUU51" s="317"/>
      <c r="NUV51" s="317"/>
      <c r="NUW51" s="317"/>
      <c r="NUX51" s="317"/>
      <c r="NUY51" s="317"/>
      <c r="NUZ51" s="317"/>
      <c r="NVA51" s="317"/>
      <c r="NVB51" s="317"/>
      <c r="NVC51" s="317"/>
      <c r="NVD51" s="317"/>
      <c r="NVE51" s="317"/>
      <c r="NVF51" s="317"/>
      <c r="NVG51" s="317"/>
      <c r="NVH51" s="317"/>
      <c r="NVI51" s="317"/>
      <c r="NVJ51" s="317"/>
      <c r="NVK51" s="317"/>
      <c r="NVL51" s="317"/>
      <c r="NVM51" s="317"/>
      <c r="NVN51" s="317"/>
      <c r="NVO51" s="317"/>
      <c r="NVP51" s="317"/>
      <c r="NVQ51" s="317"/>
      <c r="NVR51" s="317"/>
      <c r="NVS51" s="317"/>
      <c r="NVT51" s="317"/>
      <c r="NVU51" s="317"/>
      <c r="NVV51" s="317"/>
      <c r="NVW51" s="317"/>
      <c r="NVX51" s="317"/>
      <c r="NVY51" s="317"/>
      <c r="NVZ51" s="317"/>
      <c r="NWA51" s="317"/>
      <c r="NWB51" s="317"/>
      <c r="NWC51" s="317"/>
      <c r="NWD51" s="317"/>
      <c r="NWE51" s="317"/>
      <c r="NWF51" s="317"/>
      <c r="NWG51" s="317"/>
      <c r="NWH51" s="317"/>
      <c r="NWI51" s="317"/>
      <c r="NWJ51" s="317"/>
      <c r="NWK51" s="317"/>
      <c r="NWL51" s="317"/>
      <c r="NWM51" s="317"/>
      <c r="NWN51" s="317"/>
      <c r="NWO51" s="317"/>
      <c r="NWP51" s="317"/>
      <c r="NWQ51" s="317"/>
      <c r="NWR51" s="317"/>
      <c r="NWS51" s="317"/>
      <c r="NWT51" s="317"/>
      <c r="NWU51" s="317"/>
      <c r="NWV51" s="317"/>
      <c r="NWW51" s="317"/>
      <c r="NWX51" s="317"/>
      <c r="NWY51" s="317"/>
      <c r="NWZ51" s="317"/>
      <c r="NXA51" s="317"/>
      <c r="NXB51" s="317"/>
      <c r="NXC51" s="317"/>
      <c r="NXD51" s="317"/>
      <c r="NXE51" s="317"/>
      <c r="NXF51" s="317"/>
      <c r="NXG51" s="317"/>
      <c r="NXH51" s="317"/>
      <c r="NXI51" s="317"/>
      <c r="NXJ51" s="317"/>
      <c r="NXK51" s="317"/>
      <c r="NXL51" s="317"/>
      <c r="NXM51" s="317"/>
      <c r="NXN51" s="317"/>
      <c r="NXO51" s="317"/>
      <c r="NXP51" s="317"/>
      <c r="NXQ51" s="317"/>
      <c r="NXR51" s="317"/>
      <c r="NXS51" s="317"/>
      <c r="NXT51" s="317"/>
      <c r="NXU51" s="317"/>
      <c r="NXV51" s="317"/>
      <c r="NXW51" s="317"/>
      <c r="NXX51" s="317"/>
      <c r="NXY51" s="317"/>
      <c r="NXZ51" s="317"/>
      <c r="NYA51" s="317"/>
      <c r="NYB51" s="317"/>
      <c r="NYC51" s="317"/>
      <c r="NYD51" s="317"/>
      <c r="NYE51" s="317"/>
      <c r="NYF51" s="317"/>
      <c r="NYG51" s="317"/>
      <c r="NYH51" s="317"/>
      <c r="NYI51" s="317"/>
      <c r="NYJ51" s="317"/>
      <c r="NYK51" s="317"/>
      <c r="NYL51" s="317"/>
      <c r="NYM51" s="317"/>
      <c r="NYN51" s="317"/>
      <c r="NYO51" s="317"/>
      <c r="NYP51" s="317"/>
      <c r="NYQ51" s="317"/>
      <c r="NYR51" s="317"/>
      <c r="NYS51" s="317"/>
      <c r="NYT51" s="317"/>
      <c r="NYU51" s="317"/>
      <c r="NYV51" s="317"/>
      <c r="NYW51" s="317"/>
      <c r="NYX51" s="317"/>
      <c r="NYY51" s="317"/>
      <c r="NYZ51" s="317"/>
      <c r="NZA51" s="317"/>
      <c r="NZB51" s="317"/>
      <c r="NZC51" s="317"/>
      <c r="NZD51" s="317"/>
      <c r="NZE51" s="317"/>
      <c r="NZF51" s="317"/>
      <c r="NZG51" s="317"/>
      <c r="NZH51" s="317"/>
      <c r="NZI51" s="317"/>
      <c r="NZJ51" s="317"/>
      <c r="NZK51" s="317"/>
      <c r="NZL51" s="317"/>
      <c r="NZM51" s="317"/>
      <c r="NZN51" s="317"/>
      <c r="NZO51" s="317"/>
      <c r="NZP51" s="317"/>
      <c r="NZQ51" s="317"/>
      <c r="NZR51" s="317"/>
      <c r="NZS51" s="317"/>
      <c r="NZT51" s="317"/>
      <c r="NZU51" s="317"/>
      <c r="NZV51" s="317"/>
      <c r="NZW51" s="317"/>
      <c r="NZX51" s="317"/>
      <c r="NZY51" s="317"/>
      <c r="NZZ51" s="317"/>
      <c r="OAA51" s="317"/>
      <c r="OAB51" s="317"/>
      <c r="OAC51" s="317"/>
      <c r="OAD51" s="317"/>
      <c r="OAE51" s="317"/>
      <c r="OAF51" s="317"/>
      <c r="OAG51" s="317"/>
      <c r="OAH51" s="317"/>
      <c r="OAI51" s="317"/>
      <c r="OAJ51" s="317"/>
      <c r="OAK51" s="317"/>
      <c r="OAL51" s="317"/>
      <c r="OAM51" s="317"/>
      <c r="OAN51" s="317"/>
      <c r="OAO51" s="317"/>
      <c r="OAP51" s="317"/>
      <c r="OAQ51" s="317"/>
      <c r="OAR51" s="317"/>
      <c r="OAS51" s="317"/>
      <c r="OAT51" s="317"/>
      <c r="OAU51" s="317"/>
      <c r="OAV51" s="317"/>
      <c r="OAW51" s="317"/>
      <c r="OAX51" s="317"/>
      <c r="OAY51" s="317"/>
      <c r="OAZ51" s="317"/>
      <c r="OBA51" s="317"/>
      <c r="OBB51" s="317"/>
      <c r="OBC51" s="317"/>
      <c r="OBD51" s="317"/>
      <c r="OBE51" s="317"/>
      <c r="OBF51" s="317"/>
      <c r="OBG51" s="317"/>
      <c r="OBH51" s="317"/>
      <c r="OBI51" s="317"/>
      <c r="OBJ51" s="317"/>
      <c r="OBK51" s="317"/>
      <c r="OBL51" s="317"/>
      <c r="OBM51" s="317"/>
      <c r="OBN51" s="317"/>
      <c r="OBO51" s="317"/>
      <c r="OBP51" s="317"/>
      <c r="OBQ51" s="317"/>
      <c r="OBR51" s="317"/>
      <c r="OBS51" s="317"/>
      <c r="OBT51" s="317"/>
      <c r="OBU51" s="317"/>
      <c r="OBV51" s="317"/>
      <c r="OBW51" s="317"/>
      <c r="OBX51" s="317"/>
      <c r="OBY51" s="317"/>
      <c r="OBZ51" s="317"/>
      <c r="OCA51" s="317"/>
      <c r="OCB51" s="317"/>
      <c r="OCC51" s="317"/>
      <c r="OCD51" s="317"/>
      <c r="OCE51" s="317"/>
      <c r="OCF51" s="317"/>
      <c r="OCG51" s="317"/>
      <c r="OCH51" s="317"/>
      <c r="OCI51" s="317"/>
      <c r="OCJ51" s="317"/>
      <c r="OCK51" s="317"/>
      <c r="OCL51" s="317"/>
      <c r="OCM51" s="317"/>
      <c r="OCN51" s="317"/>
      <c r="OCO51" s="317"/>
      <c r="OCP51" s="317"/>
      <c r="OCQ51" s="317"/>
      <c r="OCR51" s="317"/>
      <c r="OCS51" s="317"/>
      <c r="OCT51" s="317"/>
      <c r="OCU51" s="317"/>
      <c r="OCV51" s="317"/>
      <c r="OCW51" s="317"/>
      <c r="OCX51" s="317"/>
      <c r="OCY51" s="317"/>
      <c r="OCZ51" s="317"/>
      <c r="ODA51" s="317"/>
      <c r="ODB51" s="317"/>
      <c r="ODC51" s="317"/>
      <c r="ODD51" s="317"/>
      <c r="ODE51" s="317"/>
      <c r="ODF51" s="317"/>
      <c r="ODG51" s="317"/>
      <c r="ODH51" s="317"/>
      <c r="ODI51" s="317"/>
      <c r="ODJ51" s="317"/>
      <c r="ODK51" s="317"/>
      <c r="ODL51" s="317"/>
      <c r="ODM51" s="317"/>
      <c r="ODN51" s="317"/>
      <c r="ODO51" s="317"/>
      <c r="ODP51" s="317"/>
      <c r="ODQ51" s="317"/>
      <c r="ODR51" s="317"/>
      <c r="ODS51" s="317"/>
      <c r="ODT51" s="317"/>
      <c r="ODU51" s="317"/>
      <c r="ODV51" s="317"/>
      <c r="ODW51" s="317"/>
      <c r="ODX51" s="317"/>
      <c r="ODY51" s="317"/>
      <c r="ODZ51" s="317"/>
      <c r="OEA51" s="317"/>
      <c r="OEB51" s="317"/>
      <c r="OEC51" s="317"/>
      <c r="OED51" s="317"/>
      <c r="OEE51" s="317"/>
      <c r="OEF51" s="317"/>
      <c r="OEG51" s="317"/>
      <c r="OEH51" s="317"/>
      <c r="OEI51" s="317"/>
      <c r="OEJ51" s="317"/>
      <c r="OEK51" s="317"/>
      <c r="OEL51" s="317"/>
      <c r="OEM51" s="317"/>
      <c r="OEN51" s="317"/>
      <c r="OEO51" s="317"/>
      <c r="OEP51" s="317"/>
      <c r="OEQ51" s="317"/>
      <c r="OER51" s="317"/>
      <c r="OES51" s="317"/>
      <c r="OET51" s="317"/>
      <c r="OEU51" s="317"/>
      <c r="OEV51" s="317"/>
      <c r="OEW51" s="317"/>
      <c r="OEX51" s="317"/>
      <c r="OEY51" s="317"/>
      <c r="OEZ51" s="317"/>
      <c r="OFA51" s="317"/>
      <c r="OFB51" s="317"/>
      <c r="OFC51" s="317"/>
      <c r="OFD51" s="317"/>
      <c r="OFE51" s="317"/>
      <c r="OFF51" s="317"/>
      <c r="OFG51" s="317"/>
      <c r="OFH51" s="317"/>
      <c r="OFI51" s="317"/>
      <c r="OFJ51" s="317"/>
      <c r="OFK51" s="317"/>
      <c r="OFL51" s="317"/>
      <c r="OFM51" s="317"/>
      <c r="OFN51" s="317"/>
      <c r="OFO51" s="317"/>
      <c r="OFP51" s="317"/>
      <c r="OFQ51" s="317"/>
      <c r="OFR51" s="317"/>
      <c r="OFS51" s="317"/>
      <c r="OFT51" s="317"/>
      <c r="OFU51" s="317"/>
      <c r="OFV51" s="317"/>
      <c r="OFW51" s="317"/>
      <c r="OFX51" s="317"/>
      <c r="OFY51" s="317"/>
      <c r="OFZ51" s="317"/>
      <c r="OGA51" s="317"/>
      <c r="OGB51" s="317"/>
      <c r="OGC51" s="317"/>
      <c r="OGD51" s="317"/>
      <c r="OGE51" s="317"/>
      <c r="OGF51" s="317"/>
      <c r="OGG51" s="317"/>
      <c r="OGH51" s="317"/>
      <c r="OGI51" s="317"/>
      <c r="OGJ51" s="317"/>
      <c r="OGK51" s="317"/>
      <c r="OGL51" s="317"/>
      <c r="OGM51" s="317"/>
      <c r="OGN51" s="317"/>
      <c r="OGO51" s="317"/>
      <c r="OGP51" s="317"/>
      <c r="OGQ51" s="317"/>
      <c r="OGR51" s="317"/>
      <c r="OGS51" s="317"/>
      <c r="OGT51" s="317"/>
      <c r="OGU51" s="317"/>
      <c r="OGV51" s="317"/>
      <c r="OGW51" s="317"/>
      <c r="OGX51" s="317"/>
      <c r="OGY51" s="317"/>
      <c r="OGZ51" s="317"/>
      <c r="OHA51" s="317"/>
      <c r="OHB51" s="317"/>
      <c r="OHC51" s="317"/>
      <c r="OHD51" s="317"/>
      <c r="OHE51" s="317"/>
      <c r="OHF51" s="317"/>
      <c r="OHG51" s="317"/>
      <c r="OHH51" s="317"/>
      <c r="OHI51" s="317"/>
      <c r="OHJ51" s="317"/>
      <c r="OHK51" s="317"/>
      <c r="OHL51" s="317"/>
      <c r="OHM51" s="317"/>
      <c r="OHN51" s="317"/>
      <c r="OHO51" s="317"/>
      <c r="OHP51" s="317"/>
      <c r="OHQ51" s="317"/>
      <c r="OHR51" s="317"/>
      <c r="OHS51" s="317"/>
      <c r="OHT51" s="317"/>
      <c r="OHU51" s="317"/>
      <c r="OHV51" s="317"/>
      <c r="OHW51" s="317"/>
      <c r="OHX51" s="317"/>
      <c r="OHY51" s="317"/>
      <c r="OHZ51" s="317"/>
      <c r="OIA51" s="317"/>
      <c r="OIB51" s="317"/>
      <c r="OIC51" s="317"/>
      <c r="OID51" s="317"/>
      <c r="OIE51" s="317"/>
      <c r="OIF51" s="317"/>
      <c r="OIG51" s="317"/>
      <c r="OIH51" s="317"/>
      <c r="OII51" s="317"/>
      <c r="OIJ51" s="317"/>
      <c r="OIK51" s="317"/>
      <c r="OIL51" s="317"/>
      <c r="OIM51" s="317"/>
      <c r="OIN51" s="317"/>
      <c r="OIO51" s="317"/>
      <c r="OIP51" s="317"/>
      <c r="OIQ51" s="317"/>
      <c r="OIR51" s="317"/>
      <c r="OIS51" s="317"/>
      <c r="OIT51" s="317"/>
      <c r="OIU51" s="317"/>
      <c r="OIV51" s="317"/>
      <c r="OIW51" s="317"/>
      <c r="OIX51" s="317"/>
      <c r="OIY51" s="317"/>
      <c r="OIZ51" s="317"/>
      <c r="OJA51" s="317"/>
      <c r="OJB51" s="317"/>
      <c r="OJC51" s="317"/>
      <c r="OJD51" s="317"/>
      <c r="OJE51" s="317"/>
      <c r="OJF51" s="317"/>
      <c r="OJG51" s="317"/>
      <c r="OJH51" s="317"/>
      <c r="OJI51" s="317"/>
      <c r="OJJ51" s="317"/>
      <c r="OJK51" s="317"/>
      <c r="OJL51" s="317"/>
      <c r="OJM51" s="317"/>
      <c r="OJN51" s="317"/>
      <c r="OJO51" s="317"/>
      <c r="OJP51" s="317"/>
      <c r="OJQ51" s="317"/>
      <c r="OJR51" s="317"/>
      <c r="OJS51" s="317"/>
      <c r="OJT51" s="317"/>
      <c r="OJU51" s="317"/>
      <c r="OJV51" s="317"/>
      <c r="OJW51" s="317"/>
      <c r="OJX51" s="317"/>
      <c r="OJY51" s="317"/>
      <c r="OJZ51" s="317"/>
      <c r="OKA51" s="317"/>
      <c r="OKB51" s="317"/>
      <c r="OKC51" s="317"/>
      <c r="OKD51" s="317"/>
      <c r="OKE51" s="317"/>
      <c r="OKF51" s="317"/>
      <c r="OKG51" s="317"/>
      <c r="OKH51" s="317"/>
      <c r="OKI51" s="317"/>
      <c r="OKJ51" s="317"/>
      <c r="OKK51" s="317"/>
      <c r="OKL51" s="317"/>
      <c r="OKM51" s="317"/>
      <c r="OKN51" s="317"/>
      <c r="OKO51" s="317"/>
      <c r="OKP51" s="317"/>
      <c r="OKQ51" s="317"/>
      <c r="OKR51" s="317"/>
      <c r="OKS51" s="317"/>
      <c r="OKT51" s="317"/>
      <c r="OKU51" s="317"/>
      <c r="OKV51" s="317"/>
      <c r="OKW51" s="317"/>
      <c r="OKX51" s="317"/>
      <c r="OKY51" s="317"/>
      <c r="OKZ51" s="317"/>
      <c r="OLA51" s="317"/>
      <c r="OLB51" s="317"/>
      <c r="OLC51" s="317"/>
      <c r="OLD51" s="317"/>
      <c r="OLE51" s="317"/>
      <c r="OLF51" s="317"/>
      <c r="OLG51" s="317"/>
      <c r="OLH51" s="317"/>
      <c r="OLI51" s="317"/>
      <c r="OLJ51" s="317"/>
      <c r="OLK51" s="317"/>
      <c r="OLL51" s="317"/>
      <c r="OLM51" s="317"/>
      <c r="OLN51" s="317"/>
      <c r="OLO51" s="317"/>
      <c r="OLP51" s="317"/>
      <c r="OLQ51" s="317"/>
      <c r="OLR51" s="317"/>
      <c r="OLS51" s="317"/>
      <c r="OLT51" s="317"/>
      <c r="OLU51" s="317"/>
      <c r="OLV51" s="317"/>
      <c r="OLW51" s="317"/>
      <c r="OLX51" s="317"/>
      <c r="OLY51" s="317"/>
      <c r="OLZ51" s="317"/>
      <c r="OMA51" s="317"/>
      <c r="OMB51" s="317"/>
      <c r="OMC51" s="317"/>
      <c r="OMD51" s="317"/>
      <c r="OME51" s="317"/>
      <c r="OMF51" s="317"/>
      <c r="OMG51" s="317"/>
      <c r="OMH51" s="317"/>
      <c r="OMI51" s="317"/>
      <c r="OMJ51" s="317"/>
      <c r="OMK51" s="317"/>
      <c r="OML51" s="317"/>
      <c r="OMM51" s="317"/>
      <c r="OMN51" s="317"/>
      <c r="OMO51" s="317"/>
      <c r="OMP51" s="317"/>
      <c r="OMQ51" s="317"/>
      <c r="OMR51" s="317"/>
      <c r="OMS51" s="317"/>
      <c r="OMT51" s="317"/>
      <c r="OMU51" s="317"/>
      <c r="OMV51" s="317"/>
      <c r="OMW51" s="317"/>
      <c r="OMX51" s="317"/>
      <c r="OMY51" s="317"/>
      <c r="OMZ51" s="317"/>
      <c r="ONA51" s="317"/>
      <c r="ONB51" s="317"/>
      <c r="ONC51" s="317"/>
      <c r="OND51" s="317"/>
      <c r="ONE51" s="317"/>
      <c r="ONF51" s="317"/>
      <c r="ONG51" s="317"/>
      <c r="ONH51" s="317"/>
      <c r="ONI51" s="317"/>
      <c r="ONJ51" s="317"/>
      <c r="ONK51" s="317"/>
      <c r="ONL51" s="317"/>
      <c r="ONM51" s="317"/>
      <c r="ONN51" s="317"/>
      <c r="ONO51" s="317"/>
      <c r="ONP51" s="317"/>
      <c r="ONQ51" s="317"/>
      <c r="ONR51" s="317"/>
      <c r="ONS51" s="317"/>
      <c r="ONT51" s="317"/>
      <c r="ONU51" s="317"/>
      <c r="ONV51" s="317"/>
      <c r="ONW51" s="317"/>
      <c r="ONX51" s="317"/>
      <c r="ONY51" s="317"/>
      <c r="ONZ51" s="317"/>
      <c r="OOA51" s="317"/>
      <c r="OOB51" s="317"/>
      <c r="OOC51" s="317"/>
      <c r="OOD51" s="317"/>
      <c r="OOE51" s="317"/>
      <c r="OOF51" s="317"/>
      <c r="OOG51" s="317"/>
      <c r="OOH51" s="317"/>
      <c r="OOI51" s="317"/>
      <c r="OOJ51" s="317"/>
      <c r="OOK51" s="317"/>
      <c r="OOL51" s="317"/>
      <c r="OOM51" s="317"/>
      <c r="OON51" s="317"/>
      <c r="OOO51" s="317"/>
      <c r="OOP51" s="317"/>
      <c r="OOQ51" s="317"/>
      <c r="OOR51" s="317"/>
      <c r="OOS51" s="317"/>
      <c r="OOT51" s="317"/>
      <c r="OOU51" s="317"/>
      <c r="OOV51" s="317"/>
      <c r="OOW51" s="317"/>
      <c r="OOX51" s="317"/>
      <c r="OOY51" s="317"/>
      <c r="OOZ51" s="317"/>
      <c r="OPA51" s="317"/>
      <c r="OPB51" s="317"/>
      <c r="OPC51" s="317"/>
      <c r="OPD51" s="317"/>
      <c r="OPE51" s="317"/>
      <c r="OPF51" s="317"/>
      <c r="OPG51" s="317"/>
      <c r="OPH51" s="317"/>
      <c r="OPI51" s="317"/>
      <c r="OPJ51" s="317"/>
      <c r="OPK51" s="317"/>
      <c r="OPL51" s="317"/>
      <c r="OPM51" s="317"/>
      <c r="OPN51" s="317"/>
      <c r="OPO51" s="317"/>
      <c r="OPP51" s="317"/>
      <c r="OPQ51" s="317"/>
      <c r="OPR51" s="317"/>
      <c r="OPS51" s="317"/>
      <c r="OPT51" s="317"/>
      <c r="OPU51" s="317"/>
      <c r="OPV51" s="317"/>
      <c r="OPW51" s="317"/>
      <c r="OPX51" s="317"/>
      <c r="OPY51" s="317"/>
      <c r="OPZ51" s="317"/>
      <c r="OQA51" s="317"/>
      <c r="OQB51" s="317"/>
      <c r="OQC51" s="317"/>
      <c r="OQD51" s="317"/>
      <c r="OQE51" s="317"/>
      <c r="OQF51" s="317"/>
      <c r="OQG51" s="317"/>
      <c r="OQH51" s="317"/>
      <c r="OQI51" s="317"/>
      <c r="OQJ51" s="317"/>
      <c r="OQK51" s="317"/>
      <c r="OQL51" s="317"/>
      <c r="OQM51" s="317"/>
      <c r="OQN51" s="317"/>
      <c r="OQO51" s="317"/>
      <c r="OQP51" s="317"/>
      <c r="OQQ51" s="317"/>
      <c r="OQR51" s="317"/>
      <c r="OQS51" s="317"/>
      <c r="OQT51" s="317"/>
      <c r="OQU51" s="317"/>
      <c r="OQV51" s="317"/>
      <c r="OQW51" s="317"/>
      <c r="OQX51" s="317"/>
      <c r="OQY51" s="317"/>
      <c r="OQZ51" s="317"/>
      <c r="ORA51" s="317"/>
      <c r="ORB51" s="317"/>
      <c r="ORC51" s="317"/>
      <c r="ORD51" s="317"/>
      <c r="ORE51" s="317"/>
      <c r="ORF51" s="317"/>
      <c r="ORG51" s="317"/>
      <c r="ORH51" s="317"/>
      <c r="ORI51" s="317"/>
      <c r="ORJ51" s="317"/>
      <c r="ORK51" s="317"/>
      <c r="ORL51" s="317"/>
      <c r="ORM51" s="317"/>
      <c r="ORN51" s="317"/>
      <c r="ORO51" s="317"/>
      <c r="ORP51" s="317"/>
      <c r="ORQ51" s="317"/>
      <c r="ORR51" s="317"/>
      <c r="ORS51" s="317"/>
      <c r="ORT51" s="317"/>
      <c r="ORU51" s="317"/>
      <c r="ORV51" s="317"/>
      <c r="ORW51" s="317"/>
      <c r="ORX51" s="317"/>
      <c r="ORY51" s="317"/>
      <c r="ORZ51" s="317"/>
      <c r="OSA51" s="317"/>
      <c r="OSB51" s="317"/>
      <c r="OSC51" s="317"/>
      <c r="OSD51" s="317"/>
      <c r="OSE51" s="317"/>
      <c r="OSF51" s="317"/>
      <c r="OSG51" s="317"/>
      <c r="OSH51" s="317"/>
      <c r="OSI51" s="317"/>
      <c r="OSJ51" s="317"/>
      <c r="OSK51" s="317"/>
      <c r="OSL51" s="317"/>
      <c r="OSM51" s="317"/>
      <c r="OSN51" s="317"/>
      <c r="OSO51" s="317"/>
      <c r="OSP51" s="317"/>
      <c r="OSQ51" s="317"/>
      <c r="OSR51" s="317"/>
      <c r="OSS51" s="317"/>
      <c r="OST51" s="317"/>
      <c r="OSU51" s="317"/>
      <c r="OSV51" s="317"/>
      <c r="OSW51" s="317"/>
      <c r="OSX51" s="317"/>
      <c r="OSY51" s="317"/>
      <c r="OSZ51" s="317"/>
      <c r="OTA51" s="317"/>
      <c r="OTB51" s="317"/>
      <c r="OTC51" s="317"/>
      <c r="OTD51" s="317"/>
      <c r="OTE51" s="317"/>
      <c r="OTF51" s="317"/>
      <c r="OTG51" s="317"/>
      <c r="OTH51" s="317"/>
      <c r="OTI51" s="317"/>
      <c r="OTJ51" s="317"/>
      <c r="OTK51" s="317"/>
      <c r="OTL51" s="317"/>
      <c r="OTM51" s="317"/>
      <c r="OTN51" s="317"/>
      <c r="OTO51" s="317"/>
      <c r="OTP51" s="317"/>
      <c r="OTQ51" s="317"/>
      <c r="OTR51" s="317"/>
      <c r="OTS51" s="317"/>
      <c r="OTT51" s="317"/>
      <c r="OTU51" s="317"/>
      <c r="OTV51" s="317"/>
      <c r="OTW51" s="317"/>
      <c r="OTX51" s="317"/>
      <c r="OTY51" s="317"/>
      <c r="OTZ51" s="317"/>
      <c r="OUA51" s="317"/>
      <c r="OUB51" s="317"/>
      <c r="OUC51" s="317"/>
      <c r="OUD51" s="317"/>
      <c r="OUE51" s="317"/>
      <c r="OUF51" s="317"/>
      <c r="OUG51" s="317"/>
      <c r="OUH51" s="317"/>
      <c r="OUI51" s="317"/>
      <c r="OUJ51" s="317"/>
      <c r="OUK51" s="317"/>
      <c r="OUL51" s="317"/>
      <c r="OUM51" s="317"/>
      <c r="OUN51" s="317"/>
      <c r="OUO51" s="317"/>
      <c r="OUP51" s="317"/>
      <c r="OUQ51" s="317"/>
      <c r="OUR51" s="317"/>
      <c r="OUS51" s="317"/>
      <c r="OUT51" s="317"/>
      <c r="OUU51" s="317"/>
      <c r="OUV51" s="317"/>
      <c r="OUW51" s="317"/>
      <c r="OUX51" s="317"/>
      <c r="OUY51" s="317"/>
      <c r="OUZ51" s="317"/>
      <c r="OVA51" s="317"/>
      <c r="OVB51" s="317"/>
      <c r="OVC51" s="317"/>
      <c r="OVD51" s="317"/>
      <c r="OVE51" s="317"/>
      <c r="OVF51" s="317"/>
      <c r="OVG51" s="317"/>
      <c r="OVH51" s="317"/>
      <c r="OVI51" s="317"/>
      <c r="OVJ51" s="317"/>
      <c r="OVK51" s="317"/>
      <c r="OVL51" s="317"/>
      <c r="OVM51" s="317"/>
      <c r="OVN51" s="317"/>
      <c r="OVO51" s="317"/>
      <c r="OVP51" s="317"/>
      <c r="OVQ51" s="317"/>
      <c r="OVR51" s="317"/>
      <c r="OVS51" s="317"/>
      <c r="OVT51" s="317"/>
      <c r="OVU51" s="317"/>
      <c r="OVV51" s="317"/>
      <c r="OVW51" s="317"/>
      <c r="OVX51" s="317"/>
      <c r="OVY51" s="317"/>
      <c r="OVZ51" s="317"/>
      <c r="OWA51" s="317"/>
      <c r="OWB51" s="317"/>
      <c r="OWC51" s="317"/>
      <c r="OWD51" s="317"/>
      <c r="OWE51" s="317"/>
      <c r="OWF51" s="317"/>
      <c r="OWG51" s="317"/>
      <c r="OWH51" s="317"/>
      <c r="OWI51" s="317"/>
      <c r="OWJ51" s="317"/>
      <c r="OWK51" s="317"/>
      <c r="OWL51" s="317"/>
      <c r="OWM51" s="317"/>
      <c r="OWN51" s="317"/>
      <c r="OWO51" s="317"/>
      <c r="OWP51" s="317"/>
      <c r="OWQ51" s="317"/>
      <c r="OWR51" s="317"/>
      <c r="OWS51" s="317"/>
      <c r="OWT51" s="317"/>
      <c r="OWU51" s="317"/>
      <c r="OWV51" s="317"/>
      <c r="OWW51" s="317"/>
      <c r="OWX51" s="317"/>
      <c r="OWY51" s="317"/>
      <c r="OWZ51" s="317"/>
      <c r="OXA51" s="317"/>
      <c r="OXB51" s="317"/>
      <c r="OXC51" s="317"/>
      <c r="OXD51" s="317"/>
      <c r="OXE51" s="317"/>
      <c r="OXF51" s="317"/>
      <c r="OXG51" s="317"/>
      <c r="OXH51" s="317"/>
      <c r="OXI51" s="317"/>
      <c r="OXJ51" s="317"/>
      <c r="OXK51" s="317"/>
      <c r="OXL51" s="317"/>
      <c r="OXM51" s="317"/>
      <c r="OXN51" s="317"/>
      <c r="OXO51" s="317"/>
      <c r="OXP51" s="317"/>
      <c r="OXQ51" s="317"/>
      <c r="OXR51" s="317"/>
      <c r="OXS51" s="317"/>
      <c r="OXT51" s="317"/>
      <c r="OXU51" s="317"/>
      <c r="OXV51" s="317"/>
      <c r="OXW51" s="317"/>
      <c r="OXX51" s="317"/>
      <c r="OXY51" s="317"/>
      <c r="OXZ51" s="317"/>
      <c r="OYA51" s="317"/>
      <c r="OYB51" s="317"/>
      <c r="OYC51" s="317"/>
      <c r="OYD51" s="317"/>
      <c r="OYE51" s="317"/>
      <c r="OYF51" s="317"/>
      <c r="OYG51" s="317"/>
      <c r="OYH51" s="317"/>
      <c r="OYI51" s="317"/>
      <c r="OYJ51" s="317"/>
      <c r="OYK51" s="317"/>
      <c r="OYL51" s="317"/>
      <c r="OYM51" s="317"/>
      <c r="OYN51" s="317"/>
      <c r="OYO51" s="317"/>
      <c r="OYP51" s="317"/>
      <c r="OYQ51" s="317"/>
      <c r="OYR51" s="317"/>
      <c r="OYS51" s="317"/>
      <c r="OYT51" s="317"/>
      <c r="OYU51" s="317"/>
      <c r="OYV51" s="317"/>
      <c r="OYW51" s="317"/>
      <c r="OYX51" s="317"/>
      <c r="OYY51" s="317"/>
      <c r="OYZ51" s="317"/>
      <c r="OZA51" s="317"/>
      <c r="OZB51" s="317"/>
      <c r="OZC51" s="317"/>
      <c r="OZD51" s="317"/>
      <c r="OZE51" s="317"/>
      <c r="OZF51" s="317"/>
      <c r="OZG51" s="317"/>
      <c r="OZH51" s="317"/>
      <c r="OZI51" s="317"/>
      <c r="OZJ51" s="317"/>
      <c r="OZK51" s="317"/>
      <c r="OZL51" s="317"/>
      <c r="OZM51" s="317"/>
      <c r="OZN51" s="317"/>
      <c r="OZO51" s="317"/>
      <c r="OZP51" s="317"/>
      <c r="OZQ51" s="317"/>
      <c r="OZR51" s="317"/>
      <c r="OZS51" s="317"/>
      <c r="OZT51" s="317"/>
      <c r="OZU51" s="317"/>
      <c r="OZV51" s="317"/>
      <c r="OZW51" s="317"/>
      <c r="OZX51" s="317"/>
      <c r="OZY51" s="317"/>
      <c r="OZZ51" s="317"/>
      <c r="PAA51" s="317"/>
      <c r="PAB51" s="317"/>
      <c r="PAC51" s="317"/>
      <c r="PAD51" s="317"/>
      <c r="PAE51" s="317"/>
      <c r="PAF51" s="317"/>
      <c r="PAG51" s="317"/>
      <c r="PAH51" s="317"/>
      <c r="PAI51" s="317"/>
      <c r="PAJ51" s="317"/>
      <c r="PAK51" s="317"/>
      <c r="PAL51" s="317"/>
      <c r="PAM51" s="317"/>
      <c r="PAN51" s="317"/>
      <c r="PAO51" s="317"/>
      <c r="PAP51" s="317"/>
      <c r="PAQ51" s="317"/>
      <c r="PAR51" s="317"/>
      <c r="PAS51" s="317"/>
      <c r="PAT51" s="317"/>
      <c r="PAU51" s="317"/>
      <c r="PAV51" s="317"/>
      <c r="PAW51" s="317"/>
      <c r="PAX51" s="317"/>
      <c r="PAY51" s="317"/>
      <c r="PAZ51" s="317"/>
      <c r="PBA51" s="317"/>
      <c r="PBB51" s="317"/>
      <c r="PBC51" s="317"/>
      <c r="PBD51" s="317"/>
      <c r="PBE51" s="317"/>
      <c r="PBF51" s="317"/>
      <c r="PBG51" s="317"/>
      <c r="PBH51" s="317"/>
      <c r="PBI51" s="317"/>
      <c r="PBJ51" s="317"/>
      <c r="PBK51" s="317"/>
      <c r="PBL51" s="317"/>
      <c r="PBM51" s="317"/>
      <c r="PBN51" s="317"/>
      <c r="PBO51" s="317"/>
      <c r="PBP51" s="317"/>
      <c r="PBQ51" s="317"/>
      <c r="PBR51" s="317"/>
      <c r="PBS51" s="317"/>
      <c r="PBT51" s="317"/>
      <c r="PBU51" s="317"/>
      <c r="PBV51" s="317"/>
      <c r="PBW51" s="317"/>
      <c r="PBX51" s="317"/>
      <c r="PBY51" s="317"/>
      <c r="PBZ51" s="317"/>
      <c r="PCA51" s="317"/>
      <c r="PCB51" s="317"/>
      <c r="PCC51" s="317"/>
      <c r="PCD51" s="317"/>
      <c r="PCE51" s="317"/>
      <c r="PCF51" s="317"/>
      <c r="PCG51" s="317"/>
      <c r="PCH51" s="317"/>
      <c r="PCI51" s="317"/>
      <c r="PCJ51" s="317"/>
      <c r="PCK51" s="317"/>
      <c r="PCL51" s="317"/>
      <c r="PCM51" s="317"/>
      <c r="PCN51" s="317"/>
      <c r="PCO51" s="317"/>
      <c r="PCP51" s="317"/>
      <c r="PCQ51" s="317"/>
      <c r="PCR51" s="317"/>
      <c r="PCS51" s="317"/>
      <c r="PCT51" s="317"/>
      <c r="PCU51" s="317"/>
      <c r="PCV51" s="317"/>
      <c r="PCW51" s="317"/>
      <c r="PCX51" s="317"/>
      <c r="PCY51" s="317"/>
      <c r="PCZ51" s="317"/>
      <c r="PDA51" s="317"/>
      <c r="PDB51" s="317"/>
      <c r="PDC51" s="317"/>
      <c r="PDD51" s="317"/>
      <c r="PDE51" s="317"/>
      <c r="PDF51" s="317"/>
      <c r="PDG51" s="317"/>
      <c r="PDH51" s="317"/>
      <c r="PDI51" s="317"/>
      <c r="PDJ51" s="317"/>
      <c r="PDK51" s="317"/>
      <c r="PDL51" s="317"/>
      <c r="PDM51" s="317"/>
      <c r="PDN51" s="317"/>
      <c r="PDO51" s="317"/>
      <c r="PDP51" s="317"/>
      <c r="PDQ51" s="317"/>
      <c r="PDR51" s="317"/>
      <c r="PDS51" s="317"/>
      <c r="PDT51" s="317"/>
      <c r="PDU51" s="317"/>
      <c r="PDV51" s="317"/>
      <c r="PDW51" s="317"/>
      <c r="PDX51" s="317"/>
      <c r="PDY51" s="317"/>
      <c r="PDZ51" s="317"/>
      <c r="PEA51" s="317"/>
      <c r="PEB51" s="317"/>
      <c r="PEC51" s="317"/>
      <c r="PED51" s="317"/>
      <c r="PEE51" s="317"/>
      <c r="PEF51" s="317"/>
      <c r="PEG51" s="317"/>
      <c r="PEH51" s="317"/>
      <c r="PEI51" s="317"/>
      <c r="PEJ51" s="317"/>
      <c r="PEK51" s="317"/>
      <c r="PEL51" s="317"/>
      <c r="PEM51" s="317"/>
      <c r="PEN51" s="317"/>
      <c r="PEO51" s="317"/>
      <c r="PEP51" s="317"/>
      <c r="PEQ51" s="317"/>
      <c r="PER51" s="317"/>
      <c r="PES51" s="317"/>
      <c r="PET51" s="317"/>
      <c r="PEU51" s="317"/>
      <c r="PEV51" s="317"/>
      <c r="PEW51" s="317"/>
      <c r="PEX51" s="317"/>
      <c r="PEY51" s="317"/>
      <c r="PEZ51" s="317"/>
      <c r="PFA51" s="317"/>
      <c r="PFB51" s="317"/>
      <c r="PFC51" s="317"/>
      <c r="PFD51" s="317"/>
      <c r="PFE51" s="317"/>
      <c r="PFF51" s="317"/>
      <c r="PFG51" s="317"/>
      <c r="PFH51" s="317"/>
      <c r="PFI51" s="317"/>
      <c r="PFJ51" s="317"/>
      <c r="PFK51" s="317"/>
      <c r="PFL51" s="317"/>
      <c r="PFM51" s="317"/>
      <c r="PFN51" s="317"/>
      <c r="PFO51" s="317"/>
      <c r="PFP51" s="317"/>
      <c r="PFQ51" s="317"/>
      <c r="PFR51" s="317"/>
      <c r="PFS51" s="317"/>
      <c r="PFT51" s="317"/>
      <c r="PFU51" s="317"/>
      <c r="PFV51" s="317"/>
      <c r="PFW51" s="317"/>
      <c r="PFX51" s="317"/>
      <c r="PFY51" s="317"/>
      <c r="PFZ51" s="317"/>
      <c r="PGA51" s="317"/>
      <c r="PGB51" s="317"/>
      <c r="PGC51" s="317"/>
      <c r="PGD51" s="317"/>
      <c r="PGE51" s="317"/>
      <c r="PGF51" s="317"/>
      <c r="PGG51" s="317"/>
      <c r="PGH51" s="317"/>
      <c r="PGI51" s="317"/>
      <c r="PGJ51" s="317"/>
      <c r="PGK51" s="317"/>
      <c r="PGL51" s="317"/>
      <c r="PGM51" s="317"/>
      <c r="PGN51" s="317"/>
      <c r="PGO51" s="317"/>
      <c r="PGP51" s="317"/>
      <c r="PGQ51" s="317"/>
      <c r="PGR51" s="317"/>
      <c r="PGS51" s="317"/>
      <c r="PGT51" s="317"/>
      <c r="PGU51" s="317"/>
      <c r="PGV51" s="317"/>
      <c r="PGW51" s="317"/>
      <c r="PGX51" s="317"/>
      <c r="PGY51" s="317"/>
      <c r="PGZ51" s="317"/>
      <c r="PHA51" s="317"/>
      <c r="PHB51" s="317"/>
      <c r="PHC51" s="317"/>
      <c r="PHD51" s="317"/>
      <c r="PHE51" s="317"/>
      <c r="PHF51" s="317"/>
      <c r="PHG51" s="317"/>
      <c r="PHH51" s="317"/>
      <c r="PHI51" s="317"/>
      <c r="PHJ51" s="317"/>
      <c r="PHK51" s="317"/>
      <c r="PHL51" s="317"/>
      <c r="PHM51" s="317"/>
      <c r="PHN51" s="317"/>
      <c r="PHO51" s="317"/>
      <c r="PHP51" s="317"/>
      <c r="PHQ51" s="317"/>
      <c r="PHR51" s="317"/>
      <c r="PHS51" s="317"/>
      <c r="PHT51" s="317"/>
      <c r="PHU51" s="317"/>
      <c r="PHV51" s="317"/>
      <c r="PHW51" s="317"/>
      <c r="PHX51" s="317"/>
      <c r="PHY51" s="317"/>
      <c r="PHZ51" s="317"/>
      <c r="PIA51" s="317"/>
      <c r="PIB51" s="317"/>
      <c r="PIC51" s="317"/>
      <c r="PID51" s="317"/>
      <c r="PIE51" s="317"/>
      <c r="PIF51" s="317"/>
      <c r="PIG51" s="317"/>
      <c r="PIH51" s="317"/>
      <c r="PII51" s="317"/>
      <c r="PIJ51" s="317"/>
      <c r="PIK51" s="317"/>
      <c r="PIL51" s="317"/>
      <c r="PIM51" s="317"/>
      <c r="PIN51" s="317"/>
      <c r="PIO51" s="317"/>
      <c r="PIP51" s="317"/>
      <c r="PIQ51" s="317"/>
      <c r="PIR51" s="317"/>
      <c r="PIS51" s="317"/>
      <c r="PIT51" s="317"/>
      <c r="PIU51" s="317"/>
      <c r="PIV51" s="317"/>
      <c r="PIW51" s="317"/>
      <c r="PIX51" s="317"/>
      <c r="PIY51" s="317"/>
      <c r="PIZ51" s="317"/>
      <c r="PJA51" s="317"/>
      <c r="PJB51" s="317"/>
      <c r="PJC51" s="317"/>
      <c r="PJD51" s="317"/>
      <c r="PJE51" s="317"/>
      <c r="PJF51" s="317"/>
      <c r="PJG51" s="317"/>
      <c r="PJH51" s="317"/>
      <c r="PJI51" s="317"/>
      <c r="PJJ51" s="317"/>
      <c r="PJK51" s="317"/>
      <c r="PJL51" s="317"/>
      <c r="PJM51" s="317"/>
      <c r="PJN51" s="317"/>
      <c r="PJO51" s="317"/>
      <c r="PJP51" s="317"/>
      <c r="PJQ51" s="317"/>
      <c r="PJR51" s="317"/>
      <c r="PJS51" s="317"/>
      <c r="PJT51" s="317"/>
      <c r="PJU51" s="317"/>
      <c r="PJV51" s="317"/>
      <c r="PJW51" s="317"/>
      <c r="PJX51" s="317"/>
      <c r="PJY51" s="317"/>
      <c r="PJZ51" s="317"/>
      <c r="PKA51" s="317"/>
      <c r="PKB51" s="317"/>
      <c r="PKC51" s="317"/>
      <c r="PKD51" s="317"/>
      <c r="PKE51" s="317"/>
      <c r="PKF51" s="317"/>
      <c r="PKG51" s="317"/>
      <c r="PKH51" s="317"/>
      <c r="PKI51" s="317"/>
      <c r="PKJ51" s="317"/>
      <c r="PKK51" s="317"/>
      <c r="PKL51" s="317"/>
      <c r="PKM51" s="317"/>
      <c r="PKN51" s="317"/>
      <c r="PKO51" s="317"/>
      <c r="PKP51" s="317"/>
      <c r="PKQ51" s="317"/>
      <c r="PKR51" s="317"/>
      <c r="PKS51" s="317"/>
      <c r="PKT51" s="317"/>
      <c r="PKU51" s="317"/>
      <c r="PKV51" s="317"/>
      <c r="PKW51" s="317"/>
      <c r="PKX51" s="317"/>
      <c r="PKY51" s="317"/>
      <c r="PKZ51" s="317"/>
      <c r="PLA51" s="317"/>
      <c r="PLB51" s="317"/>
      <c r="PLC51" s="317"/>
      <c r="PLD51" s="317"/>
      <c r="PLE51" s="317"/>
      <c r="PLF51" s="317"/>
      <c r="PLG51" s="317"/>
      <c r="PLH51" s="317"/>
      <c r="PLI51" s="317"/>
      <c r="PLJ51" s="317"/>
      <c r="PLK51" s="317"/>
      <c r="PLL51" s="317"/>
      <c r="PLM51" s="317"/>
      <c r="PLN51" s="317"/>
      <c r="PLO51" s="317"/>
      <c r="PLP51" s="317"/>
      <c r="PLQ51" s="317"/>
      <c r="PLR51" s="317"/>
      <c r="PLS51" s="317"/>
      <c r="PLT51" s="317"/>
      <c r="PLU51" s="317"/>
      <c r="PLV51" s="317"/>
      <c r="PLW51" s="317"/>
      <c r="PLX51" s="317"/>
      <c r="PLY51" s="317"/>
      <c r="PLZ51" s="317"/>
      <c r="PMA51" s="317"/>
      <c r="PMB51" s="317"/>
      <c r="PMC51" s="317"/>
      <c r="PMD51" s="317"/>
      <c r="PME51" s="317"/>
      <c r="PMF51" s="317"/>
      <c r="PMG51" s="317"/>
      <c r="PMH51" s="317"/>
      <c r="PMI51" s="317"/>
      <c r="PMJ51" s="317"/>
      <c r="PMK51" s="317"/>
      <c r="PML51" s="317"/>
      <c r="PMM51" s="317"/>
      <c r="PMN51" s="317"/>
      <c r="PMO51" s="317"/>
      <c r="PMP51" s="317"/>
      <c r="PMQ51" s="317"/>
      <c r="PMR51" s="317"/>
      <c r="PMS51" s="317"/>
      <c r="PMT51" s="317"/>
      <c r="PMU51" s="317"/>
      <c r="PMV51" s="317"/>
      <c r="PMW51" s="317"/>
      <c r="PMX51" s="317"/>
      <c r="PMY51" s="317"/>
      <c r="PMZ51" s="317"/>
      <c r="PNA51" s="317"/>
      <c r="PNB51" s="317"/>
      <c r="PNC51" s="317"/>
      <c r="PND51" s="317"/>
      <c r="PNE51" s="317"/>
      <c r="PNF51" s="317"/>
      <c r="PNG51" s="317"/>
      <c r="PNH51" s="317"/>
      <c r="PNI51" s="317"/>
      <c r="PNJ51" s="317"/>
      <c r="PNK51" s="317"/>
      <c r="PNL51" s="317"/>
      <c r="PNM51" s="317"/>
      <c r="PNN51" s="317"/>
      <c r="PNO51" s="317"/>
      <c r="PNP51" s="317"/>
      <c r="PNQ51" s="317"/>
      <c r="PNR51" s="317"/>
      <c r="PNS51" s="317"/>
      <c r="PNT51" s="317"/>
      <c r="PNU51" s="317"/>
      <c r="PNV51" s="317"/>
      <c r="PNW51" s="317"/>
      <c r="PNX51" s="317"/>
      <c r="PNY51" s="317"/>
      <c r="PNZ51" s="317"/>
      <c r="POA51" s="317"/>
      <c r="POB51" s="317"/>
      <c r="POC51" s="317"/>
      <c r="POD51" s="317"/>
      <c r="POE51" s="317"/>
      <c r="POF51" s="317"/>
      <c r="POG51" s="317"/>
      <c r="POH51" s="317"/>
      <c r="POI51" s="317"/>
      <c r="POJ51" s="317"/>
      <c r="POK51" s="317"/>
      <c r="POL51" s="317"/>
      <c r="POM51" s="317"/>
      <c r="PON51" s="317"/>
      <c r="POO51" s="317"/>
      <c r="POP51" s="317"/>
      <c r="POQ51" s="317"/>
      <c r="POR51" s="317"/>
      <c r="POS51" s="317"/>
      <c r="POT51" s="317"/>
      <c r="POU51" s="317"/>
      <c r="POV51" s="317"/>
      <c r="POW51" s="317"/>
      <c r="POX51" s="317"/>
      <c r="POY51" s="317"/>
      <c r="POZ51" s="317"/>
      <c r="PPA51" s="317"/>
      <c r="PPB51" s="317"/>
      <c r="PPC51" s="317"/>
      <c r="PPD51" s="317"/>
      <c r="PPE51" s="317"/>
      <c r="PPF51" s="317"/>
      <c r="PPG51" s="317"/>
      <c r="PPH51" s="317"/>
      <c r="PPI51" s="317"/>
      <c r="PPJ51" s="317"/>
      <c r="PPK51" s="317"/>
      <c r="PPL51" s="317"/>
      <c r="PPM51" s="317"/>
      <c r="PPN51" s="317"/>
      <c r="PPO51" s="317"/>
      <c r="PPP51" s="317"/>
      <c r="PPQ51" s="317"/>
      <c r="PPR51" s="317"/>
      <c r="PPS51" s="317"/>
      <c r="PPT51" s="317"/>
      <c r="PPU51" s="317"/>
      <c r="PPV51" s="317"/>
      <c r="PPW51" s="317"/>
      <c r="PPX51" s="317"/>
      <c r="PPY51" s="317"/>
      <c r="PPZ51" s="317"/>
      <c r="PQA51" s="317"/>
      <c r="PQB51" s="317"/>
      <c r="PQC51" s="317"/>
      <c r="PQD51" s="317"/>
      <c r="PQE51" s="317"/>
      <c r="PQF51" s="317"/>
      <c r="PQG51" s="317"/>
      <c r="PQH51" s="317"/>
      <c r="PQI51" s="317"/>
      <c r="PQJ51" s="317"/>
      <c r="PQK51" s="317"/>
      <c r="PQL51" s="317"/>
      <c r="PQM51" s="317"/>
      <c r="PQN51" s="317"/>
      <c r="PQO51" s="317"/>
      <c r="PQP51" s="317"/>
      <c r="PQQ51" s="317"/>
      <c r="PQR51" s="317"/>
      <c r="PQS51" s="317"/>
      <c r="PQT51" s="317"/>
      <c r="PQU51" s="317"/>
      <c r="PQV51" s="317"/>
      <c r="PQW51" s="317"/>
      <c r="PQX51" s="317"/>
      <c r="PQY51" s="317"/>
      <c r="PQZ51" s="317"/>
      <c r="PRA51" s="317"/>
      <c r="PRB51" s="317"/>
      <c r="PRC51" s="317"/>
      <c r="PRD51" s="317"/>
      <c r="PRE51" s="317"/>
      <c r="PRF51" s="317"/>
      <c r="PRG51" s="317"/>
      <c r="PRH51" s="317"/>
      <c r="PRI51" s="317"/>
      <c r="PRJ51" s="317"/>
      <c r="PRK51" s="317"/>
      <c r="PRL51" s="317"/>
      <c r="PRM51" s="317"/>
      <c r="PRN51" s="317"/>
      <c r="PRO51" s="317"/>
      <c r="PRP51" s="317"/>
      <c r="PRQ51" s="317"/>
      <c r="PRR51" s="317"/>
      <c r="PRS51" s="317"/>
      <c r="PRT51" s="317"/>
      <c r="PRU51" s="317"/>
      <c r="PRV51" s="317"/>
      <c r="PRW51" s="317"/>
      <c r="PRX51" s="317"/>
      <c r="PRY51" s="317"/>
      <c r="PRZ51" s="317"/>
      <c r="PSA51" s="317"/>
      <c r="PSB51" s="317"/>
      <c r="PSC51" s="317"/>
      <c r="PSD51" s="317"/>
      <c r="PSE51" s="317"/>
      <c r="PSF51" s="317"/>
      <c r="PSG51" s="317"/>
      <c r="PSH51" s="317"/>
      <c r="PSI51" s="317"/>
      <c r="PSJ51" s="317"/>
      <c r="PSK51" s="317"/>
      <c r="PSL51" s="317"/>
      <c r="PSM51" s="317"/>
      <c r="PSN51" s="317"/>
      <c r="PSO51" s="317"/>
      <c r="PSP51" s="317"/>
      <c r="PSQ51" s="317"/>
      <c r="PSR51" s="317"/>
      <c r="PSS51" s="317"/>
      <c r="PST51" s="317"/>
      <c r="PSU51" s="317"/>
      <c r="PSV51" s="317"/>
      <c r="PSW51" s="317"/>
      <c r="PSX51" s="317"/>
      <c r="PSY51" s="317"/>
      <c r="PSZ51" s="317"/>
      <c r="PTA51" s="317"/>
      <c r="PTB51" s="317"/>
      <c r="PTC51" s="317"/>
      <c r="PTD51" s="317"/>
      <c r="PTE51" s="317"/>
      <c r="PTF51" s="317"/>
      <c r="PTG51" s="317"/>
      <c r="PTH51" s="317"/>
      <c r="PTI51" s="317"/>
      <c r="PTJ51" s="317"/>
      <c r="PTK51" s="317"/>
      <c r="PTL51" s="317"/>
      <c r="PTM51" s="317"/>
      <c r="PTN51" s="317"/>
      <c r="PTO51" s="317"/>
      <c r="PTP51" s="317"/>
      <c r="PTQ51" s="317"/>
      <c r="PTR51" s="317"/>
      <c r="PTS51" s="317"/>
      <c r="PTT51" s="317"/>
      <c r="PTU51" s="317"/>
      <c r="PTV51" s="317"/>
      <c r="PTW51" s="317"/>
      <c r="PTX51" s="317"/>
      <c r="PTY51" s="317"/>
      <c r="PTZ51" s="317"/>
      <c r="PUA51" s="317"/>
      <c r="PUB51" s="317"/>
      <c r="PUC51" s="317"/>
      <c r="PUD51" s="317"/>
      <c r="PUE51" s="317"/>
      <c r="PUF51" s="317"/>
      <c r="PUG51" s="317"/>
      <c r="PUH51" s="317"/>
      <c r="PUI51" s="317"/>
      <c r="PUJ51" s="317"/>
      <c r="PUK51" s="317"/>
      <c r="PUL51" s="317"/>
      <c r="PUM51" s="317"/>
      <c r="PUN51" s="317"/>
      <c r="PUO51" s="317"/>
      <c r="PUP51" s="317"/>
      <c r="PUQ51" s="317"/>
      <c r="PUR51" s="317"/>
      <c r="PUS51" s="317"/>
      <c r="PUT51" s="317"/>
      <c r="PUU51" s="317"/>
      <c r="PUV51" s="317"/>
      <c r="PUW51" s="317"/>
      <c r="PUX51" s="317"/>
      <c r="PUY51" s="317"/>
      <c r="PUZ51" s="317"/>
      <c r="PVA51" s="317"/>
      <c r="PVB51" s="317"/>
      <c r="PVC51" s="317"/>
      <c r="PVD51" s="317"/>
      <c r="PVE51" s="317"/>
      <c r="PVF51" s="317"/>
      <c r="PVG51" s="317"/>
      <c r="PVH51" s="317"/>
      <c r="PVI51" s="317"/>
      <c r="PVJ51" s="317"/>
      <c r="PVK51" s="317"/>
      <c r="PVL51" s="317"/>
      <c r="PVM51" s="317"/>
      <c r="PVN51" s="317"/>
      <c r="PVO51" s="317"/>
      <c r="PVP51" s="317"/>
      <c r="PVQ51" s="317"/>
      <c r="PVR51" s="317"/>
      <c r="PVS51" s="317"/>
      <c r="PVT51" s="317"/>
      <c r="PVU51" s="317"/>
      <c r="PVV51" s="317"/>
      <c r="PVW51" s="317"/>
      <c r="PVX51" s="317"/>
      <c r="PVY51" s="317"/>
      <c r="PVZ51" s="317"/>
      <c r="PWA51" s="317"/>
      <c r="PWB51" s="317"/>
      <c r="PWC51" s="317"/>
      <c r="PWD51" s="317"/>
      <c r="PWE51" s="317"/>
      <c r="PWF51" s="317"/>
      <c r="PWG51" s="317"/>
      <c r="PWH51" s="317"/>
      <c r="PWI51" s="317"/>
      <c r="PWJ51" s="317"/>
      <c r="PWK51" s="317"/>
      <c r="PWL51" s="317"/>
      <c r="PWM51" s="317"/>
      <c r="PWN51" s="317"/>
      <c r="PWO51" s="317"/>
      <c r="PWP51" s="317"/>
      <c r="PWQ51" s="317"/>
      <c r="PWR51" s="317"/>
      <c r="PWS51" s="317"/>
      <c r="PWT51" s="317"/>
      <c r="PWU51" s="317"/>
      <c r="PWV51" s="317"/>
      <c r="PWW51" s="317"/>
      <c r="PWX51" s="317"/>
      <c r="PWY51" s="317"/>
      <c r="PWZ51" s="317"/>
      <c r="PXA51" s="317"/>
      <c r="PXB51" s="317"/>
      <c r="PXC51" s="317"/>
      <c r="PXD51" s="317"/>
      <c r="PXE51" s="317"/>
      <c r="PXF51" s="317"/>
      <c r="PXG51" s="317"/>
      <c r="PXH51" s="317"/>
      <c r="PXI51" s="317"/>
      <c r="PXJ51" s="317"/>
      <c r="PXK51" s="317"/>
      <c r="PXL51" s="317"/>
      <c r="PXM51" s="317"/>
      <c r="PXN51" s="317"/>
      <c r="PXO51" s="317"/>
      <c r="PXP51" s="317"/>
      <c r="PXQ51" s="317"/>
      <c r="PXR51" s="317"/>
      <c r="PXS51" s="317"/>
      <c r="PXT51" s="317"/>
      <c r="PXU51" s="317"/>
      <c r="PXV51" s="317"/>
      <c r="PXW51" s="317"/>
      <c r="PXX51" s="317"/>
      <c r="PXY51" s="317"/>
      <c r="PXZ51" s="317"/>
      <c r="PYA51" s="317"/>
      <c r="PYB51" s="317"/>
      <c r="PYC51" s="317"/>
      <c r="PYD51" s="317"/>
      <c r="PYE51" s="317"/>
      <c r="PYF51" s="317"/>
      <c r="PYG51" s="317"/>
      <c r="PYH51" s="317"/>
      <c r="PYI51" s="317"/>
      <c r="PYJ51" s="317"/>
      <c r="PYK51" s="317"/>
      <c r="PYL51" s="317"/>
      <c r="PYM51" s="317"/>
      <c r="PYN51" s="317"/>
      <c r="PYO51" s="317"/>
      <c r="PYP51" s="317"/>
      <c r="PYQ51" s="317"/>
      <c r="PYR51" s="317"/>
      <c r="PYS51" s="317"/>
      <c r="PYT51" s="317"/>
      <c r="PYU51" s="317"/>
      <c r="PYV51" s="317"/>
      <c r="PYW51" s="317"/>
      <c r="PYX51" s="317"/>
      <c r="PYY51" s="317"/>
      <c r="PYZ51" s="317"/>
      <c r="PZA51" s="317"/>
      <c r="PZB51" s="317"/>
      <c r="PZC51" s="317"/>
      <c r="PZD51" s="317"/>
      <c r="PZE51" s="317"/>
      <c r="PZF51" s="317"/>
      <c r="PZG51" s="317"/>
      <c r="PZH51" s="317"/>
      <c r="PZI51" s="317"/>
      <c r="PZJ51" s="317"/>
      <c r="PZK51" s="317"/>
      <c r="PZL51" s="317"/>
      <c r="PZM51" s="317"/>
      <c r="PZN51" s="317"/>
      <c r="PZO51" s="317"/>
      <c r="PZP51" s="317"/>
      <c r="PZQ51" s="317"/>
      <c r="PZR51" s="317"/>
      <c r="PZS51" s="317"/>
      <c r="PZT51" s="317"/>
      <c r="PZU51" s="317"/>
      <c r="PZV51" s="317"/>
      <c r="PZW51" s="317"/>
      <c r="PZX51" s="317"/>
      <c r="PZY51" s="317"/>
      <c r="PZZ51" s="317"/>
      <c r="QAA51" s="317"/>
      <c r="QAB51" s="317"/>
      <c r="QAC51" s="317"/>
      <c r="QAD51" s="317"/>
      <c r="QAE51" s="317"/>
      <c r="QAF51" s="317"/>
      <c r="QAG51" s="317"/>
      <c r="QAH51" s="317"/>
      <c r="QAI51" s="317"/>
      <c r="QAJ51" s="317"/>
      <c r="QAK51" s="317"/>
      <c r="QAL51" s="317"/>
      <c r="QAM51" s="317"/>
      <c r="QAN51" s="317"/>
      <c r="QAO51" s="317"/>
      <c r="QAP51" s="317"/>
      <c r="QAQ51" s="317"/>
      <c r="QAR51" s="317"/>
      <c r="QAS51" s="317"/>
      <c r="QAT51" s="317"/>
      <c r="QAU51" s="317"/>
      <c r="QAV51" s="317"/>
      <c r="QAW51" s="317"/>
      <c r="QAX51" s="317"/>
      <c r="QAY51" s="317"/>
      <c r="QAZ51" s="317"/>
      <c r="QBA51" s="317"/>
      <c r="QBB51" s="317"/>
      <c r="QBC51" s="317"/>
      <c r="QBD51" s="317"/>
      <c r="QBE51" s="317"/>
      <c r="QBF51" s="317"/>
      <c r="QBG51" s="317"/>
      <c r="QBH51" s="317"/>
      <c r="QBI51" s="317"/>
      <c r="QBJ51" s="317"/>
      <c r="QBK51" s="317"/>
      <c r="QBL51" s="317"/>
      <c r="QBM51" s="317"/>
      <c r="QBN51" s="317"/>
      <c r="QBO51" s="317"/>
      <c r="QBP51" s="317"/>
      <c r="QBQ51" s="317"/>
      <c r="QBR51" s="317"/>
      <c r="QBS51" s="317"/>
      <c r="QBT51" s="317"/>
      <c r="QBU51" s="317"/>
      <c r="QBV51" s="317"/>
      <c r="QBW51" s="317"/>
      <c r="QBX51" s="317"/>
      <c r="QBY51" s="317"/>
      <c r="QBZ51" s="317"/>
      <c r="QCA51" s="317"/>
      <c r="QCB51" s="317"/>
      <c r="QCC51" s="317"/>
      <c r="QCD51" s="317"/>
      <c r="QCE51" s="317"/>
      <c r="QCF51" s="317"/>
      <c r="QCG51" s="317"/>
      <c r="QCH51" s="317"/>
      <c r="QCI51" s="317"/>
      <c r="QCJ51" s="317"/>
      <c r="QCK51" s="317"/>
      <c r="QCL51" s="317"/>
      <c r="QCM51" s="317"/>
      <c r="QCN51" s="317"/>
      <c r="QCO51" s="317"/>
      <c r="QCP51" s="317"/>
      <c r="QCQ51" s="317"/>
      <c r="QCR51" s="317"/>
      <c r="QCS51" s="317"/>
      <c r="QCT51" s="317"/>
      <c r="QCU51" s="317"/>
      <c r="QCV51" s="317"/>
      <c r="QCW51" s="317"/>
      <c r="QCX51" s="317"/>
      <c r="QCY51" s="317"/>
      <c r="QCZ51" s="317"/>
      <c r="QDA51" s="317"/>
      <c r="QDB51" s="317"/>
      <c r="QDC51" s="317"/>
      <c r="QDD51" s="317"/>
      <c r="QDE51" s="317"/>
      <c r="QDF51" s="317"/>
      <c r="QDG51" s="317"/>
      <c r="QDH51" s="317"/>
      <c r="QDI51" s="317"/>
      <c r="QDJ51" s="317"/>
      <c r="QDK51" s="317"/>
      <c r="QDL51" s="317"/>
      <c r="QDM51" s="317"/>
      <c r="QDN51" s="317"/>
      <c r="QDO51" s="317"/>
      <c r="QDP51" s="317"/>
      <c r="QDQ51" s="317"/>
      <c r="QDR51" s="317"/>
      <c r="QDS51" s="317"/>
      <c r="QDT51" s="317"/>
      <c r="QDU51" s="317"/>
      <c r="QDV51" s="317"/>
      <c r="QDW51" s="317"/>
      <c r="QDX51" s="317"/>
      <c r="QDY51" s="317"/>
      <c r="QDZ51" s="317"/>
      <c r="QEA51" s="317"/>
      <c r="QEB51" s="317"/>
      <c r="QEC51" s="317"/>
      <c r="QED51" s="317"/>
      <c r="QEE51" s="317"/>
      <c r="QEF51" s="317"/>
      <c r="QEG51" s="317"/>
      <c r="QEH51" s="317"/>
      <c r="QEI51" s="317"/>
      <c r="QEJ51" s="317"/>
      <c r="QEK51" s="317"/>
      <c r="QEL51" s="317"/>
      <c r="QEM51" s="317"/>
      <c r="QEN51" s="317"/>
      <c r="QEO51" s="317"/>
      <c r="QEP51" s="317"/>
      <c r="QEQ51" s="317"/>
      <c r="QER51" s="317"/>
      <c r="QES51" s="317"/>
      <c r="QET51" s="317"/>
      <c r="QEU51" s="317"/>
      <c r="QEV51" s="317"/>
      <c r="QEW51" s="317"/>
      <c r="QEX51" s="317"/>
      <c r="QEY51" s="317"/>
      <c r="QEZ51" s="317"/>
      <c r="QFA51" s="317"/>
      <c r="QFB51" s="317"/>
      <c r="QFC51" s="317"/>
      <c r="QFD51" s="317"/>
      <c r="QFE51" s="317"/>
      <c r="QFF51" s="317"/>
      <c r="QFG51" s="317"/>
      <c r="QFH51" s="317"/>
      <c r="QFI51" s="317"/>
      <c r="QFJ51" s="317"/>
      <c r="QFK51" s="317"/>
      <c r="QFL51" s="317"/>
      <c r="QFM51" s="317"/>
      <c r="QFN51" s="317"/>
      <c r="QFO51" s="317"/>
      <c r="QFP51" s="317"/>
      <c r="QFQ51" s="317"/>
      <c r="QFR51" s="317"/>
      <c r="QFS51" s="317"/>
      <c r="QFT51" s="317"/>
      <c r="QFU51" s="317"/>
      <c r="QFV51" s="317"/>
      <c r="QFW51" s="317"/>
      <c r="QFX51" s="317"/>
      <c r="QFY51" s="317"/>
      <c r="QFZ51" s="317"/>
      <c r="QGA51" s="317"/>
      <c r="QGB51" s="317"/>
      <c r="QGC51" s="317"/>
      <c r="QGD51" s="317"/>
      <c r="QGE51" s="317"/>
      <c r="QGF51" s="317"/>
      <c r="QGG51" s="317"/>
      <c r="QGH51" s="317"/>
      <c r="QGI51" s="317"/>
      <c r="QGJ51" s="317"/>
      <c r="QGK51" s="317"/>
      <c r="QGL51" s="317"/>
      <c r="QGM51" s="317"/>
      <c r="QGN51" s="317"/>
      <c r="QGO51" s="317"/>
      <c r="QGP51" s="317"/>
      <c r="QGQ51" s="317"/>
      <c r="QGR51" s="317"/>
      <c r="QGS51" s="317"/>
      <c r="QGT51" s="317"/>
      <c r="QGU51" s="317"/>
      <c r="QGV51" s="317"/>
      <c r="QGW51" s="317"/>
      <c r="QGX51" s="317"/>
      <c r="QGY51" s="317"/>
      <c r="QGZ51" s="317"/>
      <c r="QHA51" s="317"/>
      <c r="QHB51" s="317"/>
      <c r="QHC51" s="317"/>
      <c r="QHD51" s="317"/>
      <c r="QHE51" s="317"/>
      <c r="QHF51" s="317"/>
      <c r="QHG51" s="317"/>
      <c r="QHH51" s="317"/>
      <c r="QHI51" s="317"/>
      <c r="QHJ51" s="317"/>
      <c r="QHK51" s="317"/>
      <c r="QHL51" s="317"/>
      <c r="QHM51" s="317"/>
      <c r="QHN51" s="317"/>
      <c r="QHO51" s="317"/>
      <c r="QHP51" s="317"/>
      <c r="QHQ51" s="317"/>
      <c r="QHR51" s="317"/>
      <c r="QHS51" s="317"/>
      <c r="QHT51" s="317"/>
      <c r="QHU51" s="317"/>
      <c r="QHV51" s="317"/>
      <c r="QHW51" s="317"/>
      <c r="QHX51" s="317"/>
      <c r="QHY51" s="317"/>
      <c r="QHZ51" s="317"/>
      <c r="QIA51" s="317"/>
      <c r="QIB51" s="317"/>
      <c r="QIC51" s="317"/>
      <c r="QID51" s="317"/>
      <c r="QIE51" s="317"/>
      <c r="QIF51" s="317"/>
      <c r="QIG51" s="317"/>
      <c r="QIH51" s="317"/>
      <c r="QII51" s="317"/>
      <c r="QIJ51" s="317"/>
      <c r="QIK51" s="317"/>
      <c r="QIL51" s="317"/>
      <c r="QIM51" s="317"/>
      <c r="QIN51" s="317"/>
      <c r="QIO51" s="317"/>
      <c r="QIP51" s="317"/>
      <c r="QIQ51" s="317"/>
      <c r="QIR51" s="317"/>
      <c r="QIS51" s="317"/>
      <c r="QIT51" s="317"/>
      <c r="QIU51" s="317"/>
      <c r="QIV51" s="317"/>
      <c r="QIW51" s="317"/>
      <c r="QIX51" s="317"/>
      <c r="QIY51" s="317"/>
      <c r="QIZ51" s="317"/>
      <c r="QJA51" s="317"/>
      <c r="QJB51" s="317"/>
      <c r="QJC51" s="317"/>
      <c r="QJD51" s="317"/>
      <c r="QJE51" s="317"/>
      <c r="QJF51" s="317"/>
      <c r="QJG51" s="317"/>
      <c r="QJH51" s="317"/>
      <c r="QJI51" s="317"/>
      <c r="QJJ51" s="317"/>
      <c r="QJK51" s="317"/>
      <c r="QJL51" s="317"/>
      <c r="QJM51" s="317"/>
      <c r="QJN51" s="317"/>
      <c r="QJO51" s="317"/>
      <c r="QJP51" s="317"/>
      <c r="QJQ51" s="317"/>
      <c r="QJR51" s="317"/>
      <c r="QJS51" s="317"/>
      <c r="QJT51" s="317"/>
      <c r="QJU51" s="317"/>
      <c r="QJV51" s="317"/>
      <c r="QJW51" s="317"/>
      <c r="QJX51" s="317"/>
      <c r="QJY51" s="317"/>
      <c r="QJZ51" s="317"/>
      <c r="QKA51" s="317"/>
      <c r="QKB51" s="317"/>
      <c r="QKC51" s="317"/>
      <c r="QKD51" s="317"/>
      <c r="QKE51" s="317"/>
      <c r="QKF51" s="317"/>
      <c r="QKG51" s="317"/>
      <c r="QKH51" s="317"/>
      <c r="QKI51" s="317"/>
      <c r="QKJ51" s="317"/>
      <c r="QKK51" s="317"/>
      <c r="QKL51" s="317"/>
      <c r="QKM51" s="317"/>
      <c r="QKN51" s="317"/>
      <c r="QKO51" s="317"/>
      <c r="QKP51" s="317"/>
      <c r="QKQ51" s="317"/>
      <c r="QKR51" s="317"/>
      <c r="QKS51" s="317"/>
      <c r="QKT51" s="317"/>
      <c r="QKU51" s="317"/>
      <c r="QKV51" s="317"/>
      <c r="QKW51" s="317"/>
      <c r="QKX51" s="317"/>
      <c r="QKY51" s="317"/>
      <c r="QKZ51" s="317"/>
      <c r="QLA51" s="317"/>
      <c r="QLB51" s="317"/>
      <c r="QLC51" s="317"/>
      <c r="QLD51" s="317"/>
      <c r="QLE51" s="317"/>
      <c r="QLF51" s="317"/>
      <c r="QLG51" s="317"/>
      <c r="QLH51" s="317"/>
      <c r="QLI51" s="317"/>
      <c r="QLJ51" s="317"/>
      <c r="QLK51" s="317"/>
      <c r="QLL51" s="317"/>
      <c r="QLM51" s="317"/>
      <c r="QLN51" s="317"/>
      <c r="QLO51" s="317"/>
      <c r="QLP51" s="317"/>
      <c r="QLQ51" s="317"/>
      <c r="QLR51" s="317"/>
      <c r="QLS51" s="317"/>
      <c r="QLT51" s="317"/>
      <c r="QLU51" s="317"/>
      <c r="QLV51" s="317"/>
      <c r="QLW51" s="317"/>
      <c r="QLX51" s="317"/>
      <c r="QLY51" s="317"/>
      <c r="QLZ51" s="317"/>
      <c r="QMA51" s="317"/>
      <c r="QMB51" s="317"/>
      <c r="QMC51" s="317"/>
      <c r="QMD51" s="317"/>
      <c r="QME51" s="317"/>
      <c r="QMF51" s="317"/>
      <c r="QMG51" s="317"/>
      <c r="QMH51" s="317"/>
      <c r="QMI51" s="317"/>
      <c r="QMJ51" s="317"/>
      <c r="QMK51" s="317"/>
      <c r="QML51" s="317"/>
      <c r="QMM51" s="317"/>
      <c r="QMN51" s="317"/>
      <c r="QMO51" s="317"/>
      <c r="QMP51" s="317"/>
      <c r="QMQ51" s="317"/>
      <c r="QMR51" s="317"/>
      <c r="QMS51" s="317"/>
      <c r="QMT51" s="317"/>
      <c r="QMU51" s="317"/>
      <c r="QMV51" s="317"/>
      <c r="QMW51" s="317"/>
      <c r="QMX51" s="317"/>
      <c r="QMY51" s="317"/>
      <c r="QMZ51" s="317"/>
      <c r="QNA51" s="317"/>
      <c r="QNB51" s="317"/>
      <c r="QNC51" s="317"/>
      <c r="QND51" s="317"/>
      <c r="QNE51" s="317"/>
      <c r="QNF51" s="317"/>
      <c r="QNG51" s="317"/>
      <c r="QNH51" s="317"/>
      <c r="QNI51" s="317"/>
      <c r="QNJ51" s="317"/>
      <c r="QNK51" s="317"/>
      <c r="QNL51" s="317"/>
      <c r="QNM51" s="317"/>
      <c r="QNN51" s="317"/>
      <c r="QNO51" s="317"/>
      <c r="QNP51" s="317"/>
      <c r="QNQ51" s="317"/>
      <c r="QNR51" s="317"/>
      <c r="QNS51" s="317"/>
      <c r="QNT51" s="317"/>
      <c r="QNU51" s="317"/>
      <c r="QNV51" s="317"/>
      <c r="QNW51" s="317"/>
      <c r="QNX51" s="317"/>
      <c r="QNY51" s="317"/>
      <c r="QNZ51" s="317"/>
      <c r="QOA51" s="317"/>
      <c r="QOB51" s="317"/>
      <c r="QOC51" s="317"/>
      <c r="QOD51" s="317"/>
      <c r="QOE51" s="317"/>
      <c r="QOF51" s="317"/>
      <c r="QOG51" s="317"/>
      <c r="QOH51" s="317"/>
      <c r="QOI51" s="317"/>
      <c r="QOJ51" s="317"/>
      <c r="QOK51" s="317"/>
      <c r="QOL51" s="317"/>
      <c r="QOM51" s="317"/>
      <c r="QON51" s="317"/>
      <c r="QOO51" s="317"/>
      <c r="QOP51" s="317"/>
      <c r="QOQ51" s="317"/>
      <c r="QOR51" s="317"/>
      <c r="QOS51" s="317"/>
      <c r="QOT51" s="317"/>
      <c r="QOU51" s="317"/>
      <c r="QOV51" s="317"/>
      <c r="QOW51" s="317"/>
      <c r="QOX51" s="317"/>
      <c r="QOY51" s="317"/>
      <c r="QOZ51" s="317"/>
      <c r="QPA51" s="317"/>
      <c r="QPB51" s="317"/>
      <c r="QPC51" s="317"/>
      <c r="QPD51" s="317"/>
      <c r="QPE51" s="317"/>
      <c r="QPF51" s="317"/>
      <c r="QPG51" s="317"/>
      <c r="QPH51" s="317"/>
      <c r="QPI51" s="317"/>
      <c r="QPJ51" s="317"/>
      <c r="QPK51" s="317"/>
      <c r="QPL51" s="317"/>
      <c r="QPM51" s="317"/>
      <c r="QPN51" s="317"/>
      <c r="QPO51" s="317"/>
      <c r="QPP51" s="317"/>
      <c r="QPQ51" s="317"/>
      <c r="QPR51" s="317"/>
      <c r="QPS51" s="317"/>
      <c r="QPT51" s="317"/>
      <c r="QPU51" s="317"/>
      <c r="QPV51" s="317"/>
      <c r="QPW51" s="317"/>
      <c r="QPX51" s="317"/>
      <c r="QPY51" s="317"/>
      <c r="QPZ51" s="317"/>
      <c r="QQA51" s="317"/>
      <c r="QQB51" s="317"/>
      <c r="QQC51" s="317"/>
      <c r="QQD51" s="317"/>
      <c r="QQE51" s="317"/>
      <c r="QQF51" s="317"/>
      <c r="QQG51" s="317"/>
      <c r="QQH51" s="317"/>
      <c r="QQI51" s="317"/>
      <c r="QQJ51" s="317"/>
      <c r="QQK51" s="317"/>
      <c r="QQL51" s="317"/>
      <c r="QQM51" s="317"/>
      <c r="QQN51" s="317"/>
      <c r="QQO51" s="317"/>
      <c r="QQP51" s="317"/>
      <c r="QQQ51" s="317"/>
      <c r="QQR51" s="317"/>
      <c r="QQS51" s="317"/>
      <c r="QQT51" s="317"/>
      <c r="QQU51" s="317"/>
      <c r="QQV51" s="317"/>
      <c r="QQW51" s="317"/>
      <c r="QQX51" s="317"/>
      <c r="QQY51" s="317"/>
      <c r="QQZ51" s="317"/>
      <c r="QRA51" s="317"/>
      <c r="QRB51" s="317"/>
      <c r="QRC51" s="317"/>
      <c r="QRD51" s="317"/>
      <c r="QRE51" s="317"/>
      <c r="QRF51" s="317"/>
      <c r="QRG51" s="317"/>
      <c r="QRH51" s="317"/>
      <c r="QRI51" s="317"/>
      <c r="QRJ51" s="317"/>
      <c r="QRK51" s="317"/>
      <c r="QRL51" s="317"/>
      <c r="QRM51" s="317"/>
      <c r="QRN51" s="317"/>
      <c r="QRO51" s="317"/>
      <c r="QRP51" s="317"/>
      <c r="QRQ51" s="317"/>
      <c r="QRR51" s="317"/>
      <c r="QRS51" s="317"/>
      <c r="QRT51" s="317"/>
      <c r="QRU51" s="317"/>
      <c r="QRV51" s="317"/>
      <c r="QRW51" s="317"/>
      <c r="QRX51" s="317"/>
      <c r="QRY51" s="317"/>
      <c r="QRZ51" s="317"/>
      <c r="QSA51" s="317"/>
      <c r="QSB51" s="317"/>
      <c r="QSC51" s="317"/>
      <c r="QSD51" s="317"/>
      <c r="QSE51" s="317"/>
      <c r="QSF51" s="317"/>
      <c r="QSG51" s="317"/>
      <c r="QSH51" s="317"/>
      <c r="QSI51" s="317"/>
      <c r="QSJ51" s="317"/>
      <c r="QSK51" s="317"/>
      <c r="QSL51" s="317"/>
      <c r="QSM51" s="317"/>
      <c r="QSN51" s="317"/>
      <c r="QSO51" s="317"/>
      <c r="QSP51" s="317"/>
      <c r="QSQ51" s="317"/>
      <c r="QSR51" s="317"/>
      <c r="QSS51" s="317"/>
      <c r="QST51" s="317"/>
      <c r="QSU51" s="317"/>
      <c r="QSV51" s="317"/>
      <c r="QSW51" s="317"/>
      <c r="QSX51" s="317"/>
      <c r="QSY51" s="317"/>
      <c r="QSZ51" s="317"/>
      <c r="QTA51" s="317"/>
      <c r="QTB51" s="317"/>
      <c r="QTC51" s="317"/>
      <c r="QTD51" s="317"/>
      <c r="QTE51" s="317"/>
      <c r="QTF51" s="317"/>
      <c r="QTG51" s="317"/>
      <c r="QTH51" s="317"/>
      <c r="QTI51" s="317"/>
      <c r="QTJ51" s="317"/>
      <c r="QTK51" s="317"/>
      <c r="QTL51" s="317"/>
      <c r="QTM51" s="317"/>
      <c r="QTN51" s="317"/>
      <c r="QTO51" s="317"/>
      <c r="QTP51" s="317"/>
      <c r="QTQ51" s="317"/>
      <c r="QTR51" s="317"/>
      <c r="QTS51" s="317"/>
      <c r="QTT51" s="317"/>
      <c r="QTU51" s="317"/>
      <c r="QTV51" s="317"/>
      <c r="QTW51" s="317"/>
      <c r="QTX51" s="317"/>
      <c r="QTY51" s="317"/>
      <c r="QTZ51" s="317"/>
      <c r="QUA51" s="317"/>
      <c r="QUB51" s="317"/>
      <c r="QUC51" s="317"/>
      <c r="QUD51" s="317"/>
      <c r="QUE51" s="317"/>
      <c r="QUF51" s="317"/>
      <c r="QUG51" s="317"/>
      <c r="QUH51" s="317"/>
      <c r="QUI51" s="317"/>
      <c r="QUJ51" s="317"/>
      <c r="QUK51" s="317"/>
      <c r="QUL51" s="317"/>
      <c r="QUM51" s="317"/>
      <c r="QUN51" s="317"/>
      <c r="QUO51" s="317"/>
      <c r="QUP51" s="317"/>
      <c r="QUQ51" s="317"/>
      <c r="QUR51" s="317"/>
      <c r="QUS51" s="317"/>
      <c r="QUT51" s="317"/>
      <c r="QUU51" s="317"/>
      <c r="QUV51" s="317"/>
      <c r="QUW51" s="317"/>
      <c r="QUX51" s="317"/>
      <c r="QUY51" s="317"/>
      <c r="QUZ51" s="317"/>
      <c r="QVA51" s="317"/>
      <c r="QVB51" s="317"/>
      <c r="QVC51" s="317"/>
      <c r="QVD51" s="317"/>
      <c r="QVE51" s="317"/>
      <c r="QVF51" s="317"/>
      <c r="QVG51" s="317"/>
      <c r="QVH51" s="317"/>
      <c r="QVI51" s="317"/>
      <c r="QVJ51" s="317"/>
      <c r="QVK51" s="317"/>
      <c r="QVL51" s="317"/>
      <c r="QVM51" s="317"/>
      <c r="QVN51" s="317"/>
      <c r="QVO51" s="317"/>
      <c r="QVP51" s="317"/>
      <c r="QVQ51" s="317"/>
      <c r="QVR51" s="317"/>
      <c r="QVS51" s="317"/>
      <c r="QVT51" s="317"/>
      <c r="QVU51" s="317"/>
      <c r="QVV51" s="317"/>
      <c r="QVW51" s="317"/>
      <c r="QVX51" s="317"/>
      <c r="QVY51" s="317"/>
      <c r="QVZ51" s="317"/>
      <c r="QWA51" s="317"/>
      <c r="QWB51" s="317"/>
      <c r="QWC51" s="317"/>
      <c r="QWD51" s="317"/>
      <c r="QWE51" s="317"/>
      <c r="QWF51" s="317"/>
      <c r="QWG51" s="317"/>
      <c r="QWH51" s="317"/>
      <c r="QWI51" s="317"/>
      <c r="QWJ51" s="317"/>
      <c r="QWK51" s="317"/>
      <c r="QWL51" s="317"/>
      <c r="QWM51" s="317"/>
      <c r="QWN51" s="317"/>
      <c r="QWO51" s="317"/>
      <c r="QWP51" s="317"/>
      <c r="QWQ51" s="317"/>
      <c r="QWR51" s="317"/>
      <c r="QWS51" s="317"/>
      <c r="QWT51" s="317"/>
      <c r="QWU51" s="317"/>
      <c r="QWV51" s="317"/>
      <c r="QWW51" s="317"/>
      <c r="QWX51" s="317"/>
      <c r="QWY51" s="317"/>
      <c r="QWZ51" s="317"/>
      <c r="QXA51" s="317"/>
      <c r="QXB51" s="317"/>
      <c r="QXC51" s="317"/>
      <c r="QXD51" s="317"/>
      <c r="QXE51" s="317"/>
      <c r="QXF51" s="317"/>
      <c r="QXG51" s="317"/>
      <c r="QXH51" s="317"/>
      <c r="QXI51" s="317"/>
      <c r="QXJ51" s="317"/>
      <c r="QXK51" s="317"/>
      <c r="QXL51" s="317"/>
      <c r="QXM51" s="317"/>
      <c r="QXN51" s="317"/>
      <c r="QXO51" s="317"/>
      <c r="QXP51" s="317"/>
      <c r="QXQ51" s="317"/>
      <c r="QXR51" s="317"/>
      <c r="QXS51" s="317"/>
      <c r="QXT51" s="317"/>
      <c r="QXU51" s="317"/>
      <c r="QXV51" s="317"/>
      <c r="QXW51" s="317"/>
      <c r="QXX51" s="317"/>
      <c r="QXY51" s="317"/>
      <c r="QXZ51" s="317"/>
      <c r="QYA51" s="317"/>
      <c r="QYB51" s="317"/>
      <c r="QYC51" s="317"/>
      <c r="QYD51" s="317"/>
      <c r="QYE51" s="317"/>
      <c r="QYF51" s="317"/>
      <c r="QYG51" s="317"/>
      <c r="QYH51" s="317"/>
      <c r="QYI51" s="317"/>
      <c r="QYJ51" s="317"/>
      <c r="QYK51" s="317"/>
      <c r="QYL51" s="317"/>
      <c r="QYM51" s="317"/>
      <c r="QYN51" s="317"/>
      <c r="QYO51" s="317"/>
      <c r="QYP51" s="317"/>
      <c r="QYQ51" s="317"/>
      <c r="QYR51" s="317"/>
      <c r="QYS51" s="317"/>
      <c r="QYT51" s="317"/>
      <c r="QYU51" s="317"/>
      <c r="QYV51" s="317"/>
      <c r="QYW51" s="317"/>
      <c r="QYX51" s="317"/>
      <c r="QYY51" s="317"/>
      <c r="QYZ51" s="317"/>
      <c r="QZA51" s="317"/>
      <c r="QZB51" s="317"/>
      <c r="QZC51" s="317"/>
      <c r="QZD51" s="317"/>
      <c r="QZE51" s="317"/>
      <c r="QZF51" s="317"/>
      <c r="QZG51" s="317"/>
      <c r="QZH51" s="317"/>
      <c r="QZI51" s="317"/>
      <c r="QZJ51" s="317"/>
      <c r="QZK51" s="317"/>
      <c r="QZL51" s="317"/>
      <c r="QZM51" s="317"/>
      <c r="QZN51" s="317"/>
      <c r="QZO51" s="317"/>
      <c r="QZP51" s="317"/>
      <c r="QZQ51" s="317"/>
      <c r="QZR51" s="317"/>
      <c r="QZS51" s="317"/>
      <c r="QZT51" s="317"/>
      <c r="QZU51" s="317"/>
      <c r="QZV51" s="317"/>
      <c r="QZW51" s="317"/>
      <c r="QZX51" s="317"/>
      <c r="QZY51" s="317"/>
      <c r="QZZ51" s="317"/>
      <c r="RAA51" s="317"/>
      <c r="RAB51" s="317"/>
      <c r="RAC51" s="317"/>
      <c r="RAD51" s="317"/>
      <c r="RAE51" s="317"/>
      <c r="RAF51" s="317"/>
      <c r="RAG51" s="317"/>
      <c r="RAH51" s="317"/>
      <c r="RAI51" s="317"/>
      <c r="RAJ51" s="317"/>
      <c r="RAK51" s="317"/>
      <c r="RAL51" s="317"/>
      <c r="RAM51" s="317"/>
      <c r="RAN51" s="317"/>
      <c r="RAO51" s="317"/>
      <c r="RAP51" s="317"/>
      <c r="RAQ51" s="317"/>
      <c r="RAR51" s="317"/>
      <c r="RAS51" s="317"/>
      <c r="RAT51" s="317"/>
      <c r="RAU51" s="317"/>
      <c r="RAV51" s="317"/>
      <c r="RAW51" s="317"/>
      <c r="RAX51" s="317"/>
      <c r="RAY51" s="317"/>
      <c r="RAZ51" s="317"/>
      <c r="RBA51" s="317"/>
      <c r="RBB51" s="317"/>
      <c r="RBC51" s="317"/>
      <c r="RBD51" s="317"/>
      <c r="RBE51" s="317"/>
      <c r="RBF51" s="317"/>
      <c r="RBG51" s="317"/>
      <c r="RBH51" s="317"/>
      <c r="RBI51" s="317"/>
      <c r="RBJ51" s="317"/>
      <c r="RBK51" s="317"/>
      <c r="RBL51" s="317"/>
      <c r="RBM51" s="317"/>
      <c r="RBN51" s="317"/>
      <c r="RBO51" s="317"/>
      <c r="RBP51" s="317"/>
      <c r="RBQ51" s="317"/>
      <c r="RBR51" s="317"/>
      <c r="RBS51" s="317"/>
      <c r="RBT51" s="317"/>
      <c r="RBU51" s="317"/>
      <c r="RBV51" s="317"/>
      <c r="RBW51" s="317"/>
      <c r="RBX51" s="317"/>
      <c r="RBY51" s="317"/>
      <c r="RBZ51" s="317"/>
      <c r="RCA51" s="317"/>
      <c r="RCB51" s="317"/>
      <c r="RCC51" s="317"/>
      <c r="RCD51" s="317"/>
      <c r="RCE51" s="317"/>
      <c r="RCF51" s="317"/>
      <c r="RCG51" s="317"/>
      <c r="RCH51" s="317"/>
      <c r="RCI51" s="317"/>
      <c r="RCJ51" s="317"/>
      <c r="RCK51" s="317"/>
      <c r="RCL51" s="317"/>
      <c r="RCM51" s="317"/>
      <c r="RCN51" s="317"/>
      <c r="RCO51" s="317"/>
      <c r="RCP51" s="317"/>
      <c r="RCQ51" s="317"/>
      <c r="RCR51" s="317"/>
      <c r="RCS51" s="317"/>
      <c r="RCT51" s="317"/>
      <c r="RCU51" s="317"/>
      <c r="RCV51" s="317"/>
      <c r="RCW51" s="317"/>
      <c r="RCX51" s="317"/>
      <c r="RCY51" s="317"/>
      <c r="RCZ51" s="317"/>
      <c r="RDA51" s="317"/>
      <c r="RDB51" s="317"/>
      <c r="RDC51" s="317"/>
      <c r="RDD51" s="317"/>
      <c r="RDE51" s="317"/>
      <c r="RDF51" s="317"/>
      <c r="RDG51" s="317"/>
      <c r="RDH51" s="317"/>
      <c r="RDI51" s="317"/>
      <c r="RDJ51" s="317"/>
      <c r="RDK51" s="317"/>
      <c r="RDL51" s="317"/>
      <c r="RDM51" s="317"/>
      <c r="RDN51" s="317"/>
      <c r="RDO51" s="317"/>
      <c r="RDP51" s="317"/>
      <c r="RDQ51" s="317"/>
      <c r="RDR51" s="317"/>
      <c r="RDS51" s="317"/>
      <c r="RDT51" s="317"/>
      <c r="RDU51" s="317"/>
      <c r="RDV51" s="317"/>
      <c r="RDW51" s="317"/>
      <c r="RDX51" s="317"/>
      <c r="RDY51" s="317"/>
      <c r="RDZ51" s="317"/>
      <c r="REA51" s="317"/>
      <c r="REB51" s="317"/>
      <c r="REC51" s="317"/>
      <c r="RED51" s="317"/>
      <c r="REE51" s="317"/>
      <c r="REF51" s="317"/>
      <c r="REG51" s="317"/>
      <c r="REH51" s="317"/>
      <c r="REI51" s="317"/>
      <c r="REJ51" s="317"/>
      <c r="REK51" s="317"/>
      <c r="REL51" s="317"/>
      <c r="REM51" s="317"/>
      <c r="REN51" s="317"/>
      <c r="REO51" s="317"/>
      <c r="REP51" s="317"/>
      <c r="REQ51" s="317"/>
      <c r="RER51" s="317"/>
      <c r="RES51" s="317"/>
      <c r="RET51" s="317"/>
      <c r="REU51" s="317"/>
      <c r="REV51" s="317"/>
      <c r="REW51" s="317"/>
      <c r="REX51" s="317"/>
      <c r="REY51" s="317"/>
      <c r="REZ51" s="317"/>
      <c r="RFA51" s="317"/>
      <c r="RFB51" s="317"/>
      <c r="RFC51" s="317"/>
      <c r="RFD51" s="317"/>
      <c r="RFE51" s="317"/>
      <c r="RFF51" s="317"/>
      <c r="RFG51" s="317"/>
      <c r="RFH51" s="317"/>
      <c r="RFI51" s="317"/>
      <c r="RFJ51" s="317"/>
      <c r="RFK51" s="317"/>
      <c r="RFL51" s="317"/>
      <c r="RFM51" s="317"/>
      <c r="RFN51" s="317"/>
      <c r="RFO51" s="317"/>
      <c r="RFP51" s="317"/>
      <c r="RFQ51" s="317"/>
      <c r="RFR51" s="317"/>
      <c r="RFS51" s="317"/>
      <c r="RFT51" s="317"/>
      <c r="RFU51" s="317"/>
      <c r="RFV51" s="317"/>
      <c r="RFW51" s="317"/>
      <c r="RFX51" s="317"/>
      <c r="RFY51" s="317"/>
      <c r="RFZ51" s="317"/>
      <c r="RGA51" s="317"/>
      <c r="RGB51" s="317"/>
      <c r="RGC51" s="317"/>
      <c r="RGD51" s="317"/>
      <c r="RGE51" s="317"/>
      <c r="RGF51" s="317"/>
      <c r="RGG51" s="317"/>
      <c r="RGH51" s="317"/>
      <c r="RGI51" s="317"/>
      <c r="RGJ51" s="317"/>
      <c r="RGK51" s="317"/>
      <c r="RGL51" s="317"/>
      <c r="RGM51" s="317"/>
      <c r="RGN51" s="317"/>
      <c r="RGO51" s="317"/>
      <c r="RGP51" s="317"/>
      <c r="RGQ51" s="317"/>
      <c r="RGR51" s="317"/>
      <c r="RGS51" s="317"/>
      <c r="RGT51" s="317"/>
      <c r="RGU51" s="317"/>
      <c r="RGV51" s="317"/>
      <c r="RGW51" s="317"/>
      <c r="RGX51" s="317"/>
      <c r="RGY51" s="317"/>
      <c r="RGZ51" s="317"/>
      <c r="RHA51" s="317"/>
      <c r="RHB51" s="317"/>
      <c r="RHC51" s="317"/>
      <c r="RHD51" s="317"/>
      <c r="RHE51" s="317"/>
      <c r="RHF51" s="317"/>
      <c r="RHG51" s="317"/>
      <c r="RHH51" s="317"/>
      <c r="RHI51" s="317"/>
      <c r="RHJ51" s="317"/>
      <c r="RHK51" s="317"/>
      <c r="RHL51" s="317"/>
      <c r="RHM51" s="317"/>
      <c r="RHN51" s="317"/>
      <c r="RHO51" s="317"/>
      <c r="RHP51" s="317"/>
      <c r="RHQ51" s="317"/>
      <c r="RHR51" s="317"/>
      <c r="RHS51" s="317"/>
      <c r="RHT51" s="317"/>
      <c r="RHU51" s="317"/>
      <c r="RHV51" s="317"/>
      <c r="RHW51" s="317"/>
      <c r="RHX51" s="317"/>
      <c r="RHY51" s="317"/>
      <c r="RHZ51" s="317"/>
      <c r="RIA51" s="317"/>
      <c r="RIB51" s="317"/>
      <c r="RIC51" s="317"/>
      <c r="RID51" s="317"/>
      <c r="RIE51" s="317"/>
      <c r="RIF51" s="317"/>
      <c r="RIG51" s="317"/>
      <c r="RIH51" s="317"/>
      <c r="RII51" s="317"/>
      <c r="RIJ51" s="317"/>
      <c r="RIK51" s="317"/>
      <c r="RIL51" s="317"/>
      <c r="RIM51" s="317"/>
      <c r="RIN51" s="317"/>
      <c r="RIO51" s="317"/>
      <c r="RIP51" s="317"/>
      <c r="RIQ51" s="317"/>
      <c r="RIR51" s="317"/>
      <c r="RIS51" s="317"/>
      <c r="RIT51" s="317"/>
      <c r="RIU51" s="317"/>
      <c r="RIV51" s="317"/>
      <c r="RIW51" s="317"/>
      <c r="RIX51" s="317"/>
      <c r="RIY51" s="317"/>
      <c r="RIZ51" s="317"/>
      <c r="RJA51" s="317"/>
      <c r="RJB51" s="317"/>
      <c r="RJC51" s="317"/>
      <c r="RJD51" s="317"/>
      <c r="RJE51" s="317"/>
      <c r="RJF51" s="317"/>
      <c r="RJG51" s="317"/>
      <c r="RJH51" s="317"/>
      <c r="RJI51" s="317"/>
      <c r="RJJ51" s="317"/>
      <c r="RJK51" s="317"/>
      <c r="RJL51" s="317"/>
      <c r="RJM51" s="317"/>
      <c r="RJN51" s="317"/>
      <c r="RJO51" s="317"/>
      <c r="RJP51" s="317"/>
      <c r="RJQ51" s="317"/>
      <c r="RJR51" s="317"/>
      <c r="RJS51" s="317"/>
      <c r="RJT51" s="317"/>
      <c r="RJU51" s="317"/>
      <c r="RJV51" s="317"/>
      <c r="RJW51" s="317"/>
      <c r="RJX51" s="317"/>
      <c r="RJY51" s="317"/>
      <c r="RJZ51" s="317"/>
      <c r="RKA51" s="317"/>
      <c r="RKB51" s="317"/>
      <c r="RKC51" s="317"/>
      <c r="RKD51" s="317"/>
      <c r="RKE51" s="317"/>
      <c r="RKF51" s="317"/>
      <c r="RKG51" s="317"/>
      <c r="RKH51" s="317"/>
      <c r="RKI51" s="317"/>
      <c r="RKJ51" s="317"/>
      <c r="RKK51" s="317"/>
      <c r="RKL51" s="317"/>
      <c r="RKM51" s="317"/>
      <c r="RKN51" s="317"/>
      <c r="RKO51" s="317"/>
      <c r="RKP51" s="317"/>
      <c r="RKQ51" s="317"/>
      <c r="RKR51" s="317"/>
      <c r="RKS51" s="317"/>
      <c r="RKT51" s="317"/>
      <c r="RKU51" s="317"/>
      <c r="RKV51" s="317"/>
      <c r="RKW51" s="317"/>
      <c r="RKX51" s="317"/>
      <c r="RKY51" s="317"/>
      <c r="RKZ51" s="317"/>
      <c r="RLA51" s="317"/>
      <c r="RLB51" s="317"/>
      <c r="RLC51" s="317"/>
      <c r="RLD51" s="317"/>
      <c r="RLE51" s="317"/>
      <c r="RLF51" s="317"/>
      <c r="RLG51" s="317"/>
      <c r="RLH51" s="317"/>
      <c r="RLI51" s="317"/>
      <c r="RLJ51" s="317"/>
      <c r="RLK51" s="317"/>
      <c r="RLL51" s="317"/>
      <c r="RLM51" s="317"/>
      <c r="RLN51" s="317"/>
      <c r="RLO51" s="317"/>
      <c r="RLP51" s="317"/>
      <c r="RLQ51" s="317"/>
      <c r="RLR51" s="317"/>
      <c r="RLS51" s="317"/>
      <c r="RLT51" s="317"/>
      <c r="RLU51" s="317"/>
      <c r="RLV51" s="317"/>
      <c r="RLW51" s="317"/>
      <c r="RLX51" s="317"/>
      <c r="RLY51" s="317"/>
      <c r="RLZ51" s="317"/>
      <c r="RMA51" s="317"/>
      <c r="RMB51" s="317"/>
      <c r="RMC51" s="317"/>
      <c r="RMD51" s="317"/>
      <c r="RME51" s="317"/>
      <c r="RMF51" s="317"/>
      <c r="RMG51" s="317"/>
      <c r="RMH51" s="317"/>
      <c r="RMI51" s="317"/>
      <c r="RMJ51" s="317"/>
      <c r="RMK51" s="317"/>
      <c r="RML51" s="317"/>
      <c r="RMM51" s="317"/>
      <c r="RMN51" s="317"/>
      <c r="RMO51" s="317"/>
      <c r="RMP51" s="317"/>
      <c r="RMQ51" s="317"/>
      <c r="RMR51" s="317"/>
      <c r="RMS51" s="317"/>
      <c r="RMT51" s="317"/>
      <c r="RMU51" s="317"/>
      <c r="RMV51" s="317"/>
      <c r="RMW51" s="317"/>
      <c r="RMX51" s="317"/>
      <c r="RMY51" s="317"/>
      <c r="RMZ51" s="317"/>
      <c r="RNA51" s="317"/>
      <c r="RNB51" s="317"/>
      <c r="RNC51" s="317"/>
      <c r="RND51" s="317"/>
      <c r="RNE51" s="317"/>
      <c r="RNF51" s="317"/>
      <c r="RNG51" s="317"/>
      <c r="RNH51" s="317"/>
      <c r="RNI51" s="317"/>
      <c r="RNJ51" s="317"/>
      <c r="RNK51" s="317"/>
      <c r="RNL51" s="317"/>
      <c r="RNM51" s="317"/>
      <c r="RNN51" s="317"/>
      <c r="RNO51" s="317"/>
      <c r="RNP51" s="317"/>
      <c r="RNQ51" s="317"/>
      <c r="RNR51" s="317"/>
      <c r="RNS51" s="317"/>
      <c r="RNT51" s="317"/>
      <c r="RNU51" s="317"/>
      <c r="RNV51" s="317"/>
      <c r="RNW51" s="317"/>
      <c r="RNX51" s="317"/>
      <c r="RNY51" s="317"/>
      <c r="RNZ51" s="317"/>
      <c r="ROA51" s="317"/>
      <c r="ROB51" s="317"/>
      <c r="ROC51" s="317"/>
      <c r="ROD51" s="317"/>
      <c r="ROE51" s="317"/>
      <c r="ROF51" s="317"/>
      <c r="ROG51" s="317"/>
      <c r="ROH51" s="317"/>
      <c r="ROI51" s="317"/>
      <c r="ROJ51" s="317"/>
      <c r="ROK51" s="317"/>
      <c r="ROL51" s="317"/>
      <c r="ROM51" s="317"/>
      <c r="RON51" s="317"/>
      <c r="ROO51" s="317"/>
      <c r="ROP51" s="317"/>
      <c r="ROQ51" s="317"/>
      <c r="ROR51" s="317"/>
      <c r="ROS51" s="317"/>
      <c r="ROT51" s="317"/>
      <c r="ROU51" s="317"/>
      <c r="ROV51" s="317"/>
      <c r="ROW51" s="317"/>
      <c r="ROX51" s="317"/>
      <c r="ROY51" s="317"/>
      <c r="ROZ51" s="317"/>
      <c r="RPA51" s="317"/>
      <c r="RPB51" s="317"/>
      <c r="RPC51" s="317"/>
      <c r="RPD51" s="317"/>
      <c r="RPE51" s="317"/>
      <c r="RPF51" s="317"/>
      <c r="RPG51" s="317"/>
      <c r="RPH51" s="317"/>
      <c r="RPI51" s="317"/>
      <c r="RPJ51" s="317"/>
      <c r="RPK51" s="317"/>
      <c r="RPL51" s="317"/>
      <c r="RPM51" s="317"/>
      <c r="RPN51" s="317"/>
      <c r="RPO51" s="317"/>
      <c r="RPP51" s="317"/>
      <c r="RPQ51" s="317"/>
      <c r="RPR51" s="317"/>
      <c r="RPS51" s="317"/>
      <c r="RPT51" s="317"/>
      <c r="RPU51" s="317"/>
      <c r="RPV51" s="317"/>
      <c r="RPW51" s="317"/>
      <c r="RPX51" s="317"/>
      <c r="RPY51" s="317"/>
      <c r="RPZ51" s="317"/>
      <c r="RQA51" s="317"/>
      <c r="RQB51" s="317"/>
      <c r="RQC51" s="317"/>
      <c r="RQD51" s="317"/>
      <c r="RQE51" s="317"/>
      <c r="RQF51" s="317"/>
      <c r="RQG51" s="317"/>
      <c r="RQH51" s="317"/>
      <c r="RQI51" s="317"/>
      <c r="RQJ51" s="317"/>
      <c r="RQK51" s="317"/>
      <c r="RQL51" s="317"/>
      <c r="RQM51" s="317"/>
      <c r="RQN51" s="317"/>
      <c r="RQO51" s="317"/>
      <c r="RQP51" s="317"/>
      <c r="RQQ51" s="317"/>
      <c r="RQR51" s="317"/>
      <c r="RQS51" s="317"/>
      <c r="RQT51" s="317"/>
      <c r="RQU51" s="317"/>
      <c r="RQV51" s="317"/>
      <c r="RQW51" s="317"/>
      <c r="RQX51" s="317"/>
      <c r="RQY51" s="317"/>
      <c r="RQZ51" s="317"/>
      <c r="RRA51" s="317"/>
      <c r="RRB51" s="317"/>
      <c r="RRC51" s="317"/>
      <c r="RRD51" s="317"/>
      <c r="RRE51" s="317"/>
      <c r="RRF51" s="317"/>
      <c r="RRG51" s="317"/>
      <c r="RRH51" s="317"/>
      <c r="RRI51" s="317"/>
      <c r="RRJ51" s="317"/>
      <c r="RRK51" s="317"/>
      <c r="RRL51" s="317"/>
      <c r="RRM51" s="317"/>
      <c r="RRN51" s="317"/>
      <c r="RRO51" s="317"/>
      <c r="RRP51" s="317"/>
      <c r="RRQ51" s="317"/>
      <c r="RRR51" s="317"/>
      <c r="RRS51" s="317"/>
      <c r="RRT51" s="317"/>
      <c r="RRU51" s="317"/>
      <c r="RRV51" s="317"/>
      <c r="RRW51" s="317"/>
      <c r="RRX51" s="317"/>
      <c r="RRY51" s="317"/>
      <c r="RRZ51" s="317"/>
      <c r="RSA51" s="317"/>
      <c r="RSB51" s="317"/>
      <c r="RSC51" s="317"/>
      <c r="RSD51" s="317"/>
      <c r="RSE51" s="317"/>
      <c r="RSF51" s="317"/>
      <c r="RSG51" s="317"/>
      <c r="RSH51" s="317"/>
      <c r="RSI51" s="317"/>
      <c r="RSJ51" s="317"/>
      <c r="RSK51" s="317"/>
      <c r="RSL51" s="317"/>
      <c r="RSM51" s="317"/>
      <c r="RSN51" s="317"/>
      <c r="RSO51" s="317"/>
      <c r="RSP51" s="317"/>
      <c r="RSQ51" s="317"/>
      <c r="RSR51" s="317"/>
      <c r="RSS51" s="317"/>
      <c r="RST51" s="317"/>
      <c r="RSU51" s="317"/>
      <c r="RSV51" s="317"/>
      <c r="RSW51" s="317"/>
      <c r="RSX51" s="317"/>
      <c r="RSY51" s="317"/>
      <c r="RSZ51" s="317"/>
      <c r="RTA51" s="317"/>
      <c r="RTB51" s="317"/>
      <c r="RTC51" s="317"/>
      <c r="RTD51" s="317"/>
      <c r="RTE51" s="317"/>
      <c r="RTF51" s="317"/>
      <c r="RTG51" s="317"/>
      <c r="RTH51" s="317"/>
      <c r="RTI51" s="317"/>
      <c r="RTJ51" s="317"/>
      <c r="RTK51" s="317"/>
      <c r="RTL51" s="317"/>
      <c r="RTM51" s="317"/>
      <c r="RTN51" s="317"/>
      <c r="RTO51" s="317"/>
      <c r="RTP51" s="317"/>
      <c r="RTQ51" s="317"/>
      <c r="RTR51" s="317"/>
      <c r="RTS51" s="317"/>
      <c r="RTT51" s="317"/>
      <c r="RTU51" s="317"/>
      <c r="RTV51" s="317"/>
      <c r="RTW51" s="317"/>
      <c r="RTX51" s="317"/>
      <c r="RTY51" s="317"/>
      <c r="RTZ51" s="317"/>
      <c r="RUA51" s="317"/>
      <c r="RUB51" s="317"/>
      <c r="RUC51" s="317"/>
      <c r="RUD51" s="317"/>
      <c r="RUE51" s="317"/>
      <c r="RUF51" s="317"/>
      <c r="RUG51" s="317"/>
      <c r="RUH51" s="317"/>
      <c r="RUI51" s="317"/>
      <c r="RUJ51" s="317"/>
      <c r="RUK51" s="317"/>
      <c r="RUL51" s="317"/>
      <c r="RUM51" s="317"/>
      <c r="RUN51" s="317"/>
      <c r="RUO51" s="317"/>
      <c r="RUP51" s="317"/>
      <c r="RUQ51" s="317"/>
      <c r="RUR51" s="317"/>
      <c r="RUS51" s="317"/>
      <c r="RUT51" s="317"/>
      <c r="RUU51" s="317"/>
      <c r="RUV51" s="317"/>
      <c r="RUW51" s="317"/>
      <c r="RUX51" s="317"/>
      <c r="RUY51" s="317"/>
      <c r="RUZ51" s="317"/>
      <c r="RVA51" s="317"/>
      <c r="RVB51" s="317"/>
      <c r="RVC51" s="317"/>
      <c r="RVD51" s="317"/>
      <c r="RVE51" s="317"/>
      <c r="RVF51" s="317"/>
      <c r="RVG51" s="317"/>
      <c r="RVH51" s="317"/>
      <c r="RVI51" s="317"/>
      <c r="RVJ51" s="317"/>
      <c r="RVK51" s="317"/>
      <c r="RVL51" s="317"/>
      <c r="RVM51" s="317"/>
      <c r="RVN51" s="317"/>
      <c r="RVO51" s="317"/>
      <c r="RVP51" s="317"/>
      <c r="RVQ51" s="317"/>
      <c r="RVR51" s="317"/>
      <c r="RVS51" s="317"/>
      <c r="RVT51" s="317"/>
      <c r="RVU51" s="317"/>
      <c r="RVV51" s="317"/>
      <c r="RVW51" s="317"/>
      <c r="RVX51" s="317"/>
      <c r="RVY51" s="317"/>
      <c r="RVZ51" s="317"/>
      <c r="RWA51" s="317"/>
      <c r="RWB51" s="317"/>
      <c r="RWC51" s="317"/>
      <c r="RWD51" s="317"/>
      <c r="RWE51" s="317"/>
      <c r="RWF51" s="317"/>
      <c r="RWG51" s="317"/>
      <c r="RWH51" s="317"/>
      <c r="RWI51" s="317"/>
      <c r="RWJ51" s="317"/>
      <c r="RWK51" s="317"/>
      <c r="RWL51" s="317"/>
      <c r="RWM51" s="317"/>
      <c r="RWN51" s="317"/>
      <c r="RWO51" s="317"/>
      <c r="RWP51" s="317"/>
      <c r="RWQ51" s="317"/>
      <c r="RWR51" s="317"/>
      <c r="RWS51" s="317"/>
      <c r="RWT51" s="317"/>
      <c r="RWU51" s="317"/>
      <c r="RWV51" s="317"/>
      <c r="RWW51" s="317"/>
      <c r="RWX51" s="317"/>
      <c r="RWY51" s="317"/>
      <c r="RWZ51" s="317"/>
      <c r="RXA51" s="317"/>
      <c r="RXB51" s="317"/>
      <c r="RXC51" s="317"/>
      <c r="RXD51" s="317"/>
      <c r="RXE51" s="317"/>
      <c r="RXF51" s="317"/>
      <c r="RXG51" s="317"/>
      <c r="RXH51" s="317"/>
      <c r="RXI51" s="317"/>
      <c r="RXJ51" s="317"/>
      <c r="RXK51" s="317"/>
      <c r="RXL51" s="317"/>
      <c r="RXM51" s="317"/>
      <c r="RXN51" s="317"/>
      <c r="RXO51" s="317"/>
      <c r="RXP51" s="317"/>
      <c r="RXQ51" s="317"/>
      <c r="RXR51" s="317"/>
      <c r="RXS51" s="317"/>
      <c r="RXT51" s="317"/>
      <c r="RXU51" s="317"/>
      <c r="RXV51" s="317"/>
      <c r="RXW51" s="317"/>
      <c r="RXX51" s="317"/>
      <c r="RXY51" s="317"/>
      <c r="RXZ51" s="317"/>
      <c r="RYA51" s="317"/>
      <c r="RYB51" s="317"/>
      <c r="RYC51" s="317"/>
      <c r="RYD51" s="317"/>
      <c r="RYE51" s="317"/>
      <c r="RYF51" s="317"/>
      <c r="RYG51" s="317"/>
      <c r="RYH51" s="317"/>
      <c r="RYI51" s="317"/>
      <c r="RYJ51" s="317"/>
      <c r="RYK51" s="317"/>
      <c r="RYL51" s="317"/>
      <c r="RYM51" s="317"/>
      <c r="RYN51" s="317"/>
      <c r="RYO51" s="317"/>
      <c r="RYP51" s="317"/>
      <c r="RYQ51" s="317"/>
      <c r="RYR51" s="317"/>
      <c r="RYS51" s="317"/>
      <c r="RYT51" s="317"/>
      <c r="RYU51" s="317"/>
      <c r="RYV51" s="317"/>
      <c r="RYW51" s="317"/>
      <c r="RYX51" s="317"/>
      <c r="RYY51" s="317"/>
      <c r="RYZ51" s="317"/>
      <c r="RZA51" s="317"/>
      <c r="RZB51" s="317"/>
      <c r="RZC51" s="317"/>
      <c r="RZD51" s="317"/>
      <c r="RZE51" s="317"/>
      <c r="RZF51" s="317"/>
      <c r="RZG51" s="317"/>
      <c r="RZH51" s="317"/>
      <c r="RZI51" s="317"/>
      <c r="RZJ51" s="317"/>
      <c r="RZK51" s="317"/>
      <c r="RZL51" s="317"/>
      <c r="RZM51" s="317"/>
      <c r="RZN51" s="317"/>
      <c r="RZO51" s="317"/>
      <c r="RZP51" s="317"/>
      <c r="RZQ51" s="317"/>
      <c r="RZR51" s="317"/>
      <c r="RZS51" s="317"/>
      <c r="RZT51" s="317"/>
      <c r="RZU51" s="317"/>
      <c r="RZV51" s="317"/>
      <c r="RZW51" s="317"/>
      <c r="RZX51" s="317"/>
      <c r="RZY51" s="317"/>
      <c r="RZZ51" s="317"/>
      <c r="SAA51" s="317"/>
      <c r="SAB51" s="317"/>
      <c r="SAC51" s="317"/>
      <c r="SAD51" s="317"/>
      <c r="SAE51" s="317"/>
      <c r="SAF51" s="317"/>
      <c r="SAG51" s="317"/>
      <c r="SAH51" s="317"/>
      <c r="SAI51" s="317"/>
      <c r="SAJ51" s="317"/>
      <c r="SAK51" s="317"/>
      <c r="SAL51" s="317"/>
      <c r="SAM51" s="317"/>
      <c r="SAN51" s="317"/>
      <c r="SAO51" s="317"/>
      <c r="SAP51" s="317"/>
      <c r="SAQ51" s="317"/>
      <c r="SAR51" s="317"/>
      <c r="SAS51" s="317"/>
      <c r="SAT51" s="317"/>
      <c r="SAU51" s="317"/>
      <c r="SAV51" s="317"/>
      <c r="SAW51" s="317"/>
      <c r="SAX51" s="317"/>
      <c r="SAY51" s="317"/>
      <c r="SAZ51" s="317"/>
      <c r="SBA51" s="317"/>
      <c r="SBB51" s="317"/>
      <c r="SBC51" s="317"/>
      <c r="SBD51" s="317"/>
      <c r="SBE51" s="317"/>
      <c r="SBF51" s="317"/>
      <c r="SBG51" s="317"/>
      <c r="SBH51" s="317"/>
      <c r="SBI51" s="317"/>
      <c r="SBJ51" s="317"/>
      <c r="SBK51" s="317"/>
      <c r="SBL51" s="317"/>
      <c r="SBM51" s="317"/>
      <c r="SBN51" s="317"/>
      <c r="SBO51" s="317"/>
      <c r="SBP51" s="317"/>
      <c r="SBQ51" s="317"/>
      <c r="SBR51" s="317"/>
      <c r="SBS51" s="317"/>
      <c r="SBT51" s="317"/>
      <c r="SBU51" s="317"/>
      <c r="SBV51" s="317"/>
      <c r="SBW51" s="317"/>
      <c r="SBX51" s="317"/>
      <c r="SBY51" s="317"/>
      <c r="SBZ51" s="317"/>
      <c r="SCA51" s="317"/>
      <c r="SCB51" s="317"/>
      <c r="SCC51" s="317"/>
      <c r="SCD51" s="317"/>
      <c r="SCE51" s="317"/>
      <c r="SCF51" s="317"/>
      <c r="SCG51" s="317"/>
      <c r="SCH51" s="317"/>
      <c r="SCI51" s="317"/>
      <c r="SCJ51" s="317"/>
      <c r="SCK51" s="317"/>
      <c r="SCL51" s="317"/>
      <c r="SCM51" s="317"/>
      <c r="SCN51" s="317"/>
      <c r="SCO51" s="317"/>
      <c r="SCP51" s="317"/>
      <c r="SCQ51" s="317"/>
      <c r="SCR51" s="317"/>
      <c r="SCS51" s="317"/>
      <c r="SCT51" s="317"/>
      <c r="SCU51" s="317"/>
      <c r="SCV51" s="317"/>
      <c r="SCW51" s="317"/>
      <c r="SCX51" s="317"/>
      <c r="SCY51" s="317"/>
      <c r="SCZ51" s="317"/>
      <c r="SDA51" s="317"/>
      <c r="SDB51" s="317"/>
      <c r="SDC51" s="317"/>
      <c r="SDD51" s="317"/>
      <c r="SDE51" s="317"/>
      <c r="SDF51" s="317"/>
      <c r="SDG51" s="317"/>
      <c r="SDH51" s="317"/>
      <c r="SDI51" s="317"/>
      <c r="SDJ51" s="317"/>
      <c r="SDK51" s="317"/>
      <c r="SDL51" s="317"/>
      <c r="SDM51" s="317"/>
      <c r="SDN51" s="317"/>
      <c r="SDO51" s="317"/>
      <c r="SDP51" s="317"/>
      <c r="SDQ51" s="317"/>
      <c r="SDR51" s="317"/>
      <c r="SDS51" s="317"/>
      <c r="SDT51" s="317"/>
      <c r="SDU51" s="317"/>
      <c r="SDV51" s="317"/>
      <c r="SDW51" s="317"/>
      <c r="SDX51" s="317"/>
      <c r="SDY51" s="317"/>
      <c r="SDZ51" s="317"/>
      <c r="SEA51" s="317"/>
      <c r="SEB51" s="317"/>
      <c r="SEC51" s="317"/>
      <c r="SED51" s="317"/>
      <c r="SEE51" s="317"/>
      <c r="SEF51" s="317"/>
      <c r="SEG51" s="317"/>
      <c r="SEH51" s="317"/>
      <c r="SEI51" s="317"/>
      <c r="SEJ51" s="317"/>
      <c r="SEK51" s="317"/>
      <c r="SEL51" s="317"/>
      <c r="SEM51" s="317"/>
      <c r="SEN51" s="317"/>
      <c r="SEO51" s="317"/>
      <c r="SEP51" s="317"/>
      <c r="SEQ51" s="317"/>
      <c r="SER51" s="317"/>
      <c r="SES51" s="317"/>
      <c r="SET51" s="317"/>
      <c r="SEU51" s="317"/>
      <c r="SEV51" s="317"/>
      <c r="SEW51" s="317"/>
      <c r="SEX51" s="317"/>
      <c r="SEY51" s="317"/>
      <c r="SEZ51" s="317"/>
      <c r="SFA51" s="317"/>
      <c r="SFB51" s="317"/>
      <c r="SFC51" s="317"/>
      <c r="SFD51" s="317"/>
      <c r="SFE51" s="317"/>
      <c r="SFF51" s="317"/>
      <c r="SFG51" s="317"/>
      <c r="SFH51" s="317"/>
      <c r="SFI51" s="317"/>
      <c r="SFJ51" s="317"/>
      <c r="SFK51" s="317"/>
      <c r="SFL51" s="317"/>
      <c r="SFM51" s="317"/>
      <c r="SFN51" s="317"/>
      <c r="SFO51" s="317"/>
      <c r="SFP51" s="317"/>
      <c r="SFQ51" s="317"/>
      <c r="SFR51" s="317"/>
      <c r="SFS51" s="317"/>
      <c r="SFT51" s="317"/>
      <c r="SFU51" s="317"/>
      <c r="SFV51" s="317"/>
      <c r="SFW51" s="317"/>
      <c r="SFX51" s="317"/>
      <c r="SFY51" s="317"/>
      <c r="SFZ51" s="317"/>
      <c r="SGA51" s="317"/>
      <c r="SGB51" s="317"/>
      <c r="SGC51" s="317"/>
      <c r="SGD51" s="317"/>
      <c r="SGE51" s="317"/>
      <c r="SGF51" s="317"/>
      <c r="SGG51" s="317"/>
      <c r="SGH51" s="317"/>
      <c r="SGI51" s="317"/>
      <c r="SGJ51" s="317"/>
      <c r="SGK51" s="317"/>
      <c r="SGL51" s="317"/>
      <c r="SGM51" s="317"/>
      <c r="SGN51" s="317"/>
      <c r="SGO51" s="317"/>
      <c r="SGP51" s="317"/>
      <c r="SGQ51" s="317"/>
      <c r="SGR51" s="317"/>
      <c r="SGS51" s="317"/>
      <c r="SGT51" s="317"/>
      <c r="SGU51" s="317"/>
      <c r="SGV51" s="317"/>
      <c r="SGW51" s="317"/>
      <c r="SGX51" s="317"/>
      <c r="SGY51" s="317"/>
      <c r="SGZ51" s="317"/>
      <c r="SHA51" s="317"/>
      <c r="SHB51" s="317"/>
      <c r="SHC51" s="317"/>
      <c r="SHD51" s="317"/>
      <c r="SHE51" s="317"/>
      <c r="SHF51" s="317"/>
      <c r="SHG51" s="317"/>
      <c r="SHH51" s="317"/>
      <c r="SHI51" s="317"/>
      <c r="SHJ51" s="317"/>
      <c r="SHK51" s="317"/>
      <c r="SHL51" s="317"/>
      <c r="SHM51" s="317"/>
      <c r="SHN51" s="317"/>
      <c r="SHO51" s="317"/>
      <c r="SHP51" s="317"/>
      <c r="SHQ51" s="317"/>
      <c r="SHR51" s="317"/>
      <c r="SHS51" s="317"/>
      <c r="SHT51" s="317"/>
      <c r="SHU51" s="317"/>
      <c r="SHV51" s="317"/>
      <c r="SHW51" s="317"/>
      <c r="SHX51" s="317"/>
      <c r="SHY51" s="317"/>
      <c r="SHZ51" s="317"/>
      <c r="SIA51" s="317"/>
      <c r="SIB51" s="317"/>
      <c r="SIC51" s="317"/>
      <c r="SID51" s="317"/>
      <c r="SIE51" s="317"/>
      <c r="SIF51" s="317"/>
      <c r="SIG51" s="317"/>
      <c r="SIH51" s="317"/>
      <c r="SII51" s="317"/>
      <c r="SIJ51" s="317"/>
      <c r="SIK51" s="317"/>
      <c r="SIL51" s="317"/>
      <c r="SIM51" s="317"/>
      <c r="SIN51" s="317"/>
      <c r="SIO51" s="317"/>
      <c r="SIP51" s="317"/>
      <c r="SIQ51" s="317"/>
      <c r="SIR51" s="317"/>
      <c r="SIS51" s="317"/>
      <c r="SIT51" s="317"/>
      <c r="SIU51" s="317"/>
      <c r="SIV51" s="317"/>
      <c r="SIW51" s="317"/>
      <c r="SIX51" s="317"/>
      <c r="SIY51" s="317"/>
      <c r="SIZ51" s="317"/>
      <c r="SJA51" s="317"/>
      <c r="SJB51" s="317"/>
      <c r="SJC51" s="317"/>
      <c r="SJD51" s="317"/>
      <c r="SJE51" s="317"/>
      <c r="SJF51" s="317"/>
      <c r="SJG51" s="317"/>
      <c r="SJH51" s="317"/>
      <c r="SJI51" s="317"/>
      <c r="SJJ51" s="317"/>
      <c r="SJK51" s="317"/>
      <c r="SJL51" s="317"/>
      <c r="SJM51" s="317"/>
      <c r="SJN51" s="317"/>
      <c r="SJO51" s="317"/>
      <c r="SJP51" s="317"/>
      <c r="SJQ51" s="317"/>
      <c r="SJR51" s="317"/>
      <c r="SJS51" s="317"/>
      <c r="SJT51" s="317"/>
      <c r="SJU51" s="317"/>
      <c r="SJV51" s="317"/>
      <c r="SJW51" s="317"/>
      <c r="SJX51" s="317"/>
      <c r="SJY51" s="317"/>
      <c r="SJZ51" s="317"/>
      <c r="SKA51" s="317"/>
      <c r="SKB51" s="317"/>
      <c r="SKC51" s="317"/>
      <c r="SKD51" s="317"/>
      <c r="SKE51" s="317"/>
      <c r="SKF51" s="317"/>
      <c r="SKG51" s="317"/>
      <c r="SKH51" s="317"/>
      <c r="SKI51" s="317"/>
      <c r="SKJ51" s="317"/>
      <c r="SKK51" s="317"/>
      <c r="SKL51" s="317"/>
      <c r="SKM51" s="317"/>
      <c r="SKN51" s="317"/>
      <c r="SKO51" s="317"/>
      <c r="SKP51" s="317"/>
      <c r="SKQ51" s="317"/>
      <c r="SKR51" s="317"/>
      <c r="SKS51" s="317"/>
      <c r="SKT51" s="317"/>
      <c r="SKU51" s="317"/>
      <c r="SKV51" s="317"/>
      <c r="SKW51" s="317"/>
      <c r="SKX51" s="317"/>
      <c r="SKY51" s="317"/>
      <c r="SKZ51" s="317"/>
      <c r="SLA51" s="317"/>
      <c r="SLB51" s="317"/>
      <c r="SLC51" s="317"/>
      <c r="SLD51" s="317"/>
      <c r="SLE51" s="317"/>
      <c r="SLF51" s="317"/>
      <c r="SLG51" s="317"/>
      <c r="SLH51" s="317"/>
      <c r="SLI51" s="317"/>
      <c r="SLJ51" s="317"/>
      <c r="SLK51" s="317"/>
      <c r="SLL51" s="317"/>
      <c r="SLM51" s="317"/>
      <c r="SLN51" s="317"/>
      <c r="SLO51" s="317"/>
      <c r="SLP51" s="317"/>
      <c r="SLQ51" s="317"/>
      <c r="SLR51" s="317"/>
      <c r="SLS51" s="317"/>
      <c r="SLT51" s="317"/>
      <c r="SLU51" s="317"/>
      <c r="SLV51" s="317"/>
      <c r="SLW51" s="317"/>
      <c r="SLX51" s="317"/>
      <c r="SLY51" s="317"/>
      <c r="SLZ51" s="317"/>
      <c r="SMA51" s="317"/>
      <c r="SMB51" s="317"/>
      <c r="SMC51" s="317"/>
      <c r="SMD51" s="317"/>
      <c r="SME51" s="317"/>
      <c r="SMF51" s="317"/>
      <c r="SMG51" s="317"/>
      <c r="SMH51" s="317"/>
      <c r="SMI51" s="317"/>
      <c r="SMJ51" s="317"/>
      <c r="SMK51" s="317"/>
      <c r="SML51" s="317"/>
      <c r="SMM51" s="317"/>
      <c r="SMN51" s="317"/>
      <c r="SMO51" s="317"/>
      <c r="SMP51" s="317"/>
      <c r="SMQ51" s="317"/>
      <c r="SMR51" s="317"/>
      <c r="SMS51" s="317"/>
      <c r="SMT51" s="317"/>
      <c r="SMU51" s="317"/>
      <c r="SMV51" s="317"/>
      <c r="SMW51" s="317"/>
      <c r="SMX51" s="317"/>
      <c r="SMY51" s="317"/>
      <c r="SMZ51" s="317"/>
      <c r="SNA51" s="317"/>
      <c r="SNB51" s="317"/>
      <c r="SNC51" s="317"/>
      <c r="SND51" s="317"/>
      <c r="SNE51" s="317"/>
      <c r="SNF51" s="317"/>
      <c r="SNG51" s="317"/>
      <c r="SNH51" s="317"/>
      <c r="SNI51" s="317"/>
      <c r="SNJ51" s="317"/>
      <c r="SNK51" s="317"/>
      <c r="SNL51" s="317"/>
      <c r="SNM51" s="317"/>
      <c r="SNN51" s="317"/>
      <c r="SNO51" s="317"/>
      <c r="SNP51" s="317"/>
      <c r="SNQ51" s="317"/>
      <c r="SNR51" s="317"/>
      <c r="SNS51" s="317"/>
      <c r="SNT51" s="317"/>
      <c r="SNU51" s="317"/>
      <c r="SNV51" s="317"/>
      <c r="SNW51" s="317"/>
      <c r="SNX51" s="317"/>
      <c r="SNY51" s="317"/>
      <c r="SNZ51" s="317"/>
      <c r="SOA51" s="317"/>
      <c r="SOB51" s="317"/>
      <c r="SOC51" s="317"/>
      <c r="SOD51" s="317"/>
      <c r="SOE51" s="317"/>
      <c r="SOF51" s="317"/>
      <c r="SOG51" s="317"/>
      <c r="SOH51" s="317"/>
      <c r="SOI51" s="317"/>
      <c r="SOJ51" s="317"/>
      <c r="SOK51" s="317"/>
      <c r="SOL51" s="317"/>
      <c r="SOM51" s="317"/>
      <c r="SON51" s="317"/>
      <c r="SOO51" s="317"/>
      <c r="SOP51" s="317"/>
      <c r="SOQ51" s="317"/>
      <c r="SOR51" s="317"/>
      <c r="SOS51" s="317"/>
      <c r="SOT51" s="317"/>
      <c r="SOU51" s="317"/>
      <c r="SOV51" s="317"/>
      <c r="SOW51" s="317"/>
      <c r="SOX51" s="317"/>
      <c r="SOY51" s="317"/>
      <c r="SOZ51" s="317"/>
      <c r="SPA51" s="317"/>
      <c r="SPB51" s="317"/>
      <c r="SPC51" s="317"/>
      <c r="SPD51" s="317"/>
      <c r="SPE51" s="317"/>
      <c r="SPF51" s="317"/>
      <c r="SPG51" s="317"/>
      <c r="SPH51" s="317"/>
      <c r="SPI51" s="317"/>
      <c r="SPJ51" s="317"/>
      <c r="SPK51" s="317"/>
      <c r="SPL51" s="317"/>
      <c r="SPM51" s="317"/>
      <c r="SPN51" s="317"/>
      <c r="SPO51" s="317"/>
      <c r="SPP51" s="317"/>
      <c r="SPQ51" s="317"/>
      <c r="SPR51" s="317"/>
      <c r="SPS51" s="317"/>
      <c r="SPT51" s="317"/>
      <c r="SPU51" s="317"/>
      <c r="SPV51" s="317"/>
      <c r="SPW51" s="317"/>
      <c r="SPX51" s="317"/>
      <c r="SPY51" s="317"/>
      <c r="SPZ51" s="317"/>
      <c r="SQA51" s="317"/>
      <c r="SQB51" s="317"/>
      <c r="SQC51" s="317"/>
      <c r="SQD51" s="317"/>
      <c r="SQE51" s="317"/>
      <c r="SQF51" s="317"/>
      <c r="SQG51" s="317"/>
      <c r="SQH51" s="317"/>
      <c r="SQI51" s="317"/>
      <c r="SQJ51" s="317"/>
      <c r="SQK51" s="317"/>
      <c r="SQL51" s="317"/>
      <c r="SQM51" s="317"/>
      <c r="SQN51" s="317"/>
      <c r="SQO51" s="317"/>
      <c r="SQP51" s="317"/>
      <c r="SQQ51" s="317"/>
      <c r="SQR51" s="317"/>
      <c r="SQS51" s="317"/>
      <c r="SQT51" s="317"/>
      <c r="SQU51" s="317"/>
      <c r="SQV51" s="317"/>
      <c r="SQW51" s="317"/>
      <c r="SQX51" s="317"/>
      <c r="SQY51" s="317"/>
      <c r="SQZ51" s="317"/>
      <c r="SRA51" s="317"/>
      <c r="SRB51" s="317"/>
      <c r="SRC51" s="317"/>
      <c r="SRD51" s="317"/>
      <c r="SRE51" s="317"/>
      <c r="SRF51" s="317"/>
      <c r="SRG51" s="317"/>
      <c r="SRH51" s="317"/>
      <c r="SRI51" s="317"/>
      <c r="SRJ51" s="317"/>
      <c r="SRK51" s="317"/>
      <c r="SRL51" s="317"/>
      <c r="SRM51" s="317"/>
      <c r="SRN51" s="317"/>
      <c r="SRO51" s="317"/>
      <c r="SRP51" s="317"/>
      <c r="SRQ51" s="317"/>
      <c r="SRR51" s="317"/>
      <c r="SRS51" s="317"/>
      <c r="SRT51" s="317"/>
      <c r="SRU51" s="317"/>
      <c r="SRV51" s="317"/>
      <c r="SRW51" s="317"/>
      <c r="SRX51" s="317"/>
      <c r="SRY51" s="317"/>
      <c r="SRZ51" s="317"/>
      <c r="SSA51" s="317"/>
      <c r="SSB51" s="317"/>
      <c r="SSC51" s="317"/>
      <c r="SSD51" s="317"/>
      <c r="SSE51" s="317"/>
      <c r="SSF51" s="317"/>
      <c r="SSG51" s="317"/>
      <c r="SSH51" s="317"/>
      <c r="SSI51" s="317"/>
      <c r="SSJ51" s="317"/>
      <c r="SSK51" s="317"/>
      <c r="SSL51" s="317"/>
      <c r="SSM51" s="317"/>
      <c r="SSN51" s="317"/>
      <c r="SSO51" s="317"/>
      <c r="SSP51" s="317"/>
      <c r="SSQ51" s="317"/>
      <c r="SSR51" s="317"/>
      <c r="SSS51" s="317"/>
      <c r="SST51" s="317"/>
      <c r="SSU51" s="317"/>
      <c r="SSV51" s="317"/>
      <c r="SSW51" s="317"/>
      <c r="SSX51" s="317"/>
      <c r="SSY51" s="317"/>
      <c r="SSZ51" s="317"/>
      <c r="STA51" s="317"/>
      <c r="STB51" s="317"/>
      <c r="STC51" s="317"/>
      <c r="STD51" s="317"/>
      <c r="STE51" s="317"/>
      <c r="STF51" s="317"/>
      <c r="STG51" s="317"/>
      <c r="STH51" s="317"/>
      <c r="STI51" s="317"/>
      <c r="STJ51" s="317"/>
      <c r="STK51" s="317"/>
      <c r="STL51" s="317"/>
      <c r="STM51" s="317"/>
      <c r="STN51" s="317"/>
      <c r="STO51" s="317"/>
      <c r="STP51" s="317"/>
      <c r="STQ51" s="317"/>
      <c r="STR51" s="317"/>
      <c r="STS51" s="317"/>
      <c r="STT51" s="317"/>
      <c r="STU51" s="317"/>
      <c r="STV51" s="317"/>
      <c r="STW51" s="317"/>
      <c r="STX51" s="317"/>
      <c r="STY51" s="317"/>
      <c r="STZ51" s="317"/>
      <c r="SUA51" s="317"/>
      <c r="SUB51" s="317"/>
      <c r="SUC51" s="317"/>
      <c r="SUD51" s="317"/>
      <c r="SUE51" s="317"/>
      <c r="SUF51" s="317"/>
      <c r="SUG51" s="317"/>
      <c r="SUH51" s="317"/>
      <c r="SUI51" s="317"/>
      <c r="SUJ51" s="317"/>
      <c r="SUK51" s="317"/>
      <c r="SUL51" s="317"/>
      <c r="SUM51" s="317"/>
      <c r="SUN51" s="317"/>
      <c r="SUO51" s="317"/>
      <c r="SUP51" s="317"/>
      <c r="SUQ51" s="317"/>
      <c r="SUR51" s="317"/>
      <c r="SUS51" s="317"/>
      <c r="SUT51" s="317"/>
      <c r="SUU51" s="317"/>
      <c r="SUV51" s="317"/>
      <c r="SUW51" s="317"/>
      <c r="SUX51" s="317"/>
      <c r="SUY51" s="317"/>
      <c r="SUZ51" s="317"/>
      <c r="SVA51" s="317"/>
      <c r="SVB51" s="317"/>
      <c r="SVC51" s="317"/>
      <c r="SVD51" s="317"/>
      <c r="SVE51" s="317"/>
      <c r="SVF51" s="317"/>
      <c r="SVG51" s="317"/>
      <c r="SVH51" s="317"/>
      <c r="SVI51" s="317"/>
      <c r="SVJ51" s="317"/>
      <c r="SVK51" s="317"/>
      <c r="SVL51" s="317"/>
      <c r="SVM51" s="317"/>
      <c r="SVN51" s="317"/>
      <c r="SVO51" s="317"/>
      <c r="SVP51" s="317"/>
      <c r="SVQ51" s="317"/>
      <c r="SVR51" s="317"/>
      <c r="SVS51" s="317"/>
      <c r="SVT51" s="317"/>
      <c r="SVU51" s="317"/>
      <c r="SVV51" s="317"/>
      <c r="SVW51" s="317"/>
      <c r="SVX51" s="317"/>
      <c r="SVY51" s="317"/>
      <c r="SVZ51" s="317"/>
      <c r="SWA51" s="317"/>
      <c r="SWB51" s="317"/>
      <c r="SWC51" s="317"/>
      <c r="SWD51" s="317"/>
      <c r="SWE51" s="317"/>
      <c r="SWF51" s="317"/>
      <c r="SWG51" s="317"/>
      <c r="SWH51" s="317"/>
      <c r="SWI51" s="317"/>
      <c r="SWJ51" s="317"/>
      <c r="SWK51" s="317"/>
      <c r="SWL51" s="317"/>
      <c r="SWM51" s="317"/>
      <c r="SWN51" s="317"/>
      <c r="SWO51" s="317"/>
      <c r="SWP51" s="317"/>
      <c r="SWQ51" s="317"/>
      <c r="SWR51" s="317"/>
      <c r="SWS51" s="317"/>
      <c r="SWT51" s="317"/>
      <c r="SWU51" s="317"/>
      <c r="SWV51" s="317"/>
      <c r="SWW51" s="317"/>
      <c r="SWX51" s="317"/>
      <c r="SWY51" s="317"/>
      <c r="SWZ51" s="317"/>
      <c r="SXA51" s="317"/>
      <c r="SXB51" s="317"/>
      <c r="SXC51" s="317"/>
      <c r="SXD51" s="317"/>
      <c r="SXE51" s="317"/>
      <c r="SXF51" s="317"/>
      <c r="SXG51" s="317"/>
      <c r="SXH51" s="317"/>
      <c r="SXI51" s="317"/>
      <c r="SXJ51" s="317"/>
      <c r="SXK51" s="317"/>
      <c r="SXL51" s="317"/>
      <c r="SXM51" s="317"/>
      <c r="SXN51" s="317"/>
      <c r="SXO51" s="317"/>
      <c r="SXP51" s="317"/>
      <c r="SXQ51" s="317"/>
      <c r="SXR51" s="317"/>
      <c r="SXS51" s="317"/>
      <c r="SXT51" s="317"/>
      <c r="SXU51" s="317"/>
      <c r="SXV51" s="317"/>
      <c r="SXW51" s="317"/>
      <c r="SXX51" s="317"/>
      <c r="SXY51" s="317"/>
      <c r="SXZ51" s="317"/>
      <c r="SYA51" s="317"/>
      <c r="SYB51" s="317"/>
      <c r="SYC51" s="317"/>
      <c r="SYD51" s="317"/>
      <c r="SYE51" s="317"/>
      <c r="SYF51" s="317"/>
      <c r="SYG51" s="317"/>
      <c r="SYH51" s="317"/>
      <c r="SYI51" s="317"/>
      <c r="SYJ51" s="317"/>
      <c r="SYK51" s="317"/>
      <c r="SYL51" s="317"/>
      <c r="SYM51" s="317"/>
      <c r="SYN51" s="317"/>
      <c r="SYO51" s="317"/>
      <c r="SYP51" s="317"/>
      <c r="SYQ51" s="317"/>
      <c r="SYR51" s="317"/>
      <c r="SYS51" s="317"/>
      <c r="SYT51" s="317"/>
      <c r="SYU51" s="317"/>
      <c r="SYV51" s="317"/>
      <c r="SYW51" s="317"/>
      <c r="SYX51" s="317"/>
      <c r="SYY51" s="317"/>
      <c r="SYZ51" s="317"/>
      <c r="SZA51" s="317"/>
      <c r="SZB51" s="317"/>
      <c r="SZC51" s="317"/>
      <c r="SZD51" s="317"/>
      <c r="SZE51" s="317"/>
      <c r="SZF51" s="317"/>
      <c r="SZG51" s="317"/>
      <c r="SZH51" s="317"/>
      <c r="SZI51" s="317"/>
      <c r="SZJ51" s="317"/>
      <c r="SZK51" s="317"/>
      <c r="SZL51" s="317"/>
      <c r="SZM51" s="317"/>
      <c r="SZN51" s="317"/>
      <c r="SZO51" s="317"/>
      <c r="SZP51" s="317"/>
      <c r="SZQ51" s="317"/>
      <c r="SZR51" s="317"/>
      <c r="SZS51" s="317"/>
      <c r="SZT51" s="317"/>
      <c r="SZU51" s="317"/>
      <c r="SZV51" s="317"/>
      <c r="SZW51" s="317"/>
      <c r="SZX51" s="317"/>
      <c r="SZY51" s="317"/>
      <c r="SZZ51" s="317"/>
      <c r="TAA51" s="317"/>
      <c r="TAB51" s="317"/>
      <c r="TAC51" s="317"/>
      <c r="TAD51" s="317"/>
      <c r="TAE51" s="317"/>
      <c r="TAF51" s="317"/>
      <c r="TAG51" s="317"/>
      <c r="TAH51" s="317"/>
      <c r="TAI51" s="317"/>
      <c r="TAJ51" s="317"/>
      <c r="TAK51" s="317"/>
      <c r="TAL51" s="317"/>
      <c r="TAM51" s="317"/>
      <c r="TAN51" s="317"/>
      <c r="TAO51" s="317"/>
      <c r="TAP51" s="317"/>
      <c r="TAQ51" s="317"/>
      <c r="TAR51" s="317"/>
      <c r="TAS51" s="317"/>
      <c r="TAT51" s="317"/>
      <c r="TAU51" s="317"/>
      <c r="TAV51" s="317"/>
      <c r="TAW51" s="317"/>
      <c r="TAX51" s="317"/>
      <c r="TAY51" s="317"/>
      <c r="TAZ51" s="317"/>
      <c r="TBA51" s="317"/>
      <c r="TBB51" s="317"/>
      <c r="TBC51" s="317"/>
      <c r="TBD51" s="317"/>
      <c r="TBE51" s="317"/>
      <c r="TBF51" s="317"/>
      <c r="TBG51" s="317"/>
      <c r="TBH51" s="317"/>
      <c r="TBI51" s="317"/>
      <c r="TBJ51" s="317"/>
      <c r="TBK51" s="317"/>
      <c r="TBL51" s="317"/>
      <c r="TBM51" s="317"/>
      <c r="TBN51" s="317"/>
      <c r="TBO51" s="317"/>
      <c r="TBP51" s="317"/>
      <c r="TBQ51" s="317"/>
      <c r="TBR51" s="317"/>
      <c r="TBS51" s="317"/>
      <c r="TBT51" s="317"/>
      <c r="TBU51" s="317"/>
      <c r="TBV51" s="317"/>
      <c r="TBW51" s="317"/>
      <c r="TBX51" s="317"/>
      <c r="TBY51" s="317"/>
      <c r="TBZ51" s="317"/>
      <c r="TCA51" s="317"/>
      <c r="TCB51" s="317"/>
      <c r="TCC51" s="317"/>
      <c r="TCD51" s="317"/>
      <c r="TCE51" s="317"/>
      <c r="TCF51" s="317"/>
      <c r="TCG51" s="317"/>
      <c r="TCH51" s="317"/>
      <c r="TCI51" s="317"/>
      <c r="TCJ51" s="317"/>
      <c r="TCK51" s="317"/>
      <c r="TCL51" s="317"/>
      <c r="TCM51" s="317"/>
      <c r="TCN51" s="317"/>
      <c r="TCO51" s="317"/>
      <c r="TCP51" s="317"/>
      <c r="TCQ51" s="317"/>
      <c r="TCR51" s="317"/>
      <c r="TCS51" s="317"/>
      <c r="TCT51" s="317"/>
      <c r="TCU51" s="317"/>
      <c r="TCV51" s="317"/>
      <c r="TCW51" s="317"/>
      <c r="TCX51" s="317"/>
      <c r="TCY51" s="317"/>
      <c r="TCZ51" s="317"/>
      <c r="TDA51" s="317"/>
      <c r="TDB51" s="317"/>
      <c r="TDC51" s="317"/>
      <c r="TDD51" s="317"/>
      <c r="TDE51" s="317"/>
      <c r="TDF51" s="317"/>
      <c r="TDG51" s="317"/>
      <c r="TDH51" s="317"/>
      <c r="TDI51" s="317"/>
      <c r="TDJ51" s="317"/>
      <c r="TDK51" s="317"/>
      <c r="TDL51" s="317"/>
      <c r="TDM51" s="317"/>
      <c r="TDN51" s="317"/>
      <c r="TDO51" s="317"/>
      <c r="TDP51" s="317"/>
      <c r="TDQ51" s="317"/>
      <c r="TDR51" s="317"/>
      <c r="TDS51" s="317"/>
      <c r="TDT51" s="317"/>
      <c r="TDU51" s="317"/>
      <c r="TDV51" s="317"/>
      <c r="TDW51" s="317"/>
      <c r="TDX51" s="317"/>
      <c r="TDY51" s="317"/>
      <c r="TDZ51" s="317"/>
      <c r="TEA51" s="317"/>
      <c r="TEB51" s="317"/>
      <c r="TEC51" s="317"/>
      <c r="TED51" s="317"/>
      <c r="TEE51" s="317"/>
      <c r="TEF51" s="317"/>
      <c r="TEG51" s="317"/>
      <c r="TEH51" s="317"/>
      <c r="TEI51" s="317"/>
      <c r="TEJ51" s="317"/>
      <c r="TEK51" s="317"/>
      <c r="TEL51" s="317"/>
      <c r="TEM51" s="317"/>
      <c r="TEN51" s="317"/>
      <c r="TEO51" s="317"/>
      <c r="TEP51" s="317"/>
      <c r="TEQ51" s="317"/>
      <c r="TER51" s="317"/>
      <c r="TES51" s="317"/>
      <c r="TET51" s="317"/>
      <c r="TEU51" s="317"/>
      <c r="TEV51" s="317"/>
      <c r="TEW51" s="317"/>
      <c r="TEX51" s="317"/>
      <c r="TEY51" s="317"/>
      <c r="TEZ51" s="317"/>
      <c r="TFA51" s="317"/>
      <c r="TFB51" s="317"/>
      <c r="TFC51" s="317"/>
      <c r="TFD51" s="317"/>
      <c r="TFE51" s="317"/>
      <c r="TFF51" s="317"/>
      <c r="TFG51" s="317"/>
      <c r="TFH51" s="317"/>
      <c r="TFI51" s="317"/>
      <c r="TFJ51" s="317"/>
      <c r="TFK51" s="317"/>
      <c r="TFL51" s="317"/>
      <c r="TFM51" s="317"/>
      <c r="TFN51" s="317"/>
      <c r="TFO51" s="317"/>
      <c r="TFP51" s="317"/>
      <c r="TFQ51" s="317"/>
      <c r="TFR51" s="317"/>
      <c r="TFS51" s="317"/>
      <c r="TFT51" s="317"/>
      <c r="TFU51" s="317"/>
      <c r="TFV51" s="317"/>
      <c r="TFW51" s="317"/>
      <c r="TFX51" s="317"/>
      <c r="TFY51" s="317"/>
      <c r="TFZ51" s="317"/>
      <c r="TGA51" s="317"/>
      <c r="TGB51" s="317"/>
      <c r="TGC51" s="317"/>
      <c r="TGD51" s="317"/>
      <c r="TGE51" s="317"/>
      <c r="TGF51" s="317"/>
      <c r="TGG51" s="317"/>
      <c r="TGH51" s="317"/>
      <c r="TGI51" s="317"/>
      <c r="TGJ51" s="317"/>
      <c r="TGK51" s="317"/>
      <c r="TGL51" s="317"/>
      <c r="TGM51" s="317"/>
      <c r="TGN51" s="317"/>
      <c r="TGO51" s="317"/>
      <c r="TGP51" s="317"/>
      <c r="TGQ51" s="317"/>
      <c r="TGR51" s="317"/>
      <c r="TGS51" s="317"/>
      <c r="TGT51" s="317"/>
      <c r="TGU51" s="317"/>
      <c r="TGV51" s="317"/>
      <c r="TGW51" s="317"/>
      <c r="TGX51" s="317"/>
      <c r="TGY51" s="317"/>
      <c r="TGZ51" s="317"/>
      <c r="THA51" s="317"/>
      <c r="THB51" s="317"/>
      <c r="THC51" s="317"/>
      <c r="THD51" s="317"/>
      <c r="THE51" s="317"/>
      <c r="THF51" s="317"/>
      <c r="THG51" s="317"/>
      <c r="THH51" s="317"/>
      <c r="THI51" s="317"/>
      <c r="THJ51" s="317"/>
      <c r="THK51" s="317"/>
      <c r="THL51" s="317"/>
      <c r="THM51" s="317"/>
      <c r="THN51" s="317"/>
      <c r="THO51" s="317"/>
      <c r="THP51" s="317"/>
      <c r="THQ51" s="317"/>
      <c r="THR51" s="317"/>
      <c r="THS51" s="317"/>
      <c r="THT51" s="317"/>
      <c r="THU51" s="317"/>
      <c r="THV51" s="317"/>
      <c r="THW51" s="317"/>
      <c r="THX51" s="317"/>
      <c r="THY51" s="317"/>
      <c r="THZ51" s="317"/>
      <c r="TIA51" s="317"/>
      <c r="TIB51" s="317"/>
      <c r="TIC51" s="317"/>
      <c r="TID51" s="317"/>
      <c r="TIE51" s="317"/>
      <c r="TIF51" s="317"/>
      <c r="TIG51" s="317"/>
      <c r="TIH51" s="317"/>
      <c r="TII51" s="317"/>
      <c r="TIJ51" s="317"/>
      <c r="TIK51" s="317"/>
      <c r="TIL51" s="317"/>
      <c r="TIM51" s="317"/>
      <c r="TIN51" s="317"/>
      <c r="TIO51" s="317"/>
      <c r="TIP51" s="317"/>
      <c r="TIQ51" s="317"/>
      <c r="TIR51" s="317"/>
      <c r="TIS51" s="317"/>
      <c r="TIT51" s="317"/>
      <c r="TIU51" s="317"/>
      <c r="TIV51" s="317"/>
      <c r="TIW51" s="317"/>
      <c r="TIX51" s="317"/>
      <c r="TIY51" s="317"/>
      <c r="TIZ51" s="317"/>
      <c r="TJA51" s="317"/>
      <c r="TJB51" s="317"/>
      <c r="TJC51" s="317"/>
      <c r="TJD51" s="317"/>
      <c r="TJE51" s="317"/>
      <c r="TJF51" s="317"/>
      <c r="TJG51" s="317"/>
      <c r="TJH51" s="317"/>
      <c r="TJI51" s="317"/>
      <c r="TJJ51" s="317"/>
      <c r="TJK51" s="317"/>
      <c r="TJL51" s="317"/>
      <c r="TJM51" s="317"/>
      <c r="TJN51" s="317"/>
      <c r="TJO51" s="317"/>
      <c r="TJP51" s="317"/>
      <c r="TJQ51" s="317"/>
      <c r="TJR51" s="317"/>
      <c r="TJS51" s="317"/>
      <c r="TJT51" s="317"/>
      <c r="TJU51" s="317"/>
      <c r="TJV51" s="317"/>
      <c r="TJW51" s="317"/>
      <c r="TJX51" s="317"/>
      <c r="TJY51" s="317"/>
      <c r="TJZ51" s="317"/>
      <c r="TKA51" s="317"/>
      <c r="TKB51" s="317"/>
      <c r="TKC51" s="317"/>
      <c r="TKD51" s="317"/>
      <c r="TKE51" s="317"/>
      <c r="TKF51" s="317"/>
      <c r="TKG51" s="317"/>
      <c r="TKH51" s="317"/>
      <c r="TKI51" s="317"/>
      <c r="TKJ51" s="317"/>
      <c r="TKK51" s="317"/>
      <c r="TKL51" s="317"/>
      <c r="TKM51" s="317"/>
      <c r="TKN51" s="317"/>
      <c r="TKO51" s="317"/>
      <c r="TKP51" s="317"/>
      <c r="TKQ51" s="317"/>
      <c r="TKR51" s="317"/>
      <c r="TKS51" s="317"/>
      <c r="TKT51" s="317"/>
      <c r="TKU51" s="317"/>
      <c r="TKV51" s="317"/>
      <c r="TKW51" s="317"/>
      <c r="TKX51" s="317"/>
      <c r="TKY51" s="317"/>
      <c r="TKZ51" s="317"/>
      <c r="TLA51" s="317"/>
      <c r="TLB51" s="317"/>
      <c r="TLC51" s="317"/>
      <c r="TLD51" s="317"/>
      <c r="TLE51" s="317"/>
      <c r="TLF51" s="317"/>
      <c r="TLG51" s="317"/>
      <c r="TLH51" s="317"/>
      <c r="TLI51" s="317"/>
      <c r="TLJ51" s="317"/>
      <c r="TLK51" s="317"/>
      <c r="TLL51" s="317"/>
      <c r="TLM51" s="317"/>
      <c r="TLN51" s="317"/>
      <c r="TLO51" s="317"/>
      <c r="TLP51" s="317"/>
      <c r="TLQ51" s="317"/>
      <c r="TLR51" s="317"/>
      <c r="TLS51" s="317"/>
      <c r="TLT51" s="317"/>
      <c r="TLU51" s="317"/>
      <c r="TLV51" s="317"/>
      <c r="TLW51" s="317"/>
      <c r="TLX51" s="317"/>
      <c r="TLY51" s="317"/>
      <c r="TLZ51" s="317"/>
      <c r="TMA51" s="317"/>
      <c r="TMB51" s="317"/>
      <c r="TMC51" s="317"/>
      <c r="TMD51" s="317"/>
      <c r="TME51" s="317"/>
      <c r="TMF51" s="317"/>
      <c r="TMG51" s="317"/>
      <c r="TMH51" s="317"/>
      <c r="TMI51" s="317"/>
      <c r="TMJ51" s="317"/>
      <c r="TMK51" s="317"/>
      <c r="TML51" s="317"/>
      <c r="TMM51" s="317"/>
      <c r="TMN51" s="317"/>
      <c r="TMO51" s="317"/>
      <c r="TMP51" s="317"/>
      <c r="TMQ51" s="317"/>
      <c r="TMR51" s="317"/>
      <c r="TMS51" s="317"/>
      <c r="TMT51" s="317"/>
      <c r="TMU51" s="317"/>
      <c r="TMV51" s="317"/>
      <c r="TMW51" s="317"/>
      <c r="TMX51" s="317"/>
      <c r="TMY51" s="317"/>
      <c r="TMZ51" s="317"/>
      <c r="TNA51" s="317"/>
      <c r="TNB51" s="317"/>
      <c r="TNC51" s="317"/>
      <c r="TND51" s="317"/>
      <c r="TNE51" s="317"/>
      <c r="TNF51" s="317"/>
      <c r="TNG51" s="317"/>
      <c r="TNH51" s="317"/>
      <c r="TNI51" s="317"/>
      <c r="TNJ51" s="317"/>
      <c r="TNK51" s="317"/>
      <c r="TNL51" s="317"/>
      <c r="TNM51" s="317"/>
      <c r="TNN51" s="317"/>
      <c r="TNO51" s="317"/>
      <c r="TNP51" s="317"/>
      <c r="TNQ51" s="317"/>
      <c r="TNR51" s="317"/>
      <c r="TNS51" s="317"/>
      <c r="TNT51" s="317"/>
      <c r="TNU51" s="317"/>
      <c r="TNV51" s="317"/>
      <c r="TNW51" s="317"/>
      <c r="TNX51" s="317"/>
      <c r="TNY51" s="317"/>
      <c r="TNZ51" s="317"/>
      <c r="TOA51" s="317"/>
      <c r="TOB51" s="317"/>
      <c r="TOC51" s="317"/>
      <c r="TOD51" s="317"/>
      <c r="TOE51" s="317"/>
      <c r="TOF51" s="317"/>
      <c r="TOG51" s="317"/>
      <c r="TOH51" s="317"/>
      <c r="TOI51" s="317"/>
      <c r="TOJ51" s="317"/>
      <c r="TOK51" s="317"/>
      <c r="TOL51" s="317"/>
      <c r="TOM51" s="317"/>
      <c r="TON51" s="317"/>
      <c r="TOO51" s="317"/>
      <c r="TOP51" s="317"/>
      <c r="TOQ51" s="317"/>
      <c r="TOR51" s="317"/>
      <c r="TOS51" s="317"/>
      <c r="TOT51" s="317"/>
      <c r="TOU51" s="317"/>
      <c r="TOV51" s="317"/>
      <c r="TOW51" s="317"/>
      <c r="TOX51" s="317"/>
      <c r="TOY51" s="317"/>
      <c r="TOZ51" s="317"/>
      <c r="TPA51" s="317"/>
      <c r="TPB51" s="317"/>
      <c r="TPC51" s="317"/>
      <c r="TPD51" s="317"/>
      <c r="TPE51" s="317"/>
      <c r="TPF51" s="317"/>
      <c r="TPG51" s="317"/>
      <c r="TPH51" s="317"/>
      <c r="TPI51" s="317"/>
      <c r="TPJ51" s="317"/>
      <c r="TPK51" s="317"/>
      <c r="TPL51" s="317"/>
      <c r="TPM51" s="317"/>
      <c r="TPN51" s="317"/>
      <c r="TPO51" s="317"/>
      <c r="TPP51" s="317"/>
      <c r="TPQ51" s="317"/>
      <c r="TPR51" s="317"/>
      <c r="TPS51" s="317"/>
      <c r="TPT51" s="317"/>
      <c r="TPU51" s="317"/>
      <c r="TPV51" s="317"/>
      <c r="TPW51" s="317"/>
      <c r="TPX51" s="317"/>
      <c r="TPY51" s="317"/>
      <c r="TPZ51" s="317"/>
      <c r="TQA51" s="317"/>
      <c r="TQB51" s="317"/>
      <c r="TQC51" s="317"/>
      <c r="TQD51" s="317"/>
      <c r="TQE51" s="317"/>
      <c r="TQF51" s="317"/>
      <c r="TQG51" s="317"/>
      <c r="TQH51" s="317"/>
      <c r="TQI51" s="317"/>
      <c r="TQJ51" s="317"/>
      <c r="TQK51" s="317"/>
      <c r="TQL51" s="317"/>
      <c r="TQM51" s="317"/>
      <c r="TQN51" s="317"/>
      <c r="TQO51" s="317"/>
      <c r="TQP51" s="317"/>
      <c r="TQQ51" s="317"/>
      <c r="TQR51" s="317"/>
      <c r="TQS51" s="317"/>
      <c r="TQT51" s="317"/>
      <c r="TQU51" s="317"/>
      <c r="TQV51" s="317"/>
      <c r="TQW51" s="317"/>
      <c r="TQX51" s="317"/>
      <c r="TQY51" s="317"/>
      <c r="TQZ51" s="317"/>
      <c r="TRA51" s="317"/>
      <c r="TRB51" s="317"/>
      <c r="TRC51" s="317"/>
      <c r="TRD51" s="317"/>
      <c r="TRE51" s="317"/>
      <c r="TRF51" s="317"/>
      <c r="TRG51" s="317"/>
      <c r="TRH51" s="317"/>
      <c r="TRI51" s="317"/>
      <c r="TRJ51" s="317"/>
      <c r="TRK51" s="317"/>
      <c r="TRL51" s="317"/>
      <c r="TRM51" s="317"/>
      <c r="TRN51" s="317"/>
      <c r="TRO51" s="317"/>
      <c r="TRP51" s="317"/>
      <c r="TRQ51" s="317"/>
      <c r="TRR51" s="317"/>
      <c r="TRS51" s="317"/>
      <c r="TRT51" s="317"/>
      <c r="TRU51" s="317"/>
      <c r="TRV51" s="317"/>
      <c r="TRW51" s="317"/>
      <c r="TRX51" s="317"/>
      <c r="TRY51" s="317"/>
      <c r="TRZ51" s="317"/>
      <c r="TSA51" s="317"/>
      <c r="TSB51" s="317"/>
      <c r="TSC51" s="317"/>
      <c r="TSD51" s="317"/>
      <c r="TSE51" s="317"/>
      <c r="TSF51" s="317"/>
      <c r="TSG51" s="317"/>
      <c r="TSH51" s="317"/>
      <c r="TSI51" s="317"/>
      <c r="TSJ51" s="317"/>
      <c r="TSK51" s="317"/>
      <c r="TSL51" s="317"/>
      <c r="TSM51" s="317"/>
      <c r="TSN51" s="317"/>
      <c r="TSO51" s="317"/>
      <c r="TSP51" s="317"/>
      <c r="TSQ51" s="317"/>
      <c r="TSR51" s="317"/>
      <c r="TSS51" s="317"/>
      <c r="TST51" s="317"/>
      <c r="TSU51" s="317"/>
      <c r="TSV51" s="317"/>
      <c r="TSW51" s="317"/>
      <c r="TSX51" s="317"/>
      <c r="TSY51" s="317"/>
      <c r="TSZ51" s="317"/>
      <c r="TTA51" s="317"/>
      <c r="TTB51" s="317"/>
      <c r="TTC51" s="317"/>
      <c r="TTD51" s="317"/>
      <c r="TTE51" s="317"/>
      <c r="TTF51" s="317"/>
      <c r="TTG51" s="317"/>
      <c r="TTH51" s="317"/>
      <c r="TTI51" s="317"/>
      <c r="TTJ51" s="317"/>
      <c r="TTK51" s="317"/>
      <c r="TTL51" s="317"/>
      <c r="TTM51" s="317"/>
      <c r="TTN51" s="317"/>
      <c r="TTO51" s="317"/>
      <c r="TTP51" s="317"/>
      <c r="TTQ51" s="317"/>
      <c r="TTR51" s="317"/>
      <c r="TTS51" s="317"/>
      <c r="TTT51" s="317"/>
      <c r="TTU51" s="317"/>
      <c r="TTV51" s="317"/>
      <c r="TTW51" s="317"/>
      <c r="TTX51" s="317"/>
      <c r="TTY51" s="317"/>
      <c r="TTZ51" s="317"/>
      <c r="TUA51" s="317"/>
      <c r="TUB51" s="317"/>
      <c r="TUC51" s="317"/>
      <c r="TUD51" s="317"/>
      <c r="TUE51" s="317"/>
      <c r="TUF51" s="317"/>
      <c r="TUG51" s="317"/>
      <c r="TUH51" s="317"/>
      <c r="TUI51" s="317"/>
      <c r="TUJ51" s="317"/>
      <c r="TUK51" s="317"/>
      <c r="TUL51" s="317"/>
      <c r="TUM51" s="317"/>
      <c r="TUN51" s="317"/>
      <c r="TUO51" s="317"/>
      <c r="TUP51" s="317"/>
      <c r="TUQ51" s="317"/>
      <c r="TUR51" s="317"/>
      <c r="TUS51" s="317"/>
      <c r="TUT51" s="317"/>
      <c r="TUU51" s="317"/>
      <c r="TUV51" s="317"/>
      <c r="TUW51" s="317"/>
      <c r="TUX51" s="317"/>
      <c r="TUY51" s="317"/>
      <c r="TUZ51" s="317"/>
      <c r="TVA51" s="317"/>
      <c r="TVB51" s="317"/>
      <c r="TVC51" s="317"/>
      <c r="TVD51" s="317"/>
      <c r="TVE51" s="317"/>
      <c r="TVF51" s="317"/>
      <c r="TVG51" s="317"/>
      <c r="TVH51" s="317"/>
      <c r="TVI51" s="317"/>
      <c r="TVJ51" s="317"/>
      <c r="TVK51" s="317"/>
      <c r="TVL51" s="317"/>
      <c r="TVM51" s="317"/>
      <c r="TVN51" s="317"/>
      <c r="TVO51" s="317"/>
      <c r="TVP51" s="317"/>
      <c r="TVQ51" s="317"/>
      <c r="TVR51" s="317"/>
      <c r="TVS51" s="317"/>
      <c r="TVT51" s="317"/>
      <c r="TVU51" s="317"/>
      <c r="TVV51" s="317"/>
      <c r="TVW51" s="317"/>
      <c r="TVX51" s="317"/>
      <c r="TVY51" s="317"/>
      <c r="TVZ51" s="317"/>
      <c r="TWA51" s="317"/>
      <c r="TWB51" s="317"/>
      <c r="TWC51" s="317"/>
      <c r="TWD51" s="317"/>
      <c r="TWE51" s="317"/>
      <c r="TWF51" s="317"/>
      <c r="TWG51" s="317"/>
      <c r="TWH51" s="317"/>
      <c r="TWI51" s="317"/>
      <c r="TWJ51" s="317"/>
      <c r="TWK51" s="317"/>
      <c r="TWL51" s="317"/>
      <c r="TWM51" s="317"/>
      <c r="TWN51" s="317"/>
      <c r="TWO51" s="317"/>
      <c r="TWP51" s="317"/>
      <c r="TWQ51" s="317"/>
      <c r="TWR51" s="317"/>
      <c r="TWS51" s="317"/>
      <c r="TWT51" s="317"/>
      <c r="TWU51" s="317"/>
      <c r="TWV51" s="317"/>
      <c r="TWW51" s="317"/>
      <c r="TWX51" s="317"/>
      <c r="TWY51" s="317"/>
      <c r="TWZ51" s="317"/>
      <c r="TXA51" s="317"/>
      <c r="TXB51" s="317"/>
      <c r="TXC51" s="317"/>
      <c r="TXD51" s="317"/>
      <c r="TXE51" s="317"/>
      <c r="TXF51" s="317"/>
      <c r="TXG51" s="317"/>
      <c r="TXH51" s="317"/>
      <c r="TXI51" s="317"/>
      <c r="TXJ51" s="317"/>
      <c r="TXK51" s="317"/>
      <c r="TXL51" s="317"/>
      <c r="TXM51" s="317"/>
      <c r="TXN51" s="317"/>
      <c r="TXO51" s="317"/>
      <c r="TXP51" s="317"/>
      <c r="TXQ51" s="317"/>
      <c r="TXR51" s="317"/>
      <c r="TXS51" s="317"/>
      <c r="TXT51" s="317"/>
      <c r="TXU51" s="317"/>
      <c r="TXV51" s="317"/>
      <c r="TXW51" s="317"/>
      <c r="TXX51" s="317"/>
      <c r="TXY51" s="317"/>
      <c r="TXZ51" s="317"/>
      <c r="TYA51" s="317"/>
      <c r="TYB51" s="317"/>
      <c r="TYC51" s="317"/>
      <c r="TYD51" s="317"/>
      <c r="TYE51" s="317"/>
      <c r="TYF51" s="317"/>
      <c r="TYG51" s="317"/>
      <c r="TYH51" s="317"/>
      <c r="TYI51" s="317"/>
      <c r="TYJ51" s="317"/>
      <c r="TYK51" s="317"/>
      <c r="TYL51" s="317"/>
      <c r="TYM51" s="317"/>
      <c r="TYN51" s="317"/>
      <c r="TYO51" s="317"/>
      <c r="TYP51" s="317"/>
      <c r="TYQ51" s="317"/>
      <c r="TYR51" s="317"/>
      <c r="TYS51" s="317"/>
      <c r="TYT51" s="317"/>
      <c r="TYU51" s="317"/>
      <c r="TYV51" s="317"/>
      <c r="TYW51" s="317"/>
      <c r="TYX51" s="317"/>
      <c r="TYY51" s="317"/>
      <c r="TYZ51" s="317"/>
      <c r="TZA51" s="317"/>
      <c r="TZB51" s="317"/>
      <c r="TZC51" s="317"/>
      <c r="TZD51" s="317"/>
      <c r="TZE51" s="317"/>
      <c r="TZF51" s="317"/>
      <c r="TZG51" s="317"/>
      <c r="TZH51" s="317"/>
      <c r="TZI51" s="317"/>
      <c r="TZJ51" s="317"/>
      <c r="TZK51" s="317"/>
      <c r="TZL51" s="317"/>
      <c r="TZM51" s="317"/>
      <c r="TZN51" s="317"/>
      <c r="TZO51" s="317"/>
      <c r="TZP51" s="317"/>
      <c r="TZQ51" s="317"/>
      <c r="TZR51" s="317"/>
      <c r="TZS51" s="317"/>
      <c r="TZT51" s="317"/>
      <c r="TZU51" s="317"/>
      <c r="TZV51" s="317"/>
      <c r="TZW51" s="317"/>
      <c r="TZX51" s="317"/>
      <c r="TZY51" s="317"/>
      <c r="TZZ51" s="317"/>
      <c r="UAA51" s="317"/>
      <c r="UAB51" s="317"/>
      <c r="UAC51" s="317"/>
      <c r="UAD51" s="317"/>
      <c r="UAE51" s="317"/>
      <c r="UAF51" s="317"/>
      <c r="UAG51" s="317"/>
      <c r="UAH51" s="317"/>
      <c r="UAI51" s="317"/>
      <c r="UAJ51" s="317"/>
      <c r="UAK51" s="317"/>
      <c r="UAL51" s="317"/>
      <c r="UAM51" s="317"/>
      <c r="UAN51" s="317"/>
      <c r="UAO51" s="317"/>
      <c r="UAP51" s="317"/>
      <c r="UAQ51" s="317"/>
      <c r="UAR51" s="317"/>
      <c r="UAS51" s="317"/>
      <c r="UAT51" s="317"/>
      <c r="UAU51" s="317"/>
      <c r="UAV51" s="317"/>
      <c r="UAW51" s="317"/>
      <c r="UAX51" s="317"/>
      <c r="UAY51" s="317"/>
      <c r="UAZ51" s="317"/>
      <c r="UBA51" s="317"/>
      <c r="UBB51" s="317"/>
      <c r="UBC51" s="317"/>
      <c r="UBD51" s="317"/>
      <c r="UBE51" s="317"/>
      <c r="UBF51" s="317"/>
      <c r="UBG51" s="317"/>
      <c r="UBH51" s="317"/>
      <c r="UBI51" s="317"/>
      <c r="UBJ51" s="317"/>
      <c r="UBK51" s="317"/>
      <c r="UBL51" s="317"/>
      <c r="UBM51" s="317"/>
      <c r="UBN51" s="317"/>
      <c r="UBO51" s="317"/>
      <c r="UBP51" s="317"/>
      <c r="UBQ51" s="317"/>
      <c r="UBR51" s="317"/>
      <c r="UBS51" s="317"/>
      <c r="UBT51" s="317"/>
      <c r="UBU51" s="317"/>
      <c r="UBV51" s="317"/>
      <c r="UBW51" s="317"/>
      <c r="UBX51" s="317"/>
      <c r="UBY51" s="317"/>
      <c r="UBZ51" s="317"/>
      <c r="UCA51" s="317"/>
      <c r="UCB51" s="317"/>
      <c r="UCC51" s="317"/>
      <c r="UCD51" s="317"/>
      <c r="UCE51" s="317"/>
      <c r="UCF51" s="317"/>
      <c r="UCG51" s="317"/>
      <c r="UCH51" s="317"/>
      <c r="UCI51" s="317"/>
      <c r="UCJ51" s="317"/>
      <c r="UCK51" s="317"/>
      <c r="UCL51" s="317"/>
      <c r="UCM51" s="317"/>
      <c r="UCN51" s="317"/>
      <c r="UCO51" s="317"/>
      <c r="UCP51" s="317"/>
      <c r="UCQ51" s="317"/>
      <c r="UCR51" s="317"/>
      <c r="UCS51" s="317"/>
      <c r="UCT51" s="317"/>
      <c r="UCU51" s="317"/>
      <c r="UCV51" s="317"/>
      <c r="UCW51" s="317"/>
      <c r="UCX51" s="317"/>
      <c r="UCY51" s="317"/>
      <c r="UCZ51" s="317"/>
      <c r="UDA51" s="317"/>
      <c r="UDB51" s="317"/>
      <c r="UDC51" s="317"/>
      <c r="UDD51" s="317"/>
      <c r="UDE51" s="317"/>
      <c r="UDF51" s="317"/>
      <c r="UDG51" s="317"/>
      <c r="UDH51" s="317"/>
      <c r="UDI51" s="317"/>
      <c r="UDJ51" s="317"/>
      <c r="UDK51" s="317"/>
      <c r="UDL51" s="317"/>
      <c r="UDM51" s="317"/>
      <c r="UDN51" s="317"/>
      <c r="UDO51" s="317"/>
      <c r="UDP51" s="317"/>
      <c r="UDQ51" s="317"/>
      <c r="UDR51" s="317"/>
      <c r="UDS51" s="317"/>
      <c r="UDT51" s="317"/>
      <c r="UDU51" s="317"/>
      <c r="UDV51" s="317"/>
      <c r="UDW51" s="317"/>
      <c r="UDX51" s="317"/>
      <c r="UDY51" s="317"/>
      <c r="UDZ51" s="317"/>
      <c r="UEA51" s="317"/>
      <c r="UEB51" s="317"/>
      <c r="UEC51" s="317"/>
      <c r="UED51" s="317"/>
      <c r="UEE51" s="317"/>
      <c r="UEF51" s="317"/>
      <c r="UEG51" s="317"/>
      <c r="UEH51" s="317"/>
      <c r="UEI51" s="317"/>
      <c r="UEJ51" s="317"/>
      <c r="UEK51" s="317"/>
      <c r="UEL51" s="317"/>
      <c r="UEM51" s="317"/>
      <c r="UEN51" s="317"/>
      <c r="UEO51" s="317"/>
      <c r="UEP51" s="317"/>
      <c r="UEQ51" s="317"/>
      <c r="UER51" s="317"/>
      <c r="UES51" s="317"/>
      <c r="UET51" s="317"/>
      <c r="UEU51" s="317"/>
      <c r="UEV51" s="317"/>
      <c r="UEW51" s="317"/>
      <c r="UEX51" s="317"/>
      <c r="UEY51" s="317"/>
      <c r="UEZ51" s="317"/>
      <c r="UFA51" s="317"/>
      <c r="UFB51" s="317"/>
      <c r="UFC51" s="317"/>
      <c r="UFD51" s="317"/>
      <c r="UFE51" s="317"/>
      <c r="UFF51" s="317"/>
      <c r="UFG51" s="317"/>
      <c r="UFH51" s="317"/>
      <c r="UFI51" s="317"/>
      <c r="UFJ51" s="317"/>
      <c r="UFK51" s="317"/>
      <c r="UFL51" s="317"/>
      <c r="UFM51" s="317"/>
      <c r="UFN51" s="317"/>
      <c r="UFO51" s="317"/>
      <c r="UFP51" s="317"/>
      <c r="UFQ51" s="317"/>
      <c r="UFR51" s="317"/>
      <c r="UFS51" s="317"/>
      <c r="UFT51" s="317"/>
      <c r="UFU51" s="317"/>
      <c r="UFV51" s="317"/>
      <c r="UFW51" s="317"/>
      <c r="UFX51" s="317"/>
      <c r="UFY51" s="317"/>
      <c r="UFZ51" s="317"/>
      <c r="UGA51" s="317"/>
      <c r="UGB51" s="317"/>
      <c r="UGC51" s="317"/>
      <c r="UGD51" s="317"/>
      <c r="UGE51" s="317"/>
      <c r="UGF51" s="317"/>
      <c r="UGG51" s="317"/>
      <c r="UGH51" s="317"/>
      <c r="UGI51" s="317"/>
      <c r="UGJ51" s="317"/>
      <c r="UGK51" s="317"/>
      <c r="UGL51" s="317"/>
      <c r="UGM51" s="317"/>
      <c r="UGN51" s="317"/>
      <c r="UGO51" s="317"/>
      <c r="UGP51" s="317"/>
      <c r="UGQ51" s="317"/>
      <c r="UGR51" s="317"/>
      <c r="UGS51" s="317"/>
      <c r="UGT51" s="317"/>
      <c r="UGU51" s="317"/>
      <c r="UGV51" s="317"/>
      <c r="UGW51" s="317"/>
      <c r="UGX51" s="317"/>
      <c r="UGY51" s="317"/>
      <c r="UGZ51" s="317"/>
      <c r="UHA51" s="317"/>
      <c r="UHB51" s="317"/>
      <c r="UHC51" s="317"/>
      <c r="UHD51" s="317"/>
      <c r="UHE51" s="317"/>
      <c r="UHF51" s="317"/>
      <c r="UHG51" s="317"/>
      <c r="UHH51" s="317"/>
      <c r="UHI51" s="317"/>
      <c r="UHJ51" s="317"/>
      <c r="UHK51" s="317"/>
      <c r="UHL51" s="317"/>
      <c r="UHM51" s="317"/>
      <c r="UHN51" s="317"/>
      <c r="UHO51" s="317"/>
      <c r="UHP51" s="317"/>
      <c r="UHQ51" s="317"/>
      <c r="UHR51" s="317"/>
      <c r="UHS51" s="317"/>
      <c r="UHT51" s="317"/>
      <c r="UHU51" s="317"/>
      <c r="UHV51" s="317"/>
      <c r="UHW51" s="317"/>
      <c r="UHX51" s="317"/>
      <c r="UHY51" s="317"/>
      <c r="UHZ51" s="317"/>
      <c r="UIA51" s="317"/>
      <c r="UIB51" s="317"/>
      <c r="UIC51" s="317"/>
      <c r="UID51" s="317"/>
      <c r="UIE51" s="317"/>
      <c r="UIF51" s="317"/>
      <c r="UIG51" s="317"/>
      <c r="UIH51" s="317"/>
      <c r="UII51" s="317"/>
      <c r="UIJ51" s="317"/>
      <c r="UIK51" s="317"/>
      <c r="UIL51" s="317"/>
      <c r="UIM51" s="317"/>
      <c r="UIN51" s="317"/>
      <c r="UIO51" s="317"/>
      <c r="UIP51" s="317"/>
      <c r="UIQ51" s="317"/>
      <c r="UIR51" s="317"/>
      <c r="UIS51" s="317"/>
      <c r="UIT51" s="317"/>
      <c r="UIU51" s="317"/>
      <c r="UIV51" s="317"/>
      <c r="UIW51" s="317"/>
      <c r="UIX51" s="317"/>
      <c r="UIY51" s="317"/>
      <c r="UIZ51" s="317"/>
      <c r="UJA51" s="317"/>
      <c r="UJB51" s="317"/>
      <c r="UJC51" s="317"/>
      <c r="UJD51" s="317"/>
      <c r="UJE51" s="317"/>
      <c r="UJF51" s="317"/>
      <c r="UJG51" s="317"/>
      <c r="UJH51" s="317"/>
      <c r="UJI51" s="317"/>
      <c r="UJJ51" s="317"/>
      <c r="UJK51" s="317"/>
      <c r="UJL51" s="317"/>
      <c r="UJM51" s="317"/>
      <c r="UJN51" s="317"/>
      <c r="UJO51" s="317"/>
      <c r="UJP51" s="317"/>
      <c r="UJQ51" s="317"/>
      <c r="UJR51" s="317"/>
      <c r="UJS51" s="317"/>
      <c r="UJT51" s="317"/>
      <c r="UJU51" s="317"/>
      <c r="UJV51" s="317"/>
      <c r="UJW51" s="317"/>
      <c r="UJX51" s="317"/>
      <c r="UJY51" s="317"/>
      <c r="UJZ51" s="317"/>
      <c r="UKA51" s="317"/>
      <c r="UKB51" s="317"/>
      <c r="UKC51" s="317"/>
      <c r="UKD51" s="317"/>
      <c r="UKE51" s="317"/>
      <c r="UKF51" s="317"/>
      <c r="UKG51" s="317"/>
      <c r="UKH51" s="317"/>
      <c r="UKI51" s="317"/>
      <c r="UKJ51" s="317"/>
      <c r="UKK51" s="317"/>
      <c r="UKL51" s="317"/>
      <c r="UKM51" s="317"/>
      <c r="UKN51" s="317"/>
      <c r="UKO51" s="317"/>
      <c r="UKP51" s="317"/>
      <c r="UKQ51" s="317"/>
      <c r="UKR51" s="317"/>
      <c r="UKS51" s="317"/>
      <c r="UKT51" s="317"/>
      <c r="UKU51" s="317"/>
      <c r="UKV51" s="317"/>
      <c r="UKW51" s="317"/>
      <c r="UKX51" s="317"/>
      <c r="UKY51" s="317"/>
      <c r="UKZ51" s="317"/>
      <c r="ULA51" s="317"/>
      <c r="ULB51" s="317"/>
      <c r="ULC51" s="317"/>
      <c r="ULD51" s="317"/>
      <c r="ULE51" s="317"/>
      <c r="ULF51" s="317"/>
      <c r="ULG51" s="317"/>
      <c r="ULH51" s="317"/>
      <c r="ULI51" s="317"/>
      <c r="ULJ51" s="317"/>
      <c r="ULK51" s="317"/>
      <c r="ULL51" s="317"/>
      <c r="ULM51" s="317"/>
      <c r="ULN51" s="317"/>
      <c r="ULO51" s="317"/>
      <c r="ULP51" s="317"/>
      <c r="ULQ51" s="317"/>
      <c r="ULR51" s="317"/>
      <c r="ULS51" s="317"/>
      <c r="ULT51" s="317"/>
      <c r="ULU51" s="317"/>
      <c r="ULV51" s="317"/>
      <c r="ULW51" s="317"/>
      <c r="ULX51" s="317"/>
      <c r="ULY51" s="317"/>
      <c r="ULZ51" s="317"/>
      <c r="UMA51" s="317"/>
      <c r="UMB51" s="317"/>
      <c r="UMC51" s="317"/>
      <c r="UMD51" s="317"/>
      <c r="UME51" s="317"/>
      <c r="UMF51" s="317"/>
      <c r="UMG51" s="317"/>
      <c r="UMH51" s="317"/>
      <c r="UMI51" s="317"/>
      <c r="UMJ51" s="317"/>
      <c r="UMK51" s="317"/>
      <c r="UML51" s="317"/>
      <c r="UMM51" s="317"/>
      <c r="UMN51" s="317"/>
      <c r="UMO51" s="317"/>
      <c r="UMP51" s="317"/>
      <c r="UMQ51" s="317"/>
      <c r="UMR51" s="317"/>
      <c r="UMS51" s="317"/>
      <c r="UMT51" s="317"/>
      <c r="UMU51" s="317"/>
      <c r="UMV51" s="317"/>
      <c r="UMW51" s="317"/>
      <c r="UMX51" s="317"/>
      <c r="UMY51" s="317"/>
      <c r="UMZ51" s="317"/>
      <c r="UNA51" s="317"/>
      <c r="UNB51" s="317"/>
      <c r="UNC51" s="317"/>
      <c r="UND51" s="317"/>
      <c r="UNE51" s="317"/>
      <c r="UNF51" s="317"/>
      <c r="UNG51" s="317"/>
      <c r="UNH51" s="317"/>
      <c r="UNI51" s="317"/>
      <c r="UNJ51" s="317"/>
      <c r="UNK51" s="317"/>
      <c r="UNL51" s="317"/>
      <c r="UNM51" s="317"/>
      <c r="UNN51" s="317"/>
      <c r="UNO51" s="317"/>
      <c r="UNP51" s="317"/>
      <c r="UNQ51" s="317"/>
      <c r="UNR51" s="317"/>
      <c r="UNS51" s="317"/>
      <c r="UNT51" s="317"/>
      <c r="UNU51" s="317"/>
      <c r="UNV51" s="317"/>
      <c r="UNW51" s="317"/>
      <c r="UNX51" s="317"/>
      <c r="UNY51" s="317"/>
      <c r="UNZ51" s="317"/>
      <c r="UOA51" s="317"/>
      <c r="UOB51" s="317"/>
      <c r="UOC51" s="317"/>
      <c r="UOD51" s="317"/>
      <c r="UOE51" s="317"/>
      <c r="UOF51" s="317"/>
      <c r="UOG51" s="317"/>
      <c r="UOH51" s="317"/>
      <c r="UOI51" s="317"/>
      <c r="UOJ51" s="317"/>
      <c r="UOK51" s="317"/>
      <c r="UOL51" s="317"/>
      <c r="UOM51" s="317"/>
      <c r="UON51" s="317"/>
      <c r="UOO51" s="317"/>
      <c r="UOP51" s="317"/>
      <c r="UOQ51" s="317"/>
      <c r="UOR51" s="317"/>
      <c r="UOS51" s="317"/>
      <c r="UOT51" s="317"/>
      <c r="UOU51" s="317"/>
      <c r="UOV51" s="317"/>
      <c r="UOW51" s="317"/>
      <c r="UOX51" s="317"/>
      <c r="UOY51" s="317"/>
      <c r="UOZ51" s="317"/>
      <c r="UPA51" s="317"/>
      <c r="UPB51" s="317"/>
      <c r="UPC51" s="317"/>
      <c r="UPD51" s="317"/>
      <c r="UPE51" s="317"/>
      <c r="UPF51" s="317"/>
      <c r="UPG51" s="317"/>
      <c r="UPH51" s="317"/>
      <c r="UPI51" s="317"/>
      <c r="UPJ51" s="317"/>
      <c r="UPK51" s="317"/>
      <c r="UPL51" s="317"/>
      <c r="UPM51" s="317"/>
      <c r="UPN51" s="317"/>
      <c r="UPO51" s="317"/>
      <c r="UPP51" s="317"/>
      <c r="UPQ51" s="317"/>
      <c r="UPR51" s="317"/>
      <c r="UPS51" s="317"/>
      <c r="UPT51" s="317"/>
      <c r="UPU51" s="317"/>
      <c r="UPV51" s="317"/>
      <c r="UPW51" s="317"/>
      <c r="UPX51" s="317"/>
      <c r="UPY51" s="317"/>
      <c r="UPZ51" s="317"/>
      <c r="UQA51" s="317"/>
      <c r="UQB51" s="317"/>
      <c r="UQC51" s="317"/>
      <c r="UQD51" s="317"/>
      <c r="UQE51" s="317"/>
      <c r="UQF51" s="317"/>
      <c r="UQG51" s="317"/>
      <c r="UQH51" s="317"/>
      <c r="UQI51" s="317"/>
      <c r="UQJ51" s="317"/>
      <c r="UQK51" s="317"/>
      <c r="UQL51" s="317"/>
      <c r="UQM51" s="317"/>
      <c r="UQN51" s="317"/>
      <c r="UQO51" s="317"/>
      <c r="UQP51" s="317"/>
      <c r="UQQ51" s="317"/>
      <c r="UQR51" s="317"/>
      <c r="UQS51" s="317"/>
      <c r="UQT51" s="317"/>
      <c r="UQU51" s="317"/>
      <c r="UQV51" s="317"/>
      <c r="UQW51" s="317"/>
      <c r="UQX51" s="317"/>
      <c r="UQY51" s="317"/>
      <c r="UQZ51" s="317"/>
      <c r="URA51" s="317"/>
      <c r="URB51" s="317"/>
      <c r="URC51" s="317"/>
      <c r="URD51" s="317"/>
      <c r="URE51" s="317"/>
      <c r="URF51" s="317"/>
      <c r="URG51" s="317"/>
      <c r="URH51" s="317"/>
      <c r="URI51" s="317"/>
      <c r="URJ51" s="317"/>
      <c r="URK51" s="317"/>
      <c r="URL51" s="317"/>
      <c r="URM51" s="317"/>
      <c r="URN51" s="317"/>
      <c r="URO51" s="317"/>
      <c r="URP51" s="317"/>
      <c r="URQ51" s="317"/>
      <c r="URR51" s="317"/>
      <c r="URS51" s="317"/>
      <c r="URT51" s="317"/>
      <c r="URU51" s="317"/>
      <c r="URV51" s="317"/>
      <c r="URW51" s="317"/>
      <c r="URX51" s="317"/>
      <c r="URY51" s="317"/>
      <c r="URZ51" s="317"/>
      <c r="USA51" s="317"/>
      <c r="USB51" s="317"/>
      <c r="USC51" s="317"/>
      <c r="USD51" s="317"/>
      <c r="USE51" s="317"/>
      <c r="USF51" s="317"/>
      <c r="USG51" s="317"/>
      <c r="USH51" s="317"/>
      <c r="USI51" s="317"/>
      <c r="USJ51" s="317"/>
      <c r="USK51" s="317"/>
      <c r="USL51" s="317"/>
      <c r="USM51" s="317"/>
      <c r="USN51" s="317"/>
      <c r="USO51" s="317"/>
      <c r="USP51" s="317"/>
      <c r="USQ51" s="317"/>
      <c r="USR51" s="317"/>
      <c r="USS51" s="317"/>
      <c r="UST51" s="317"/>
      <c r="USU51" s="317"/>
      <c r="USV51" s="317"/>
      <c r="USW51" s="317"/>
      <c r="USX51" s="317"/>
      <c r="USY51" s="317"/>
      <c r="USZ51" s="317"/>
      <c r="UTA51" s="317"/>
      <c r="UTB51" s="317"/>
      <c r="UTC51" s="317"/>
      <c r="UTD51" s="317"/>
      <c r="UTE51" s="317"/>
      <c r="UTF51" s="317"/>
      <c r="UTG51" s="317"/>
      <c r="UTH51" s="317"/>
      <c r="UTI51" s="317"/>
      <c r="UTJ51" s="317"/>
      <c r="UTK51" s="317"/>
      <c r="UTL51" s="317"/>
      <c r="UTM51" s="317"/>
      <c r="UTN51" s="317"/>
      <c r="UTO51" s="317"/>
      <c r="UTP51" s="317"/>
      <c r="UTQ51" s="317"/>
      <c r="UTR51" s="317"/>
      <c r="UTS51" s="317"/>
      <c r="UTT51" s="317"/>
      <c r="UTU51" s="317"/>
      <c r="UTV51" s="317"/>
      <c r="UTW51" s="317"/>
      <c r="UTX51" s="317"/>
      <c r="UTY51" s="317"/>
      <c r="UTZ51" s="317"/>
      <c r="UUA51" s="317"/>
      <c r="UUB51" s="317"/>
      <c r="UUC51" s="317"/>
      <c r="UUD51" s="317"/>
      <c r="UUE51" s="317"/>
      <c r="UUF51" s="317"/>
      <c r="UUG51" s="317"/>
      <c r="UUH51" s="317"/>
      <c r="UUI51" s="317"/>
      <c r="UUJ51" s="317"/>
      <c r="UUK51" s="317"/>
      <c r="UUL51" s="317"/>
      <c r="UUM51" s="317"/>
      <c r="UUN51" s="317"/>
      <c r="UUO51" s="317"/>
      <c r="UUP51" s="317"/>
      <c r="UUQ51" s="317"/>
      <c r="UUR51" s="317"/>
      <c r="UUS51" s="317"/>
      <c r="UUT51" s="317"/>
      <c r="UUU51" s="317"/>
      <c r="UUV51" s="317"/>
      <c r="UUW51" s="317"/>
      <c r="UUX51" s="317"/>
      <c r="UUY51" s="317"/>
      <c r="UUZ51" s="317"/>
      <c r="UVA51" s="317"/>
      <c r="UVB51" s="317"/>
      <c r="UVC51" s="317"/>
      <c r="UVD51" s="317"/>
      <c r="UVE51" s="317"/>
      <c r="UVF51" s="317"/>
      <c r="UVG51" s="317"/>
      <c r="UVH51" s="317"/>
      <c r="UVI51" s="317"/>
      <c r="UVJ51" s="317"/>
      <c r="UVK51" s="317"/>
      <c r="UVL51" s="317"/>
      <c r="UVM51" s="317"/>
      <c r="UVN51" s="317"/>
      <c r="UVO51" s="317"/>
      <c r="UVP51" s="317"/>
      <c r="UVQ51" s="317"/>
      <c r="UVR51" s="317"/>
      <c r="UVS51" s="317"/>
      <c r="UVT51" s="317"/>
      <c r="UVU51" s="317"/>
      <c r="UVV51" s="317"/>
      <c r="UVW51" s="317"/>
      <c r="UVX51" s="317"/>
      <c r="UVY51" s="317"/>
      <c r="UVZ51" s="317"/>
      <c r="UWA51" s="317"/>
      <c r="UWB51" s="317"/>
      <c r="UWC51" s="317"/>
      <c r="UWD51" s="317"/>
      <c r="UWE51" s="317"/>
      <c r="UWF51" s="317"/>
      <c r="UWG51" s="317"/>
      <c r="UWH51" s="317"/>
      <c r="UWI51" s="317"/>
      <c r="UWJ51" s="317"/>
      <c r="UWK51" s="317"/>
      <c r="UWL51" s="317"/>
      <c r="UWM51" s="317"/>
      <c r="UWN51" s="317"/>
      <c r="UWO51" s="317"/>
      <c r="UWP51" s="317"/>
      <c r="UWQ51" s="317"/>
      <c r="UWR51" s="317"/>
      <c r="UWS51" s="317"/>
      <c r="UWT51" s="317"/>
      <c r="UWU51" s="317"/>
      <c r="UWV51" s="317"/>
      <c r="UWW51" s="317"/>
      <c r="UWX51" s="317"/>
      <c r="UWY51" s="317"/>
      <c r="UWZ51" s="317"/>
      <c r="UXA51" s="317"/>
      <c r="UXB51" s="317"/>
      <c r="UXC51" s="317"/>
      <c r="UXD51" s="317"/>
      <c r="UXE51" s="317"/>
      <c r="UXF51" s="317"/>
      <c r="UXG51" s="317"/>
      <c r="UXH51" s="317"/>
      <c r="UXI51" s="317"/>
      <c r="UXJ51" s="317"/>
      <c r="UXK51" s="317"/>
      <c r="UXL51" s="317"/>
      <c r="UXM51" s="317"/>
      <c r="UXN51" s="317"/>
      <c r="UXO51" s="317"/>
      <c r="UXP51" s="317"/>
      <c r="UXQ51" s="317"/>
      <c r="UXR51" s="317"/>
      <c r="UXS51" s="317"/>
      <c r="UXT51" s="317"/>
      <c r="UXU51" s="317"/>
      <c r="UXV51" s="317"/>
      <c r="UXW51" s="317"/>
      <c r="UXX51" s="317"/>
      <c r="UXY51" s="317"/>
      <c r="UXZ51" s="317"/>
      <c r="UYA51" s="317"/>
      <c r="UYB51" s="317"/>
      <c r="UYC51" s="317"/>
      <c r="UYD51" s="317"/>
      <c r="UYE51" s="317"/>
      <c r="UYF51" s="317"/>
      <c r="UYG51" s="317"/>
      <c r="UYH51" s="317"/>
      <c r="UYI51" s="317"/>
      <c r="UYJ51" s="317"/>
      <c r="UYK51" s="317"/>
      <c r="UYL51" s="317"/>
      <c r="UYM51" s="317"/>
      <c r="UYN51" s="317"/>
      <c r="UYO51" s="317"/>
      <c r="UYP51" s="317"/>
      <c r="UYQ51" s="317"/>
      <c r="UYR51" s="317"/>
      <c r="UYS51" s="317"/>
      <c r="UYT51" s="317"/>
      <c r="UYU51" s="317"/>
      <c r="UYV51" s="317"/>
      <c r="UYW51" s="317"/>
      <c r="UYX51" s="317"/>
      <c r="UYY51" s="317"/>
      <c r="UYZ51" s="317"/>
      <c r="UZA51" s="317"/>
      <c r="UZB51" s="317"/>
      <c r="UZC51" s="317"/>
      <c r="UZD51" s="317"/>
      <c r="UZE51" s="317"/>
      <c r="UZF51" s="317"/>
      <c r="UZG51" s="317"/>
      <c r="UZH51" s="317"/>
      <c r="UZI51" s="317"/>
      <c r="UZJ51" s="317"/>
      <c r="UZK51" s="317"/>
      <c r="UZL51" s="317"/>
      <c r="UZM51" s="317"/>
      <c r="UZN51" s="317"/>
      <c r="UZO51" s="317"/>
      <c r="UZP51" s="317"/>
      <c r="UZQ51" s="317"/>
      <c r="UZR51" s="317"/>
      <c r="UZS51" s="317"/>
      <c r="UZT51" s="317"/>
      <c r="UZU51" s="317"/>
      <c r="UZV51" s="317"/>
      <c r="UZW51" s="317"/>
      <c r="UZX51" s="317"/>
      <c r="UZY51" s="317"/>
      <c r="UZZ51" s="317"/>
      <c r="VAA51" s="317"/>
      <c r="VAB51" s="317"/>
      <c r="VAC51" s="317"/>
      <c r="VAD51" s="317"/>
      <c r="VAE51" s="317"/>
      <c r="VAF51" s="317"/>
      <c r="VAG51" s="317"/>
      <c r="VAH51" s="317"/>
      <c r="VAI51" s="317"/>
      <c r="VAJ51" s="317"/>
      <c r="VAK51" s="317"/>
      <c r="VAL51" s="317"/>
      <c r="VAM51" s="317"/>
      <c r="VAN51" s="317"/>
      <c r="VAO51" s="317"/>
      <c r="VAP51" s="317"/>
      <c r="VAQ51" s="317"/>
      <c r="VAR51" s="317"/>
      <c r="VAS51" s="317"/>
      <c r="VAT51" s="317"/>
      <c r="VAU51" s="317"/>
      <c r="VAV51" s="317"/>
      <c r="VAW51" s="317"/>
      <c r="VAX51" s="317"/>
      <c r="VAY51" s="317"/>
      <c r="VAZ51" s="317"/>
      <c r="VBA51" s="317"/>
      <c r="VBB51" s="317"/>
      <c r="VBC51" s="317"/>
      <c r="VBD51" s="317"/>
      <c r="VBE51" s="317"/>
      <c r="VBF51" s="317"/>
      <c r="VBG51" s="317"/>
      <c r="VBH51" s="317"/>
      <c r="VBI51" s="317"/>
      <c r="VBJ51" s="317"/>
      <c r="VBK51" s="317"/>
      <c r="VBL51" s="317"/>
      <c r="VBM51" s="317"/>
      <c r="VBN51" s="317"/>
      <c r="VBO51" s="317"/>
      <c r="VBP51" s="317"/>
      <c r="VBQ51" s="317"/>
      <c r="VBR51" s="317"/>
      <c r="VBS51" s="317"/>
      <c r="VBT51" s="317"/>
      <c r="VBU51" s="317"/>
      <c r="VBV51" s="317"/>
      <c r="VBW51" s="317"/>
      <c r="VBX51" s="317"/>
      <c r="VBY51" s="317"/>
      <c r="VBZ51" s="317"/>
      <c r="VCA51" s="317"/>
      <c r="VCB51" s="317"/>
      <c r="VCC51" s="317"/>
      <c r="VCD51" s="317"/>
      <c r="VCE51" s="317"/>
      <c r="VCF51" s="317"/>
      <c r="VCG51" s="317"/>
      <c r="VCH51" s="317"/>
      <c r="VCI51" s="317"/>
      <c r="VCJ51" s="317"/>
      <c r="VCK51" s="317"/>
      <c r="VCL51" s="317"/>
      <c r="VCM51" s="317"/>
      <c r="VCN51" s="317"/>
      <c r="VCO51" s="317"/>
      <c r="VCP51" s="317"/>
      <c r="VCQ51" s="317"/>
      <c r="VCR51" s="317"/>
      <c r="VCS51" s="317"/>
      <c r="VCT51" s="317"/>
      <c r="VCU51" s="317"/>
      <c r="VCV51" s="317"/>
      <c r="VCW51" s="317"/>
      <c r="VCX51" s="317"/>
      <c r="VCY51" s="317"/>
      <c r="VCZ51" s="317"/>
      <c r="VDA51" s="317"/>
      <c r="VDB51" s="317"/>
      <c r="VDC51" s="317"/>
      <c r="VDD51" s="317"/>
      <c r="VDE51" s="317"/>
      <c r="VDF51" s="317"/>
      <c r="VDG51" s="317"/>
      <c r="VDH51" s="317"/>
      <c r="VDI51" s="317"/>
      <c r="VDJ51" s="317"/>
      <c r="VDK51" s="317"/>
      <c r="VDL51" s="317"/>
      <c r="VDM51" s="317"/>
      <c r="VDN51" s="317"/>
      <c r="VDO51" s="317"/>
      <c r="VDP51" s="317"/>
      <c r="VDQ51" s="317"/>
      <c r="VDR51" s="317"/>
      <c r="VDS51" s="317"/>
      <c r="VDT51" s="317"/>
      <c r="VDU51" s="317"/>
      <c r="VDV51" s="317"/>
      <c r="VDW51" s="317"/>
      <c r="VDX51" s="317"/>
      <c r="VDY51" s="317"/>
      <c r="VDZ51" s="317"/>
      <c r="VEA51" s="317"/>
      <c r="VEB51" s="317"/>
      <c r="VEC51" s="317"/>
      <c r="VED51" s="317"/>
      <c r="VEE51" s="317"/>
      <c r="VEF51" s="317"/>
      <c r="VEG51" s="317"/>
      <c r="VEH51" s="317"/>
      <c r="VEI51" s="317"/>
      <c r="VEJ51" s="317"/>
      <c r="VEK51" s="317"/>
      <c r="VEL51" s="317"/>
      <c r="VEM51" s="317"/>
      <c r="VEN51" s="317"/>
      <c r="VEO51" s="317"/>
      <c r="VEP51" s="317"/>
      <c r="VEQ51" s="317"/>
      <c r="VER51" s="317"/>
      <c r="VES51" s="317"/>
      <c r="VET51" s="317"/>
      <c r="VEU51" s="317"/>
      <c r="VEV51" s="317"/>
      <c r="VEW51" s="317"/>
      <c r="VEX51" s="317"/>
      <c r="VEY51" s="317"/>
      <c r="VEZ51" s="317"/>
      <c r="VFA51" s="317"/>
      <c r="VFB51" s="317"/>
      <c r="VFC51" s="317"/>
      <c r="VFD51" s="317"/>
      <c r="VFE51" s="317"/>
      <c r="VFF51" s="317"/>
      <c r="VFG51" s="317"/>
      <c r="VFH51" s="317"/>
      <c r="VFI51" s="317"/>
      <c r="VFJ51" s="317"/>
      <c r="VFK51" s="317"/>
      <c r="VFL51" s="317"/>
      <c r="VFM51" s="317"/>
      <c r="VFN51" s="317"/>
      <c r="VFO51" s="317"/>
      <c r="VFP51" s="317"/>
      <c r="VFQ51" s="317"/>
      <c r="VFR51" s="317"/>
      <c r="VFS51" s="317"/>
      <c r="VFT51" s="317"/>
      <c r="VFU51" s="317"/>
      <c r="VFV51" s="317"/>
      <c r="VFW51" s="317"/>
      <c r="VFX51" s="317"/>
      <c r="VFY51" s="317"/>
      <c r="VFZ51" s="317"/>
      <c r="VGA51" s="317"/>
      <c r="VGB51" s="317"/>
      <c r="VGC51" s="317"/>
      <c r="VGD51" s="317"/>
      <c r="VGE51" s="317"/>
      <c r="VGF51" s="317"/>
      <c r="VGG51" s="317"/>
      <c r="VGH51" s="317"/>
      <c r="VGI51" s="317"/>
      <c r="VGJ51" s="317"/>
      <c r="VGK51" s="317"/>
      <c r="VGL51" s="317"/>
      <c r="VGM51" s="317"/>
      <c r="VGN51" s="317"/>
      <c r="VGO51" s="317"/>
      <c r="VGP51" s="317"/>
      <c r="VGQ51" s="317"/>
      <c r="VGR51" s="317"/>
      <c r="VGS51" s="317"/>
      <c r="VGT51" s="317"/>
      <c r="VGU51" s="317"/>
      <c r="VGV51" s="317"/>
      <c r="VGW51" s="317"/>
      <c r="VGX51" s="317"/>
      <c r="VGY51" s="317"/>
      <c r="VGZ51" s="317"/>
      <c r="VHA51" s="317"/>
      <c r="VHB51" s="317"/>
      <c r="VHC51" s="317"/>
      <c r="VHD51" s="317"/>
      <c r="VHE51" s="317"/>
      <c r="VHF51" s="317"/>
      <c r="VHG51" s="317"/>
      <c r="VHH51" s="317"/>
      <c r="VHI51" s="317"/>
      <c r="VHJ51" s="317"/>
      <c r="VHK51" s="317"/>
      <c r="VHL51" s="317"/>
      <c r="VHM51" s="317"/>
      <c r="VHN51" s="317"/>
      <c r="VHO51" s="317"/>
      <c r="VHP51" s="317"/>
      <c r="VHQ51" s="317"/>
      <c r="VHR51" s="317"/>
      <c r="VHS51" s="317"/>
      <c r="VHT51" s="317"/>
      <c r="VHU51" s="317"/>
      <c r="VHV51" s="317"/>
      <c r="VHW51" s="317"/>
      <c r="VHX51" s="317"/>
      <c r="VHY51" s="317"/>
      <c r="VHZ51" s="317"/>
      <c r="VIA51" s="317"/>
      <c r="VIB51" s="317"/>
      <c r="VIC51" s="317"/>
      <c r="VID51" s="317"/>
      <c r="VIE51" s="317"/>
      <c r="VIF51" s="317"/>
      <c r="VIG51" s="317"/>
      <c r="VIH51" s="317"/>
      <c r="VII51" s="317"/>
      <c r="VIJ51" s="317"/>
      <c r="VIK51" s="317"/>
      <c r="VIL51" s="317"/>
      <c r="VIM51" s="317"/>
      <c r="VIN51" s="317"/>
      <c r="VIO51" s="317"/>
      <c r="VIP51" s="317"/>
      <c r="VIQ51" s="317"/>
      <c r="VIR51" s="317"/>
      <c r="VIS51" s="317"/>
      <c r="VIT51" s="317"/>
      <c r="VIU51" s="317"/>
      <c r="VIV51" s="317"/>
      <c r="VIW51" s="317"/>
      <c r="VIX51" s="317"/>
      <c r="VIY51" s="317"/>
      <c r="VIZ51" s="317"/>
      <c r="VJA51" s="317"/>
      <c r="VJB51" s="317"/>
      <c r="VJC51" s="317"/>
      <c r="VJD51" s="317"/>
      <c r="VJE51" s="317"/>
      <c r="VJF51" s="317"/>
      <c r="VJG51" s="317"/>
      <c r="VJH51" s="317"/>
      <c r="VJI51" s="317"/>
      <c r="VJJ51" s="317"/>
      <c r="VJK51" s="317"/>
      <c r="VJL51" s="317"/>
      <c r="VJM51" s="317"/>
      <c r="VJN51" s="317"/>
      <c r="VJO51" s="317"/>
      <c r="VJP51" s="317"/>
      <c r="VJQ51" s="317"/>
      <c r="VJR51" s="317"/>
      <c r="VJS51" s="317"/>
      <c r="VJT51" s="317"/>
      <c r="VJU51" s="317"/>
      <c r="VJV51" s="317"/>
      <c r="VJW51" s="317"/>
      <c r="VJX51" s="317"/>
      <c r="VJY51" s="317"/>
      <c r="VJZ51" s="317"/>
      <c r="VKA51" s="317"/>
      <c r="VKB51" s="317"/>
      <c r="VKC51" s="317"/>
      <c r="VKD51" s="317"/>
      <c r="VKE51" s="317"/>
      <c r="VKF51" s="317"/>
      <c r="VKG51" s="317"/>
      <c r="VKH51" s="317"/>
      <c r="VKI51" s="317"/>
      <c r="VKJ51" s="317"/>
      <c r="VKK51" s="317"/>
      <c r="VKL51" s="317"/>
      <c r="VKM51" s="317"/>
      <c r="VKN51" s="317"/>
      <c r="VKO51" s="317"/>
      <c r="VKP51" s="317"/>
      <c r="VKQ51" s="317"/>
      <c r="VKR51" s="317"/>
      <c r="VKS51" s="317"/>
      <c r="VKT51" s="317"/>
      <c r="VKU51" s="317"/>
      <c r="VKV51" s="317"/>
      <c r="VKW51" s="317"/>
      <c r="VKX51" s="317"/>
      <c r="VKY51" s="317"/>
      <c r="VKZ51" s="317"/>
      <c r="VLA51" s="317"/>
      <c r="VLB51" s="317"/>
      <c r="VLC51" s="317"/>
      <c r="VLD51" s="317"/>
      <c r="VLE51" s="317"/>
      <c r="VLF51" s="317"/>
      <c r="VLG51" s="317"/>
      <c r="VLH51" s="317"/>
      <c r="VLI51" s="317"/>
      <c r="VLJ51" s="317"/>
      <c r="VLK51" s="317"/>
      <c r="VLL51" s="317"/>
      <c r="VLM51" s="317"/>
      <c r="VLN51" s="317"/>
      <c r="VLO51" s="317"/>
      <c r="VLP51" s="317"/>
      <c r="VLQ51" s="317"/>
      <c r="VLR51" s="317"/>
      <c r="VLS51" s="317"/>
      <c r="VLT51" s="317"/>
      <c r="VLU51" s="317"/>
      <c r="VLV51" s="317"/>
      <c r="VLW51" s="317"/>
      <c r="VLX51" s="317"/>
      <c r="VLY51" s="317"/>
      <c r="VLZ51" s="317"/>
      <c r="VMA51" s="317"/>
      <c r="VMB51" s="317"/>
      <c r="VMC51" s="317"/>
      <c r="VMD51" s="317"/>
      <c r="VME51" s="317"/>
      <c r="VMF51" s="317"/>
      <c r="VMG51" s="317"/>
      <c r="VMH51" s="317"/>
      <c r="VMI51" s="317"/>
      <c r="VMJ51" s="317"/>
      <c r="VMK51" s="317"/>
      <c r="VML51" s="317"/>
      <c r="VMM51" s="317"/>
      <c r="VMN51" s="317"/>
      <c r="VMO51" s="317"/>
      <c r="VMP51" s="317"/>
      <c r="VMQ51" s="317"/>
      <c r="VMR51" s="317"/>
      <c r="VMS51" s="317"/>
      <c r="VMT51" s="317"/>
      <c r="VMU51" s="317"/>
      <c r="VMV51" s="317"/>
      <c r="VMW51" s="317"/>
      <c r="VMX51" s="317"/>
      <c r="VMY51" s="317"/>
      <c r="VMZ51" s="317"/>
      <c r="VNA51" s="317"/>
      <c r="VNB51" s="317"/>
      <c r="VNC51" s="317"/>
      <c r="VND51" s="317"/>
      <c r="VNE51" s="317"/>
      <c r="VNF51" s="317"/>
      <c r="VNG51" s="317"/>
      <c r="VNH51" s="317"/>
      <c r="VNI51" s="317"/>
      <c r="VNJ51" s="317"/>
      <c r="VNK51" s="317"/>
      <c r="VNL51" s="317"/>
      <c r="VNM51" s="317"/>
      <c r="VNN51" s="317"/>
      <c r="VNO51" s="317"/>
      <c r="VNP51" s="317"/>
      <c r="VNQ51" s="317"/>
      <c r="VNR51" s="317"/>
      <c r="VNS51" s="317"/>
      <c r="VNT51" s="317"/>
      <c r="VNU51" s="317"/>
      <c r="VNV51" s="317"/>
      <c r="VNW51" s="317"/>
      <c r="VNX51" s="317"/>
      <c r="VNY51" s="317"/>
      <c r="VNZ51" s="317"/>
      <c r="VOA51" s="317"/>
      <c r="VOB51" s="317"/>
      <c r="VOC51" s="317"/>
      <c r="VOD51" s="317"/>
      <c r="VOE51" s="317"/>
      <c r="VOF51" s="317"/>
      <c r="VOG51" s="317"/>
      <c r="VOH51" s="317"/>
      <c r="VOI51" s="317"/>
      <c r="VOJ51" s="317"/>
      <c r="VOK51" s="317"/>
      <c r="VOL51" s="317"/>
      <c r="VOM51" s="317"/>
      <c r="VON51" s="317"/>
      <c r="VOO51" s="317"/>
      <c r="VOP51" s="317"/>
      <c r="VOQ51" s="317"/>
      <c r="VOR51" s="317"/>
      <c r="VOS51" s="317"/>
      <c r="VOT51" s="317"/>
      <c r="VOU51" s="317"/>
      <c r="VOV51" s="317"/>
      <c r="VOW51" s="317"/>
      <c r="VOX51" s="317"/>
      <c r="VOY51" s="317"/>
      <c r="VOZ51" s="317"/>
      <c r="VPA51" s="317"/>
      <c r="VPB51" s="317"/>
      <c r="VPC51" s="317"/>
      <c r="VPD51" s="317"/>
      <c r="VPE51" s="317"/>
      <c r="VPF51" s="317"/>
      <c r="VPG51" s="317"/>
      <c r="VPH51" s="317"/>
      <c r="VPI51" s="317"/>
      <c r="VPJ51" s="317"/>
      <c r="VPK51" s="317"/>
      <c r="VPL51" s="317"/>
      <c r="VPM51" s="317"/>
      <c r="VPN51" s="317"/>
      <c r="VPO51" s="317"/>
      <c r="VPP51" s="317"/>
      <c r="VPQ51" s="317"/>
      <c r="VPR51" s="317"/>
      <c r="VPS51" s="317"/>
      <c r="VPT51" s="317"/>
      <c r="VPU51" s="317"/>
      <c r="VPV51" s="317"/>
      <c r="VPW51" s="317"/>
      <c r="VPX51" s="317"/>
      <c r="VPY51" s="317"/>
      <c r="VPZ51" s="317"/>
      <c r="VQA51" s="317"/>
      <c r="VQB51" s="317"/>
      <c r="VQC51" s="317"/>
      <c r="VQD51" s="317"/>
      <c r="VQE51" s="317"/>
      <c r="VQF51" s="317"/>
      <c r="VQG51" s="317"/>
      <c r="VQH51" s="317"/>
      <c r="VQI51" s="317"/>
      <c r="VQJ51" s="317"/>
      <c r="VQK51" s="317"/>
      <c r="VQL51" s="317"/>
      <c r="VQM51" s="317"/>
      <c r="VQN51" s="317"/>
      <c r="VQO51" s="317"/>
      <c r="VQP51" s="317"/>
      <c r="VQQ51" s="317"/>
      <c r="VQR51" s="317"/>
      <c r="VQS51" s="317"/>
      <c r="VQT51" s="317"/>
      <c r="VQU51" s="317"/>
      <c r="VQV51" s="317"/>
      <c r="VQW51" s="317"/>
      <c r="VQX51" s="317"/>
      <c r="VQY51" s="317"/>
      <c r="VQZ51" s="317"/>
      <c r="VRA51" s="317"/>
      <c r="VRB51" s="317"/>
      <c r="VRC51" s="317"/>
      <c r="VRD51" s="317"/>
      <c r="VRE51" s="317"/>
      <c r="VRF51" s="317"/>
      <c r="VRG51" s="317"/>
      <c r="VRH51" s="317"/>
      <c r="VRI51" s="317"/>
      <c r="VRJ51" s="317"/>
      <c r="VRK51" s="317"/>
      <c r="VRL51" s="317"/>
      <c r="VRM51" s="317"/>
      <c r="VRN51" s="317"/>
      <c r="VRO51" s="317"/>
      <c r="VRP51" s="317"/>
      <c r="VRQ51" s="317"/>
      <c r="VRR51" s="317"/>
      <c r="VRS51" s="317"/>
      <c r="VRT51" s="317"/>
      <c r="VRU51" s="317"/>
      <c r="VRV51" s="317"/>
      <c r="VRW51" s="317"/>
      <c r="VRX51" s="317"/>
      <c r="VRY51" s="317"/>
      <c r="VRZ51" s="317"/>
      <c r="VSA51" s="317"/>
      <c r="VSB51" s="317"/>
      <c r="VSC51" s="317"/>
      <c r="VSD51" s="317"/>
      <c r="VSE51" s="317"/>
      <c r="VSF51" s="317"/>
      <c r="VSG51" s="317"/>
      <c r="VSH51" s="317"/>
      <c r="VSI51" s="317"/>
      <c r="VSJ51" s="317"/>
      <c r="VSK51" s="317"/>
      <c r="VSL51" s="317"/>
      <c r="VSM51" s="317"/>
      <c r="VSN51" s="317"/>
      <c r="VSO51" s="317"/>
      <c r="VSP51" s="317"/>
      <c r="VSQ51" s="317"/>
      <c r="VSR51" s="317"/>
      <c r="VSS51" s="317"/>
      <c r="VST51" s="317"/>
      <c r="VSU51" s="317"/>
      <c r="VSV51" s="317"/>
      <c r="VSW51" s="317"/>
      <c r="VSX51" s="317"/>
      <c r="VSY51" s="317"/>
      <c r="VSZ51" s="317"/>
      <c r="VTA51" s="317"/>
      <c r="VTB51" s="317"/>
      <c r="VTC51" s="317"/>
      <c r="VTD51" s="317"/>
      <c r="VTE51" s="317"/>
      <c r="VTF51" s="317"/>
      <c r="VTG51" s="317"/>
      <c r="VTH51" s="317"/>
      <c r="VTI51" s="317"/>
      <c r="VTJ51" s="317"/>
      <c r="VTK51" s="317"/>
      <c r="VTL51" s="317"/>
      <c r="VTM51" s="317"/>
      <c r="VTN51" s="317"/>
      <c r="VTO51" s="317"/>
      <c r="VTP51" s="317"/>
      <c r="VTQ51" s="317"/>
      <c r="VTR51" s="317"/>
      <c r="VTS51" s="317"/>
      <c r="VTT51" s="317"/>
      <c r="VTU51" s="317"/>
      <c r="VTV51" s="317"/>
      <c r="VTW51" s="317"/>
      <c r="VTX51" s="317"/>
      <c r="VTY51" s="317"/>
      <c r="VTZ51" s="317"/>
      <c r="VUA51" s="317"/>
      <c r="VUB51" s="317"/>
      <c r="VUC51" s="317"/>
      <c r="VUD51" s="317"/>
      <c r="VUE51" s="317"/>
      <c r="VUF51" s="317"/>
      <c r="VUG51" s="317"/>
      <c r="VUH51" s="317"/>
      <c r="VUI51" s="317"/>
      <c r="VUJ51" s="317"/>
      <c r="VUK51" s="317"/>
      <c r="VUL51" s="317"/>
      <c r="VUM51" s="317"/>
      <c r="VUN51" s="317"/>
      <c r="VUO51" s="317"/>
      <c r="VUP51" s="317"/>
      <c r="VUQ51" s="317"/>
      <c r="VUR51" s="317"/>
      <c r="VUS51" s="317"/>
      <c r="VUT51" s="317"/>
      <c r="VUU51" s="317"/>
      <c r="VUV51" s="317"/>
      <c r="VUW51" s="317"/>
      <c r="VUX51" s="317"/>
      <c r="VUY51" s="317"/>
      <c r="VUZ51" s="317"/>
      <c r="VVA51" s="317"/>
      <c r="VVB51" s="317"/>
      <c r="VVC51" s="317"/>
      <c r="VVD51" s="317"/>
      <c r="VVE51" s="317"/>
      <c r="VVF51" s="317"/>
      <c r="VVG51" s="317"/>
      <c r="VVH51" s="317"/>
      <c r="VVI51" s="317"/>
      <c r="VVJ51" s="317"/>
      <c r="VVK51" s="317"/>
      <c r="VVL51" s="317"/>
      <c r="VVM51" s="317"/>
      <c r="VVN51" s="317"/>
      <c r="VVO51" s="317"/>
      <c r="VVP51" s="317"/>
      <c r="VVQ51" s="317"/>
      <c r="VVR51" s="317"/>
      <c r="VVS51" s="317"/>
      <c r="VVT51" s="317"/>
      <c r="VVU51" s="317"/>
      <c r="VVV51" s="317"/>
      <c r="VVW51" s="317"/>
      <c r="VVX51" s="317"/>
      <c r="VVY51" s="317"/>
      <c r="VVZ51" s="317"/>
      <c r="VWA51" s="317"/>
      <c r="VWB51" s="317"/>
      <c r="VWC51" s="317"/>
      <c r="VWD51" s="317"/>
      <c r="VWE51" s="317"/>
      <c r="VWF51" s="317"/>
      <c r="VWG51" s="317"/>
      <c r="VWH51" s="317"/>
      <c r="VWI51" s="317"/>
      <c r="VWJ51" s="317"/>
      <c r="VWK51" s="317"/>
      <c r="VWL51" s="317"/>
      <c r="VWM51" s="317"/>
      <c r="VWN51" s="317"/>
      <c r="VWO51" s="317"/>
      <c r="VWP51" s="317"/>
      <c r="VWQ51" s="317"/>
      <c r="VWR51" s="317"/>
      <c r="VWS51" s="317"/>
      <c r="VWT51" s="317"/>
      <c r="VWU51" s="317"/>
      <c r="VWV51" s="317"/>
      <c r="VWW51" s="317"/>
      <c r="VWX51" s="317"/>
      <c r="VWY51" s="317"/>
      <c r="VWZ51" s="317"/>
      <c r="VXA51" s="317"/>
      <c r="VXB51" s="317"/>
      <c r="VXC51" s="317"/>
      <c r="VXD51" s="317"/>
      <c r="VXE51" s="317"/>
      <c r="VXF51" s="317"/>
      <c r="VXG51" s="317"/>
      <c r="VXH51" s="317"/>
      <c r="VXI51" s="317"/>
      <c r="VXJ51" s="317"/>
      <c r="VXK51" s="317"/>
      <c r="VXL51" s="317"/>
      <c r="VXM51" s="317"/>
      <c r="VXN51" s="317"/>
      <c r="VXO51" s="317"/>
      <c r="VXP51" s="317"/>
      <c r="VXQ51" s="317"/>
      <c r="VXR51" s="317"/>
      <c r="VXS51" s="317"/>
      <c r="VXT51" s="317"/>
      <c r="VXU51" s="317"/>
      <c r="VXV51" s="317"/>
      <c r="VXW51" s="317"/>
      <c r="VXX51" s="317"/>
      <c r="VXY51" s="317"/>
      <c r="VXZ51" s="317"/>
      <c r="VYA51" s="317"/>
      <c r="VYB51" s="317"/>
      <c r="VYC51" s="317"/>
      <c r="VYD51" s="317"/>
      <c r="VYE51" s="317"/>
      <c r="VYF51" s="317"/>
      <c r="VYG51" s="317"/>
      <c r="VYH51" s="317"/>
      <c r="VYI51" s="317"/>
      <c r="VYJ51" s="317"/>
      <c r="VYK51" s="317"/>
      <c r="VYL51" s="317"/>
      <c r="VYM51" s="317"/>
      <c r="VYN51" s="317"/>
      <c r="VYO51" s="317"/>
      <c r="VYP51" s="317"/>
      <c r="VYQ51" s="317"/>
      <c r="VYR51" s="317"/>
      <c r="VYS51" s="317"/>
      <c r="VYT51" s="317"/>
      <c r="VYU51" s="317"/>
      <c r="VYV51" s="317"/>
      <c r="VYW51" s="317"/>
      <c r="VYX51" s="317"/>
      <c r="VYY51" s="317"/>
      <c r="VYZ51" s="317"/>
      <c r="VZA51" s="317"/>
      <c r="VZB51" s="317"/>
      <c r="VZC51" s="317"/>
      <c r="VZD51" s="317"/>
      <c r="VZE51" s="317"/>
      <c r="VZF51" s="317"/>
      <c r="VZG51" s="317"/>
      <c r="VZH51" s="317"/>
      <c r="VZI51" s="317"/>
      <c r="VZJ51" s="317"/>
      <c r="VZK51" s="317"/>
      <c r="VZL51" s="317"/>
      <c r="VZM51" s="317"/>
      <c r="VZN51" s="317"/>
      <c r="VZO51" s="317"/>
      <c r="VZP51" s="317"/>
      <c r="VZQ51" s="317"/>
      <c r="VZR51" s="317"/>
      <c r="VZS51" s="317"/>
      <c r="VZT51" s="317"/>
      <c r="VZU51" s="317"/>
      <c r="VZV51" s="317"/>
      <c r="VZW51" s="317"/>
      <c r="VZX51" s="317"/>
      <c r="VZY51" s="317"/>
      <c r="VZZ51" s="317"/>
      <c r="WAA51" s="317"/>
      <c r="WAB51" s="317"/>
      <c r="WAC51" s="317"/>
      <c r="WAD51" s="317"/>
      <c r="WAE51" s="317"/>
      <c r="WAF51" s="317"/>
      <c r="WAG51" s="317"/>
      <c r="WAH51" s="317"/>
      <c r="WAI51" s="317"/>
      <c r="WAJ51" s="317"/>
      <c r="WAK51" s="317"/>
      <c r="WAL51" s="317"/>
      <c r="WAM51" s="317"/>
      <c r="WAN51" s="317"/>
      <c r="WAO51" s="317"/>
      <c r="WAP51" s="317"/>
      <c r="WAQ51" s="317"/>
      <c r="WAR51" s="317"/>
      <c r="WAS51" s="317"/>
      <c r="WAT51" s="317"/>
      <c r="WAU51" s="317"/>
      <c r="WAV51" s="317"/>
      <c r="WAW51" s="317"/>
      <c r="WAX51" s="317"/>
      <c r="WAY51" s="317"/>
      <c r="WAZ51" s="317"/>
      <c r="WBA51" s="317"/>
      <c r="WBB51" s="317"/>
      <c r="WBC51" s="317"/>
      <c r="WBD51" s="317"/>
      <c r="WBE51" s="317"/>
      <c r="WBF51" s="317"/>
      <c r="WBG51" s="317"/>
      <c r="WBH51" s="317"/>
      <c r="WBI51" s="317"/>
      <c r="WBJ51" s="317"/>
      <c r="WBK51" s="317"/>
      <c r="WBL51" s="317"/>
      <c r="WBM51" s="317"/>
      <c r="WBN51" s="317"/>
      <c r="WBO51" s="317"/>
      <c r="WBP51" s="317"/>
      <c r="WBQ51" s="317"/>
      <c r="WBR51" s="317"/>
      <c r="WBS51" s="317"/>
      <c r="WBT51" s="317"/>
      <c r="WBU51" s="317"/>
      <c r="WBV51" s="317"/>
      <c r="WBW51" s="317"/>
      <c r="WBX51" s="317"/>
      <c r="WBY51" s="317"/>
      <c r="WBZ51" s="317"/>
      <c r="WCA51" s="317"/>
      <c r="WCB51" s="317"/>
      <c r="WCC51" s="317"/>
      <c r="WCD51" s="317"/>
      <c r="WCE51" s="317"/>
      <c r="WCF51" s="317"/>
      <c r="WCG51" s="317"/>
      <c r="WCH51" s="317"/>
      <c r="WCI51" s="317"/>
      <c r="WCJ51" s="317"/>
      <c r="WCK51" s="317"/>
      <c r="WCL51" s="317"/>
      <c r="WCM51" s="317"/>
      <c r="WCN51" s="317"/>
      <c r="WCO51" s="317"/>
      <c r="WCP51" s="317"/>
      <c r="WCQ51" s="317"/>
      <c r="WCR51" s="317"/>
      <c r="WCS51" s="317"/>
      <c r="WCT51" s="317"/>
      <c r="WCU51" s="317"/>
      <c r="WCV51" s="317"/>
      <c r="WCW51" s="317"/>
      <c r="WCX51" s="317"/>
      <c r="WCY51" s="317"/>
      <c r="WCZ51" s="317"/>
      <c r="WDA51" s="317"/>
      <c r="WDB51" s="317"/>
      <c r="WDC51" s="317"/>
      <c r="WDD51" s="317"/>
      <c r="WDE51" s="317"/>
      <c r="WDF51" s="317"/>
      <c r="WDG51" s="317"/>
      <c r="WDH51" s="317"/>
      <c r="WDI51" s="317"/>
      <c r="WDJ51" s="317"/>
      <c r="WDK51" s="317"/>
      <c r="WDL51" s="317"/>
      <c r="WDM51" s="317"/>
      <c r="WDN51" s="317"/>
      <c r="WDO51" s="317"/>
      <c r="WDP51" s="317"/>
      <c r="WDQ51" s="317"/>
      <c r="WDR51" s="317"/>
      <c r="WDS51" s="317"/>
      <c r="WDT51" s="317"/>
      <c r="WDU51" s="317"/>
      <c r="WDV51" s="317"/>
      <c r="WDW51" s="317"/>
      <c r="WDX51" s="317"/>
      <c r="WDY51" s="317"/>
      <c r="WDZ51" s="317"/>
      <c r="WEA51" s="317"/>
      <c r="WEB51" s="317"/>
      <c r="WEC51" s="317"/>
      <c r="WED51" s="317"/>
      <c r="WEE51" s="317"/>
      <c r="WEF51" s="317"/>
      <c r="WEG51" s="317"/>
      <c r="WEH51" s="317"/>
      <c r="WEI51" s="317"/>
      <c r="WEJ51" s="317"/>
      <c r="WEK51" s="317"/>
      <c r="WEL51" s="317"/>
      <c r="WEM51" s="317"/>
      <c r="WEN51" s="317"/>
      <c r="WEO51" s="317"/>
      <c r="WEP51" s="317"/>
      <c r="WEQ51" s="317"/>
      <c r="WER51" s="317"/>
      <c r="WES51" s="317"/>
      <c r="WET51" s="317"/>
      <c r="WEU51" s="317"/>
      <c r="WEV51" s="317"/>
      <c r="WEW51" s="317"/>
      <c r="WEX51" s="317"/>
      <c r="WEY51" s="317"/>
      <c r="WEZ51" s="317"/>
      <c r="WFA51" s="317"/>
      <c r="WFB51" s="317"/>
      <c r="WFC51" s="317"/>
      <c r="WFD51" s="317"/>
      <c r="WFE51" s="317"/>
      <c r="WFF51" s="317"/>
      <c r="WFG51" s="317"/>
      <c r="WFH51" s="317"/>
      <c r="WFI51" s="317"/>
      <c r="WFJ51" s="317"/>
      <c r="WFK51" s="317"/>
      <c r="WFL51" s="317"/>
      <c r="WFM51" s="317"/>
      <c r="WFN51" s="317"/>
      <c r="WFO51" s="317"/>
      <c r="WFP51" s="317"/>
      <c r="WFQ51" s="317"/>
      <c r="WFR51" s="317"/>
      <c r="WFS51" s="317"/>
      <c r="WFT51" s="317"/>
      <c r="WFU51" s="317"/>
      <c r="WFV51" s="317"/>
      <c r="WFW51" s="317"/>
      <c r="WFX51" s="317"/>
      <c r="WFY51" s="317"/>
      <c r="WFZ51" s="317"/>
      <c r="WGA51" s="317"/>
      <c r="WGB51" s="317"/>
      <c r="WGC51" s="317"/>
      <c r="WGD51" s="317"/>
      <c r="WGE51" s="317"/>
      <c r="WGF51" s="317"/>
      <c r="WGG51" s="317"/>
      <c r="WGH51" s="317"/>
      <c r="WGI51" s="317"/>
      <c r="WGJ51" s="317"/>
      <c r="WGK51" s="317"/>
      <c r="WGL51" s="317"/>
      <c r="WGM51" s="317"/>
      <c r="WGN51" s="317"/>
      <c r="WGO51" s="317"/>
      <c r="WGP51" s="317"/>
      <c r="WGQ51" s="317"/>
      <c r="WGR51" s="317"/>
      <c r="WGS51" s="317"/>
      <c r="WGT51" s="317"/>
      <c r="WGU51" s="317"/>
      <c r="WGV51" s="317"/>
      <c r="WGW51" s="317"/>
      <c r="WGX51" s="317"/>
      <c r="WGY51" s="317"/>
      <c r="WGZ51" s="317"/>
      <c r="WHA51" s="317"/>
      <c r="WHB51" s="317"/>
      <c r="WHC51" s="317"/>
      <c r="WHD51" s="317"/>
      <c r="WHE51" s="317"/>
      <c r="WHF51" s="317"/>
      <c r="WHG51" s="317"/>
      <c r="WHH51" s="317"/>
      <c r="WHI51" s="317"/>
      <c r="WHJ51" s="317"/>
      <c r="WHK51" s="317"/>
      <c r="WHL51" s="317"/>
      <c r="WHM51" s="317"/>
      <c r="WHN51" s="317"/>
      <c r="WHO51" s="317"/>
      <c r="WHP51" s="317"/>
      <c r="WHQ51" s="317"/>
      <c r="WHR51" s="317"/>
      <c r="WHS51" s="317"/>
      <c r="WHT51" s="317"/>
      <c r="WHU51" s="317"/>
      <c r="WHV51" s="317"/>
      <c r="WHW51" s="317"/>
      <c r="WHX51" s="317"/>
      <c r="WHY51" s="317"/>
      <c r="WHZ51" s="317"/>
      <c r="WIA51" s="317"/>
      <c r="WIB51" s="317"/>
      <c r="WIC51" s="317"/>
      <c r="WID51" s="317"/>
      <c r="WIE51" s="317"/>
      <c r="WIF51" s="317"/>
      <c r="WIG51" s="317"/>
      <c r="WIH51" s="317"/>
      <c r="WII51" s="317"/>
      <c r="WIJ51" s="317"/>
      <c r="WIK51" s="317"/>
      <c r="WIL51" s="317"/>
      <c r="WIM51" s="317"/>
      <c r="WIN51" s="317"/>
      <c r="WIO51" s="317"/>
      <c r="WIP51" s="317"/>
      <c r="WIQ51" s="317"/>
      <c r="WIR51" s="317"/>
      <c r="WIS51" s="317"/>
      <c r="WIT51" s="317"/>
      <c r="WIU51" s="317"/>
      <c r="WIV51" s="317"/>
      <c r="WIW51" s="317"/>
      <c r="WIX51" s="317"/>
      <c r="WIY51" s="317"/>
      <c r="WIZ51" s="317"/>
      <c r="WJA51" s="317"/>
      <c r="WJB51" s="317"/>
      <c r="WJC51" s="317"/>
      <c r="WJD51" s="317"/>
      <c r="WJE51" s="317"/>
      <c r="WJF51" s="317"/>
      <c r="WJG51" s="317"/>
      <c r="WJH51" s="317"/>
      <c r="WJI51" s="317"/>
      <c r="WJJ51" s="317"/>
      <c r="WJK51" s="317"/>
      <c r="WJL51" s="317"/>
      <c r="WJM51" s="317"/>
      <c r="WJN51" s="317"/>
      <c r="WJO51" s="317"/>
      <c r="WJP51" s="317"/>
      <c r="WJQ51" s="317"/>
      <c r="WJR51" s="317"/>
      <c r="WJS51" s="317"/>
      <c r="WJT51" s="317"/>
      <c r="WJU51" s="317"/>
      <c r="WJV51" s="317"/>
      <c r="WJW51" s="317"/>
      <c r="WJX51" s="317"/>
      <c r="WJY51" s="317"/>
      <c r="WJZ51" s="317"/>
      <c r="WKA51" s="317"/>
      <c r="WKB51" s="317"/>
      <c r="WKC51" s="317"/>
      <c r="WKD51" s="317"/>
      <c r="WKE51" s="317"/>
      <c r="WKF51" s="317"/>
      <c r="WKG51" s="317"/>
      <c r="WKH51" s="317"/>
      <c r="WKI51" s="317"/>
      <c r="WKJ51" s="317"/>
      <c r="WKK51" s="317"/>
      <c r="WKL51" s="317"/>
      <c r="WKM51" s="317"/>
      <c r="WKN51" s="317"/>
      <c r="WKO51" s="317"/>
      <c r="WKP51" s="317"/>
      <c r="WKQ51" s="317"/>
      <c r="WKR51" s="317"/>
      <c r="WKS51" s="317"/>
      <c r="WKT51" s="317"/>
      <c r="WKU51" s="317"/>
      <c r="WKV51" s="317"/>
      <c r="WKW51" s="317"/>
      <c r="WKX51" s="317"/>
      <c r="WKY51" s="317"/>
      <c r="WKZ51" s="317"/>
      <c r="WLA51" s="317"/>
      <c r="WLB51" s="317"/>
      <c r="WLC51" s="317"/>
      <c r="WLD51" s="317"/>
      <c r="WLE51" s="317"/>
      <c r="WLF51" s="317"/>
      <c r="WLG51" s="317"/>
      <c r="WLH51" s="317"/>
      <c r="WLI51" s="317"/>
      <c r="WLJ51" s="317"/>
      <c r="WLK51" s="317"/>
      <c r="WLL51" s="317"/>
      <c r="WLM51" s="317"/>
      <c r="WLN51" s="317"/>
      <c r="WLO51" s="317"/>
      <c r="WLP51" s="317"/>
      <c r="WLQ51" s="317"/>
      <c r="WLR51" s="317"/>
      <c r="WLS51" s="317"/>
      <c r="WLT51" s="317"/>
      <c r="WLU51" s="317"/>
      <c r="WLV51" s="317"/>
      <c r="WLW51" s="317"/>
      <c r="WLX51" s="317"/>
      <c r="WLY51" s="317"/>
      <c r="WLZ51" s="317"/>
      <c r="WMA51" s="317"/>
      <c r="WMB51" s="317"/>
      <c r="WMC51" s="317"/>
      <c r="WMD51" s="317"/>
      <c r="WME51" s="317"/>
      <c r="WMF51" s="317"/>
      <c r="WMG51" s="317"/>
      <c r="WMH51" s="317"/>
      <c r="WMI51" s="317"/>
      <c r="WMJ51" s="317"/>
      <c r="WMK51" s="317"/>
      <c r="WML51" s="317"/>
      <c r="WMM51" s="317"/>
      <c r="WMN51" s="317"/>
      <c r="WMO51" s="317"/>
      <c r="WMP51" s="317"/>
      <c r="WMQ51" s="317"/>
      <c r="WMR51" s="317"/>
      <c r="WMS51" s="317"/>
      <c r="WMT51" s="317"/>
      <c r="WMU51" s="317"/>
      <c r="WMV51" s="317"/>
      <c r="WMW51" s="317"/>
      <c r="WMX51" s="317"/>
      <c r="WMY51" s="317"/>
      <c r="WMZ51" s="317"/>
      <c r="WNA51" s="317"/>
      <c r="WNB51" s="317"/>
      <c r="WNC51" s="317"/>
      <c r="WND51" s="317"/>
      <c r="WNE51" s="317"/>
      <c r="WNF51" s="317"/>
      <c r="WNG51" s="317"/>
      <c r="WNH51" s="317"/>
      <c r="WNI51" s="317"/>
      <c r="WNJ51" s="317"/>
      <c r="WNK51" s="317"/>
      <c r="WNL51" s="317"/>
      <c r="WNM51" s="317"/>
      <c r="WNN51" s="317"/>
      <c r="WNO51" s="317"/>
      <c r="WNP51" s="317"/>
      <c r="WNQ51" s="317"/>
      <c r="WNR51" s="317"/>
      <c r="WNS51" s="317"/>
      <c r="WNT51" s="317"/>
      <c r="WNU51" s="317"/>
      <c r="WNV51" s="317"/>
      <c r="WNW51" s="317"/>
      <c r="WNX51" s="317"/>
      <c r="WNY51" s="317"/>
      <c r="WNZ51" s="317"/>
      <c r="WOA51" s="317"/>
      <c r="WOB51" s="317"/>
      <c r="WOC51" s="317"/>
      <c r="WOD51" s="317"/>
      <c r="WOE51" s="317"/>
      <c r="WOF51" s="317"/>
      <c r="WOG51" s="317"/>
      <c r="WOH51" s="317"/>
      <c r="WOI51" s="317"/>
      <c r="WOJ51" s="317"/>
      <c r="WOK51" s="317"/>
      <c r="WOL51" s="317"/>
      <c r="WOM51" s="317"/>
      <c r="WON51" s="317"/>
      <c r="WOO51" s="317"/>
      <c r="WOP51" s="317"/>
      <c r="WOQ51" s="317"/>
      <c r="WOR51" s="317"/>
      <c r="WOS51" s="317"/>
      <c r="WOT51" s="317"/>
      <c r="WOU51" s="317"/>
      <c r="WOV51" s="317"/>
      <c r="WOW51" s="317"/>
      <c r="WOX51" s="317"/>
      <c r="WOY51" s="317"/>
      <c r="WOZ51" s="317"/>
      <c r="WPA51" s="317"/>
      <c r="WPB51" s="317"/>
      <c r="WPC51" s="317"/>
      <c r="WPD51" s="317"/>
      <c r="WPE51" s="317"/>
      <c r="WPF51" s="317"/>
      <c r="WPG51" s="317"/>
      <c r="WPH51" s="317"/>
      <c r="WPI51" s="317"/>
      <c r="WPJ51" s="317"/>
      <c r="WPK51" s="317"/>
      <c r="WPL51" s="317"/>
      <c r="WPM51" s="317"/>
      <c r="WPN51" s="317"/>
      <c r="WPO51" s="317"/>
      <c r="WPP51" s="317"/>
      <c r="WPQ51" s="317"/>
      <c r="WPR51" s="317"/>
      <c r="WPS51" s="317"/>
      <c r="WPT51" s="317"/>
      <c r="WPU51" s="317"/>
      <c r="WPV51" s="317"/>
      <c r="WPW51" s="317"/>
      <c r="WPX51" s="317"/>
      <c r="WPY51" s="317"/>
      <c r="WPZ51" s="317"/>
      <c r="WQA51" s="317"/>
      <c r="WQB51" s="317"/>
      <c r="WQC51" s="317"/>
      <c r="WQD51" s="317"/>
      <c r="WQE51" s="317"/>
      <c r="WQF51" s="317"/>
      <c r="WQG51" s="317"/>
      <c r="WQH51" s="317"/>
      <c r="WQI51" s="317"/>
      <c r="WQJ51" s="317"/>
      <c r="WQK51" s="317"/>
      <c r="WQL51" s="317"/>
      <c r="WQM51" s="317"/>
      <c r="WQN51" s="317"/>
      <c r="WQO51" s="317"/>
      <c r="WQP51" s="317"/>
      <c r="WQQ51" s="317"/>
      <c r="WQR51" s="317"/>
      <c r="WQS51" s="317"/>
      <c r="WQT51" s="317"/>
      <c r="WQU51" s="317"/>
      <c r="WQV51" s="317"/>
      <c r="WQW51" s="317"/>
      <c r="WQX51" s="317"/>
      <c r="WQY51" s="317"/>
      <c r="WQZ51" s="317"/>
      <c r="WRA51" s="317"/>
      <c r="WRB51" s="317"/>
      <c r="WRC51" s="317"/>
      <c r="WRD51" s="317"/>
      <c r="WRE51" s="317"/>
      <c r="WRF51" s="317"/>
      <c r="WRG51" s="317"/>
      <c r="WRH51" s="317"/>
      <c r="WRI51" s="317"/>
      <c r="WRJ51" s="317"/>
      <c r="WRK51" s="317"/>
      <c r="WRL51" s="317"/>
      <c r="WRM51" s="317"/>
      <c r="WRN51" s="317"/>
      <c r="WRO51" s="317"/>
      <c r="WRP51" s="317"/>
      <c r="WRQ51" s="317"/>
      <c r="WRR51" s="317"/>
      <c r="WRS51" s="317"/>
      <c r="WRT51" s="317"/>
      <c r="WRU51" s="317"/>
      <c r="WRV51" s="317"/>
      <c r="WRW51" s="317"/>
      <c r="WRX51" s="317"/>
      <c r="WRY51" s="317"/>
      <c r="WRZ51" s="317"/>
      <c r="WSA51" s="317"/>
      <c r="WSB51" s="317"/>
      <c r="WSC51" s="317"/>
      <c r="WSD51" s="317"/>
      <c r="WSE51" s="317"/>
      <c r="WSF51" s="317"/>
      <c r="WSG51" s="317"/>
      <c r="WSH51" s="317"/>
      <c r="WSI51" s="317"/>
      <c r="WSJ51" s="317"/>
      <c r="WSK51" s="317"/>
      <c r="WSL51" s="317"/>
      <c r="WSM51" s="317"/>
      <c r="WSN51" s="317"/>
      <c r="WSO51" s="317"/>
      <c r="WSP51" s="317"/>
      <c r="WSQ51" s="317"/>
      <c r="WSR51" s="317"/>
      <c r="WSS51" s="317"/>
      <c r="WST51" s="317"/>
      <c r="WSU51" s="317"/>
      <c r="WSV51" s="317"/>
      <c r="WSW51" s="317"/>
      <c r="WSX51" s="317"/>
      <c r="WSY51" s="317"/>
      <c r="WSZ51" s="317"/>
      <c r="WTA51" s="317"/>
      <c r="WTB51" s="317"/>
      <c r="WTC51" s="317"/>
      <c r="WTD51" s="317"/>
      <c r="WTE51" s="317"/>
      <c r="WTF51" s="317"/>
      <c r="WTG51" s="317"/>
      <c r="WTH51" s="317"/>
      <c r="WTI51" s="317"/>
      <c r="WTJ51" s="317"/>
      <c r="WTK51" s="317"/>
      <c r="WTL51" s="317"/>
      <c r="WTM51" s="317"/>
      <c r="WTN51" s="317"/>
      <c r="WTO51" s="317"/>
      <c r="WTP51" s="317"/>
      <c r="WTQ51" s="317"/>
      <c r="WTR51" s="317"/>
      <c r="WTS51" s="317"/>
      <c r="WTT51" s="317"/>
      <c r="WTU51" s="317"/>
      <c r="WTV51" s="317"/>
      <c r="WTW51" s="317"/>
      <c r="WTX51" s="317"/>
      <c r="WTY51" s="317"/>
      <c r="WTZ51" s="317"/>
      <c r="WUA51" s="317"/>
      <c r="WUB51" s="317"/>
      <c r="WUC51" s="317"/>
      <c r="WUD51" s="317"/>
      <c r="WUE51" s="317"/>
      <c r="WUF51" s="317"/>
      <c r="WUG51" s="317"/>
      <c r="WUH51" s="317"/>
      <c r="WUI51" s="317"/>
      <c r="WUJ51" s="317"/>
      <c r="WUK51" s="317"/>
      <c r="WUL51" s="317"/>
      <c r="WUM51" s="317"/>
      <c r="WUN51" s="317"/>
      <c r="WUO51" s="317"/>
      <c r="WUP51" s="317"/>
      <c r="WUQ51" s="317"/>
      <c r="WUR51" s="317"/>
      <c r="WUS51" s="317"/>
      <c r="WUT51" s="317"/>
      <c r="WUU51" s="317"/>
      <c r="WUV51" s="317"/>
      <c r="WUW51" s="317"/>
      <c r="WUX51" s="317"/>
      <c r="WUY51" s="317"/>
      <c r="WUZ51" s="317"/>
      <c r="WVA51" s="317"/>
      <c r="WVB51" s="317"/>
      <c r="WVC51" s="317"/>
      <c r="WVD51" s="317"/>
      <c r="WVE51" s="317"/>
      <c r="WVF51" s="317"/>
      <c r="WVG51" s="317"/>
      <c r="WVH51" s="317"/>
      <c r="WVI51" s="317"/>
      <c r="WVJ51" s="317"/>
      <c r="WVK51" s="317"/>
      <c r="WVL51" s="317"/>
      <c r="WVM51" s="317"/>
      <c r="WVN51" s="317"/>
      <c r="WVO51" s="317"/>
      <c r="WVP51" s="317"/>
      <c r="WVQ51" s="317"/>
      <c r="WVR51" s="317"/>
      <c r="WVS51" s="317"/>
      <c r="WVT51" s="317"/>
      <c r="WVU51" s="317"/>
      <c r="WVV51" s="317"/>
      <c r="WVW51" s="317"/>
      <c r="WVX51" s="317"/>
      <c r="WVY51" s="317"/>
      <c r="WVZ51" s="317"/>
      <c r="WWA51" s="317"/>
      <c r="WWB51" s="317"/>
      <c r="WWC51" s="317"/>
      <c r="WWD51" s="317"/>
      <c r="WWE51" s="317"/>
      <c r="WWF51" s="317"/>
      <c r="WWG51" s="317"/>
      <c r="WWH51" s="317"/>
      <c r="WWI51" s="317"/>
      <c r="WWJ51" s="317"/>
      <c r="WWK51" s="317"/>
      <c r="WWL51" s="317"/>
      <c r="WWM51" s="317"/>
      <c r="WWN51" s="317"/>
      <c r="WWO51" s="317"/>
      <c r="WWP51" s="317"/>
      <c r="WWQ51" s="317"/>
      <c r="WWR51" s="317"/>
      <c r="WWS51" s="317"/>
      <c r="WWT51" s="317"/>
      <c r="WWU51" s="317"/>
      <c r="WWV51" s="317"/>
      <c r="WWW51" s="317"/>
      <c r="WWX51" s="317"/>
      <c r="WWY51" s="317"/>
      <c r="WWZ51" s="317"/>
      <c r="WXA51" s="317"/>
      <c r="WXB51" s="317"/>
      <c r="WXC51" s="317"/>
      <c r="WXD51" s="317"/>
      <c r="WXE51" s="317"/>
      <c r="WXF51" s="317"/>
      <c r="WXG51" s="317"/>
      <c r="WXH51" s="317"/>
      <c r="WXI51" s="317"/>
      <c r="WXJ51" s="317"/>
      <c r="WXK51" s="317"/>
      <c r="WXL51" s="317"/>
      <c r="WXM51" s="317"/>
      <c r="WXN51" s="317"/>
      <c r="WXO51" s="317"/>
      <c r="WXP51" s="317"/>
      <c r="WXQ51" s="317"/>
      <c r="WXR51" s="317"/>
      <c r="WXS51" s="317"/>
      <c r="WXT51" s="317"/>
      <c r="WXU51" s="317"/>
      <c r="WXV51" s="317"/>
      <c r="WXW51" s="317"/>
      <c r="WXX51" s="317"/>
      <c r="WXY51" s="317"/>
      <c r="WXZ51" s="317"/>
      <c r="WYA51" s="317"/>
      <c r="WYB51" s="317"/>
      <c r="WYC51" s="317"/>
      <c r="WYD51" s="317"/>
      <c r="WYE51" s="317"/>
      <c r="WYF51" s="317"/>
      <c r="WYG51" s="317"/>
      <c r="WYH51" s="317"/>
      <c r="WYI51" s="317"/>
      <c r="WYJ51" s="317"/>
      <c r="WYK51" s="317"/>
      <c r="WYL51" s="317"/>
      <c r="WYM51" s="317"/>
      <c r="WYN51" s="317"/>
      <c r="WYO51" s="317"/>
      <c r="WYP51" s="317"/>
      <c r="WYQ51" s="317"/>
      <c r="WYR51" s="317"/>
      <c r="WYS51" s="317"/>
      <c r="WYT51" s="317"/>
      <c r="WYU51" s="317"/>
      <c r="WYV51" s="317"/>
      <c r="WYW51" s="317"/>
      <c r="WYX51" s="317"/>
      <c r="WYY51" s="317"/>
      <c r="WYZ51" s="317"/>
      <c r="WZA51" s="317"/>
      <c r="WZB51" s="317"/>
      <c r="WZC51" s="317"/>
      <c r="WZD51" s="317"/>
      <c r="WZE51" s="317"/>
      <c r="WZF51" s="317"/>
      <c r="WZG51" s="317"/>
      <c r="WZH51" s="317"/>
      <c r="WZI51" s="317"/>
      <c r="WZJ51" s="317"/>
      <c r="WZK51" s="317"/>
      <c r="WZL51" s="317"/>
      <c r="WZM51" s="317"/>
      <c r="WZN51" s="317"/>
      <c r="WZO51" s="317"/>
      <c r="WZP51" s="317"/>
      <c r="WZQ51" s="317"/>
      <c r="WZR51" s="317"/>
      <c r="WZS51" s="317"/>
      <c r="WZT51" s="317"/>
      <c r="WZU51" s="317"/>
      <c r="WZV51" s="317"/>
      <c r="WZW51" s="317"/>
      <c r="WZX51" s="317"/>
      <c r="WZY51" s="317"/>
      <c r="WZZ51" s="317"/>
      <c r="XAA51" s="317"/>
      <c r="XAB51" s="317"/>
      <c r="XAC51" s="317"/>
      <c r="XAD51" s="317"/>
      <c r="XAE51" s="317"/>
      <c r="XAF51" s="317"/>
      <c r="XAG51" s="317"/>
      <c r="XAH51" s="317"/>
      <c r="XAI51" s="317"/>
      <c r="XAJ51" s="317"/>
      <c r="XAK51" s="317"/>
      <c r="XAL51" s="317"/>
      <c r="XAM51" s="317"/>
      <c r="XAN51" s="317"/>
      <c r="XAO51" s="317"/>
      <c r="XAP51" s="317"/>
      <c r="XAQ51" s="317"/>
      <c r="XAR51" s="317"/>
      <c r="XAS51" s="317"/>
      <c r="XAT51" s="317"/>
      <c r="XAU51" s="317"/>
      <c r="XAV51" s="317"/>
      <c r="XAW51" s="317"/>
      <c r="XAX51" s="317"/>
      <c r="XAY51" s="317"/>
      <c r="XAZ51" s="317"/>
      <c r="XBA51" s="317"/>
      <c r="XBB51" s="317"/>
      <c r="XBC51" s="317"/>
      <c r="XBD51" s="317"/>
      <c r="XBE51" s="317"/>
      <c r="XBF51" s="317"/>
      <c r="XBG51" s="317"/>
      <c r="XBH51" s="317"/>
      <c r="XBI51" s="317"/>
      <c r="XBJ51" s="317"/>
      <c r="XBK51" s="317"/>
      <c r="XBL51" s="317"/>
      <c r="XBM51" s="317"/>
      <c r="XBN51" s="317"/>
      <c r="XBO51" s="317"/>
      <c r="XBP51" s="317"/>
      <c r="XBQ51" s="317"/>
      <c r="XBR51" s="317"/>
      <c r="XBS51" s="317"/>
      <c r="XBT51" s="317"/>
      <c r="XBU51" s="317"/>
      <c r="XBV51" s="317"/>
      <c r="XBW51" s="317"/>
      <c r="XBX51" s="317"/>
      <c r="XBY51" s="317"/>
      <c r="XBZ51" s="317"/>
      <c r="XCA51" s="317"/>
      <c r="XCB51" s="317"/>
      <c r="XCC51" s="317"/>
      <c r="XCD51" s="317"/>
      <c r="XCE51" s="317"/>
      <c r="XCF51" s="317"/>
      <c r="XCG51" s="317"/>
      <c r="XCH51" s="317"/>
      <c r="XCI51" s="317"/>
      <c r="XCJ51" s="317"/>
      <c r="XCK51" s="317"/>
      <c r="XCL51" s="317"/>
      <c r="XCM51" s="317"/>
      <c r="XCN51" s="317"/>
      <c r="XCO51" s="317"/>
      <c r="XCP51" s="317"/>
      <c r="XCQ51" s="317"/>
      <c r="XCR51" s="317"/>
      <c r="XCS51" s="317"/>
      <c r="XCT51" s="317"/>
      <c r="XCU51" s="317"/>
      <c r="XCV51" s="317"/>
      <c r="XCW51" s="317"/>
      <c r="XCX51" s="317"/>
      <c r="XCY51" s="317"/>
      <c r="XCZ51" s="317"/>
      <c r="XDA51" s="317"/>
      <c r="XDB51" s="317"/>
      <c r="XDC51" s="317"/>
      <c r="XDD51" s="317"/>
      <c r="XDE51" s="317"/>
      <c r="XDF51" s="317"/>
      <c r="XDG51" s="317"/>
      <c r="XDH51" s="317"/>
      <c r="XDI51" s="317"/>
      <c r="XDJ51" s="317"/>
      <c r="XDK51" s="317"/>
      <c r="XDL51" s="317"/>
      <c r="XDM51" s="317"/>
      <c r="XDN51" s="317"/>
      <c r="XDO51" s="317"/>
      <c r="XDP51" s="317"/>
      <c r="XDQ51" s="317"/>
      <c r="XDR51" s="317"/>
      <c r="XDS51" s="317"/>
      <c r="XDT51" s="317"/>
      <c r="XDU51" s="317"/>
      <c r="XDV51" s="317"/>
      <c r="XDW51" s="317"/>
      <c r="XDX51" s="317"/>
      <c r="XDY51" s="317"/>
      <c r="XDZ51" s="317"/>
      <c r="XEA51" s="317"/>
      <c r="XEB51" s="317"/>
      <c r="XEC51" s="317"/>
      <c r="XED51" s="317"/>
      <c r="XEE51" s="317"/>
      <c r="XEF51" s="317"/>
      <c r="XEG51" s="317"/>
      <c r="XEH51" s="317"/>
      <c r="XEI51" s="317"/>
      <c r="XEJ51" s="317"/>
      <c r="XEK51" s="317"/>
      <c r="XEL51" s="317"/>
      <c r="XEM51" s="317"/>
      <c r="XEN51" s="398"/>
      <c r="XEO51" s="398"/>
    </row>
  </sheetData>
  <mergeCells count="20">
    <mergeCell ref="A1:O1"/>
    <mergeCell ref="A2:O2"/>
    <mergeCell ref="A3:O3"/>
    <mergeCell ref="M4:N4"/>
    <mergeCell ref="A5:A7"/>
    <mergeCell ref="B5:H5"/>
    <mergeCell ref="I5:K5"/>
    <mergeCell ref="L5:N5"/>
    <mergeCell ref="O5:O7"/>
    <mergeCell ref="B6:B7"/>
    <mergeCell ref="J6:K6"/>
    <mergeCell ref="L6:L7"/>
    <mergeCell ref="M6:N6"/>
    <mergeCell ref="G6:H6"/>
    <mergeCell ref="I6:I7"/>
    <mergeCell ref="A45:B45"/>
    <mergeCell ref="C6:C7"/>
    <mergeCell ref="D6:D7"/>
    <mergeCell ref="E6:E7"/>
    <mergeCell ref="F6:F7"/>
  </mergeCells>
  <pageMargins left="0.3" right="0" top="0.32" bottom="0.6" header="0.21" footer="0.38"/>
  <pageSetup paperSize="9" scale="60" orientation="landscape" verticalDpi="0" r:id="rId1"/>
  <headerFoot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1"/>
  <sheetViews>
    <sheetView zoomScale="70" zoomScaleNormal="70" workbookViewId="0">
      <pane ySplit="8" topLeftCell="A24" activePane="bottomLeft" state="frozen"/>
      <selection pane="bottomLeft" activeCell="G35" sqref="G35"/>
    </sheetView>
  </sheetViews>
  <sheetFormatPr defaultColWidth="8.85546875" defaultRowHeight="15.75" x14ac:dyDescent="0.25"/>
  <cols>
    <col min="1" max="1" width="8.85546875" style="260"/>
    <col min="2" max="2" width="20.5703125" style="260" customWidth="1"/>
    <col min="3" max="3" width="21.5703125" style="260" customWidth="1"/>
    <col min="4" max="5" width="8.85546875" style="260"/>
    <col min="6" max="6" width="10.28515625" style="260" bestFit="1" customWidth="1"/>
    <col min="7" max="7" width="12.7109375" style="260" bestFit="1" customWidth="1"/>
    <col min="8" max="8" width="11.42578125" style="260" customWidth="1"/>
    <col min="9" max="9" width="10.28515625" style="260" bestFit="1" customWidth="1"/>
    <col min="10" max="10" width="10.5703125" style="260" bestFit="1" customWidth="1"/>
    <col min="11" max="11" width="9.85546875" style="260" customWidth="1"/>
    <col min="12" max="12" width="10.28515625" style="260" bestFit="1" customWidth="1"/>
    <col min="13" max="13" width="10.5703125" style="260" bestFit="1" customWidth="1"/>
    <col min="14" max="14" width="11.7109375" style="260" customWidth="1"/>
    <col min="15" max="15" width="12.7109375" style="316" customWidth="1"/>
    <col min="16" max="16384" width="8.85546875" style="260"/>
  </cols>
  <sheetData>
    <row r="1" spans="1:16" ht="18.75" x14ac:dyDescent="0.25">
      <c r="A1" s="516" t="s">
        <v>351</v>
      </c>
      <c r="B1" s="516"/>
      <c r="C1" s="516"/>
      <c r="D1" s="516"/>
      <c r="E1" s="516"/>
      <c r="F1" s="516"/>
      <c r="G1" s="516"/>
      <c r="H1" s="516"/>
      <c r="I1" s="516"/>
      <c r="J1" s="516"/>
      <c r="K1" s="516"/>
      <c r="L1" s="516"/>
      <c r="M1" s="516"/>
      <c r="N1" s="516"/>
      <c r="O1" s="516"/>
      <c r="P1" s="516"/>
    </row>
    <row r="2" spans="1:16" ht="18.75" x14ac:dyDescent="0.25">
      <c r="A2" s="517" t="s">
        <v>260</v>
      </c>
      <c r="B2" s="517"/>
      <c r="C2" s="517"/>
      <c r="D2" s="517"/>
      <c r="E2" s="517"/>
      <c r="F2" s="517"/>
      <c r="G2" s="517"/>
      <c r="H2" s="517"/>
      <c r="I2" s="517"/>
      <c r="J2" s="517"/>
      <c r="K2" s="517"/>
      <c r="L2" s="517"/>
      <c r="M2" s="517"/>
      <c r="N2" s="517"/>
      <c r="O2" s="517"/>
      <c r="P2" s="517"/>
    </row>
    <row r="3" spans="1:16" ht="18.75" x14ac:dyDescent="0.25">
      <c r="A3" s="517" t="s">
        <v>261</v>
      </c>
      <c r="B3" s="517"/>
      <c r="C3" s="517"/>
      <c r="D3" s="517"/>
      <c r="E3" s="517"/>
      <c r="F3" s="517"/>
      <c r="G3" s="517"/>
      <c r="H3" s="517"/>
      <c r="I3" s="517"/>
      <c r="J3" s="517"/>
      <c r="K3" s="517"/>
      <c r="L3" s="517"/>
      <c r="M3" s="517"/>
      <c r="N3" s="517"/>
      <c r="O3" s="517"/>
      <c r="P3" s="517"/>
    </row>
    <row r="4" spans="1:16" ht="18.75" x14ac:dyDescent="0.25">
      <c r="A4" s="503" t="str">
        <f>'PL1'!A4:S4</f>
        <v>(Kèm theo Công văn số            /UBND ngày      /12/2024 của Chủ tịch UBND huyện Sơn Tây)</v>
      </c>
      <c r="B4" s="503"/>
      <c r="C4" s="503"/>
      <c r="D4" s="503"/>
      <c r="E4" s="503"/>
      <c r="F4" s="503"/>
      <c r="G4" s="503"/>
      <c r="H4" s="503"/>
      <c r="I4" s="503"/>
      <c r="J4" s="503"/>
      <c r="K4" s="503"/>
      <c r="L4" s="503"/>
      <c r="M4" s="503"/>
      <c r="N4" s="503"/>
      <c r="O4" s="503"/>
      <c r="P4" s="503"/>
    </row>
    <row r="5" spans="1:16" ht="16.5" thickBot="1" x14ac:dyDescent="0.3">
      <c r="A5" s="261"/>
      <c r="B5" s="262"/>
      <c r="C5" s="261"/>
      <c r="D5" s="262"/>
      <c r="E5" s="262"/>
      <c r="F5" s="262"/>
      <c r="G5" s="263"/>
      <c r="H5" s="263"/>
      <c r="I5" s="263"/>
      <c r="J5" s="263"/>
      <c r="K5" s="263"/>
      <c r="L5" s="263"/>
      <c r="M5" s="263"/>
      <c r="N5" s="263" t="s">
        <v>11</v>
      </c>
      <c r="O5" s="263"/>
      <c r="P5" s="263"/>
    </row>
    <row r="6" spans="1:16" ht="59.45" customHeight="1" x14ac:dyDescent="0.25">
      <c r="A6" s="518" t="s">
        <v>61</v>
      </c>
      <c r="B6" s="520" t="s">
        <v>262</v>
      </c>
      <c r="C6" s="521" t="s">
        <v>263</v>
      </c>
      <c r="D6" s="521" t="s">
        <v>264</v>
      </c>
      <c r="E6" s="521" t="s">
        <v>265</v>
      </c>
      <c r="F6" s="521" t="s">
        <v>266</v>
      </c>
      <c r="G6" s="521"/>
      <c r="H6" s="521"/>
      <c r="I6" s="521" t="s">
        <v>267</v>
      </c>
      <c r="J6" s="521"/>
      <c r="K6" s="521"/>
      <c r="L6" s="521" t="s">
        <v>268</v>
      </c>
      <c r="M6" s="521"/>
      <c r="N6" s="521"/>
      <c r="O6" s="510" t="s">
        <v>71</v>
      </c>
      <c r="P6" s="513" t="s">
        <v>0</v>
      </c>
    </row>
    <row r="7" spans="1:16" ht="19.149999999999999" customHeight="1" x14ac:dyDescent="0.25">
      <c r="A7" s="519"/>
      <c r="B7" s="515"/>
      <c r="C7" s="522"/>
      <c r="D7" s="522"/>
      <c r="E7" s="522"/>
      <c r="F7" s="515" t="s">
        <v>74</v>
      </c>
      <c r="G7" s="515" t="s">
        <v>269</v>
      </c>
      <c r="H7" s="515"/>
      <c r="I7" s="515" t="s">
        <v>74</v>
      </c>
      <c r="J7" s="515" t="s">
        <v>269</v>
      </c>
      <c r="K7" s="515"/>
      <c r="L7" s="515" t="s">
        <v>74</v>
      </c>
      <c r="M7" s="515" t="s">
        <v>269</v>
      </c>
      <c r="N7" s="515"/>
      <c r="O7" s="511"/>
      <c r="P7" s="514"/>
    </row>
    <row r="8" spans="1:16" ht="84.6" customHeight="1" x14ac:dyDescent="0.25">
      <c r="A8" s="519"/>
      <c r="B8" s="515"/>
      <c r="C8" s="522"/>
      <c r="D8" s="522"/>
      <c r="E8" s="522"/>
      <c r="F8" s="515"/>
      <c r="G8" s="264" t="s">
        <v>270</v>
      </c>
      <c r="H8" s="265" t="s">
        <v>271</v>
      </c>
      <c r="I8" s="515"/>
      <c r="J8" s="264" t="s">
        <v>270</v>
      </c>
      <c r="K8" s="265" t="s">
        <v>271</v>
      </c>
      <c r="L8" s="515"/>
      <c r="M8" s="264" t="s">
        <v>270</v>
      </c>
      <c r="N8" s="265" t="s">
        <v>271</v>
      </c>
      <c r="O8" s="512"/>
      <c r="P8" s="514"/>
    </row>
    <row r="9" spans="1:16" x14ac:dyDescent="0.25">
      <c r="A9" s="266">
        <v>1</v>
      </c>
      <c r="B9" s="267" t="s">
        <v>174</v>
      </c>
      <c r="C9" s="268"/>
      <c r="D9" s="269"/>
      <c r="E9" s="268"/>
      <c r="F9" s="270">
        <f t="shared" ref="F9:N9" si="0">SUM(F10:F18)</f>
        <v>40750</v>
      </c>
      <c r="G9" s="270">
        <f t="shared" si="0"/>
        <v>36695</v>
      </c>
      <c r="H9" s="270">
        <f t="shared" si="0"/>
        <v>4055</v>
      </c>
      <c r="I9" s="270">
        <f t="shared" si="0"/>
        <v>10000</v>
      </c>
      <c r="J9" s="270">
        <f t="shared" si="0"/>
        <v>10000</v>
      </c>
      <c r="K9" s="270">
        <f t="shared" si="0"/>
        <v>0</v>
      </c>
      <c r="L9" s="270">
        <f t="shared" si="0"/>
        <v>26695</v>
      </c>
      <c r="M9" s="270">
        <f t="shared" si="0"/>
        <v>26695</v>
      </c>
      <c r="N9" s="270">
        <f t="shared" si="0"/>
        <v>0</v>
      </c>
      <c r="O9" s="271"/>
      <c r="P9" s="272"/>
    </row>
    <row r="10" spans="1:16" ht="173.25" x14ac:dyDescent="0.25">
      <c r="A10" s="273" t="s">
        <v>51</v>
      </c>
      <c r="B10" s="274" t="s">
        <v>93</v>
      </c>
      <c r="C10" s="275" t="s">
        <v>95</v>
      </c>
      <c r="D10" s="276" t="s">
        <v>43</v>
      </c>
      <c r="E10" s="277" t="s">
        <v>94</v>
      </c>
      <c r="F10" s="278">
        <f>G10+H10</f>
        <v>21000</v>
      </c>
      <c r="G10" s="278">
        <v>18900</v>
      </c>
      <c r="H10" s="278">
        <v>2100</v>
      </c>
      <c r="I10" s="278">
        <f>J10+K10</f>
        <v>2500</v>
      </c>
      <c r="J10" s="278">
        <v>2500</v>
      </c>
      <c r="K10" s="278"/>
      <c r="L10" s="278">
        <f>M10+N10</f>
        <v>16400</v>
      </c>
      <c r="M10" s="278">
        <f>+G10-J10</f>
        <v>16400</v>
      </c>
      <c r="N10" s="278">
        <v>0</v>
      </c>
      <c r="O10" s="279" t="s">
        <v>272</v>
      </c>
      <c r="P10" s="280"/>
    </row>
    <row r="11" spans="1:16" ht="47.25" x14ac:dyDescent="0.25">
      <c r="A11" s="273" t="s">
        <v>33</v>
      </c>
      <c r="B11" s="281" t="s">
        <v>96</v>
      </c>
      <c r="C11" s="277" t="s">
        <v>98</v>
      </c>
      <c r="D11" s="276" t="s">
        <v>43</v>
      </c>
      <c r="E11" s="282" t="s">
        <v>97</v>
      </c>
      <c r="F11" s="278">
        <f>G11+H11</f>
        <v>6000</v>
      </c>
      <c r="G11" s="278">
        <v>5400</v>
      </c>
      <c r="H11" s="283">
        <v>600</v>
      </c>
      <c r="I11" s="278">
        <f t="shared" ref="I11:I18" si="1">J11+K11</f>
        <v>2000</v>
      </c>
      <c r="J11" s="278">
        <v>2000</v>
      </c>
      <c r="K11" s="283"/>
      <c r="L11" s="278">
        <f t="shared" ref="L11:L18" si="2">M11+N11</f>
        <v>3400</v>
      </c>
      <c r="M11" s="278">
        <f>+G11-J11</f>
        <v>3400</v>
      </c>
      <c r="N11" s="278"/>
      <c r="O11" s="279" t="s">
        <v>272</v>
      </c>
      <c r="P11" s="284"/>
    </row>
    <row r="12" spans="1:16" ht="47.25" x14ac:dyDescent="0.25">
      <c r="A12" s="273" t="s">
        <v>99</v>
      </c>
      <c r="B12" s="274" t="s">
        <v>100</v>
      </c>
      <c r="C12" s="275" t="s">
        <v>273</v>
      </c>
      <c r="D12" s="276" t="s">
        <v>43</v>
      </c>
      <c r="E12" s="277" t="s">
        <v>101</v>
      </c>
      <c r="F12" s="278">
        <f>G12+H12</f>
        <v>8500</v>
      </c>
      <c r="G12" s="285">
        <f>3150+4500</f>
        <v>7650</v>
      </c>
      <c r="H12" s="283">
        <f>350+500</f>
        <v>850</v>
      </c>
      <c r="I12" s="278">
        <f t="shared" si="1"/>
        <v>2300</v>
      </c>
      <c r="J12" s="285">
        <f>1000+1300</f>
        <v>2300</v>
      </c>
      <c r="K12" s="283"/>
      <c r="L12" s="278">
        <f t="shared" si="2"/>
        <v>5350</v>
      </c>
      <c r="M12" s="278">
        <f t="shared" ref="M12:M18" si="3">+G12-J12</f>
        <v>5350</v>
      </c>
      <c r="N12" s="278"/>
      <c r="O12" s="279" t="s">
        <v>272</v>
      </c>
      <c r="P12" s="284"/>
    </row>
    <row r="13" spans="1:16" ht="31.5" x14ac:dyDescent="0.25">
      <c r="A13" s="273" t="s">
        <v>103</v>
      </c>
      <c r="B13" s="274" t="s">
        <v>117</v>
      </c>
      <c r="C13" s="275" t="s">
        <v>119</v>
      </c>
      <c r="D13" s="276" t="s">
        <v>43</v>
      </c>
      <c r="E13" s="277" t="s">
        <v>118</v>
      </c>
      <c r="F13" s="278">
        <v>800</v>
      </c>
      <c r="G13" s="285">
        <v>720</v>
      </c>
      <c r="H13" s="283">
        <f>F13*10%</f>
        <v>80</v>
      </c>
      <c r="I13" s="278">
        <f t="shared" si="1"/>
        <v>500</v>
      </c>
      <c r="J13" s="285">
        <v>500</v>
      </c>
      <c r="K13" s="283"/>
      <c r="L13" s="278">
        <f t="shared" si="2"/>
        <v>220</v>
      </c>
      <c r="M13" s="278">
        <f t="shared" si="3"/>
        <v>220</v>
      </c>
      <c r="N13" s="278"/>
      <c r="O13" s="286" t="s">
        <v>120</v>
      </c>
      <c r="P13" s="284"/>
    </row>
    <row r="14" spans="1:16" ht="31.5" x14ac:dyDescent="0.25">
      <c r="A14" s="273" t="s">
        <v>107</v>
      </c>
      <c r="B14" s="274" t="s">
        <v>122</v>
      </c>
      <c r="C14" s="275" t="s">
        <v>124</v>
      </c>
      <c r="D14" s="276" t="s">
        <v>43</v>
      </c>
      <c r="E14" s="277" t="s">
        <v>123</v>
      </c>
      <c r="F14" s="278">
        <f>G14+H14</f>
        <v>746</v>
      </c>
      <c r="G14" s="285">
        <v>671</v>
      </c>
      <c r="H14" s="283">
        <v>75</v>
      </c>
      <c r="I14" s="278">
        <f t="shared" si="1"/>
        <v>500</v>
      </c>
      <c r="J14" s="285">
        <v>500</v>
      </c>
      <c r="K14" s="283"/>
      <c r="L14" s="278">
        <f t="shared" si="2"/>
        <v>171</v>
      </c>
      <c r="M14" s="278">
        <f t="shared" si="3"/>
        <v>171</v>
      </c>
      <c r="N14" s="278"/>
      <c r="O14" s="286" t="s">
        <v>120</v>
      </c>
      <c r="P14" s="287"/>
    </row>
    <row r="15" spans="1:16" ht="63" x14ac:dyDescent="0.25">
      <c r="A15" s="273" t="s">
        <v>110</v>
      </c>
      <c r="B15" s="274" t="s">
        <v>126</v>
      </c>
      <c r="C15" s="275" t="s">
        <v>128</v>
      </c>
      <c r="D15" s="276" t="s">
        <v>43</v>
      </c>
      <c r="E15" s="277" t="s">
        <v>127</v>
      </c>
      <c r="F15" s="278">
        <v>800</v>
      </c>
      <c r="G15" s="285">
        <v>720</v>
      </c>
      <c r="H15" s="283">
        <v>80</v>
      </c>
      <c r="I15" s="278">
        <f t="shared" si="1"/>
        <v>500</v>
      </c>
      <c r="J15" s="285">
        <v>500</v>
      </c>
      <c r="K15" s="283"/>
      <c r="L15" s="278">
        <f t="shared" si="2"/>
        <v>220</v>
      </c>
      <c r="M15" s="278">
        <f t="shared" si="3"/>
        <v>220</v>
      </c>
      <c r="N15" s="278"/>
      <c r="O15" s="286" t="s">
        <v>120</v>
      </c>
      <c r="P15" s="284"/>
    </row>
    <row r="16" spans="1:16" ht="47.25" x14ac:dyDescent="0.25">
      <c r="A16" s="273" t="s">
        <v>113</v>
      </c>
      <c r="B16" s="274" t="s">
        <v>130</v>
      </c>
      <c r="C16" s="277" t="s">
        <v>132</v>
      </c>
      <c r="D16" s="276" t="s">
        <v>43</v>
      </c>
      <c r="E16" s="277" t="s">
        <v>131</v>
      </c>
      <c r="F16" s="278">
        <v>700</v>
      </c>
      <c r="G16" s="278">
        <v>630</v>
      </c>
      <c r="H16" s="283">
        <v>70</v>
      </c>
      <c r="I16" s="278">
        <f t="shared" si="1"/>
        <v>500</v>
      </c>
      <c r="J16" s="285">
        <v>500</v>
      </c>
      <c r="K16" s="283"/>
      <c r="L16" s="278">
        <f t="shared" si="2"/>
        <v>130</v>
      </c>
      <c r="M16" s="278">
        <f t="shared" si="3"/>
        <v>130</v>
      </c>
      <c r="N16" s="278"/>
      <c r="O16" s="286" t="s">
        <v>120</v>
      </c>
      <c r="P16" s="284"/>
    </row>
    <row r="17" spans="1:16" ht="63" x14ac:dyDescent="0.25">
      <c r="A17" s="273" t="s">
        <v>116</v>
      </c>
      <c r="B17" s="288" t="s">
        <v>134</v>
      </c>
      <c r="C17" s="289" t="s">
        <v>136</v>
      </c>
      <c r="D17" s="276" t="s">
        <v>43</v>
      </c>
      <c r="E17" s="289" t="s">
        <v>135</v>
      </c>
      <c r="F17" s="278">
        <v>1000</v>
      </c>
      <c r="G17" s="278">
        <v>900</v>
      </c>
      <c r="H17" s="283">
        <v>100</v>
      </c>
      <c r="I17" s="278">
        <f t="shared" si="1"/>
        <v>500</v>
      </c>
      <c r="J17" s="285">
        <v>500</v>
      </c>
      <c r="K17" s="283"/>
      <c r="L17" s="278">
        <f t="shared" si="2"/>
        <v>400</v>
      </c>
      <c r="M17" s="278">
        <f t="shared" si="3"/>
        <v>400</v>
      </c>
      <c r="N17" s="278"/>
      <c r="O17" s="290" t="s">
        <v>120</v>
      </c>
      <c r="P17" s="287"/>
    </row>
    <row r="18" spans="1:16" ht="31.5" x14ac:dyDescent="0.25">
      <c r="A18" s="273" t="s">
        <v>121</v>
      </c>
      <c r="B18" s="274" t="s">
        <v>138</v>
      </c>
      <c r="C18" s="275" t="s">
        <v>139</v>
      </c>
      <c r="D18" s="276" t="s">
        <v>43</v>
      </c>
      <c r="E18" s="291" t="s">
        <v>127</v>
      </c>
      <c r="F18" s="278">
        <f>G18+H18</f>
        <v>1204</v>
      </c>
      <c r="G18" s="278">
        <v>1104</v>
      </c>
      <c r="H18" s="278">
        <v>100</v>
      </c>
      <c r="I18" s="278">
        <f t="shared" si="1"/>
        <v>700</v>
      </c>
      <c r="J18" s="285">
        <v>700</v>
      </c>
      <c r="K18" s="278"/>
      <c r="L18" s="278">
        <f t="shared" si="2"/>
        <v>404</v>
      </c>
      <c r="M18" s="278">
        <f t="shared" si="3"/>
        <v>404</v>
      </c>
      <c r="N18" s="278"/>
      <c r="O18" s="292" t="s">
        <v>120</v>
      </c>
      <c r="P18" s="293"/>
    </row>
    <row r="19" spans="1:16" x14ac:dyDescent="0.25">
      <c r="A19" s="294">
        <v>2</v>
      </c>
      <c r="B19" s="267" t="s">
        <v>196</v>
      </c>
      <c r="C19" s="295"/>
      <c r="D19" s="276"/>
      <c r="E19" s="296"/>
      <c r="F19" s="297">
        <f>SUM(F20:F26)</f>
        <v>20500</v>
      </c>
      <c r="G19" s="297">
        <f t="shared" ref="G19:H19" si="4">SUM(G20:G26)</f>
        <v>18347</v>
      </c>
      <c r="H19" s="297">
        <f t="shared" si="4"/>
        <v>2153</v>
      </c>
      <c r="I19" s="297">
        <f>SUM(I20:I26)</f>
        <v>8000</v>
      </c>
      <c r="J19" s="297">
        <f t="shared" ref="J19" si="5">SUM(J20:J26)</f>
        <v>8000</v>
      </c>
      <c r="K19" s="297"/>
      <c r="L19" s="297">
        <f>SUM(L20:L26)</f>
        <v>10347</v>
      </c>
      <c r="M19" s="297">
        <f t="shared" ref="M19:N19" si="6">SUM(M20:M26)</f>
        <v>10347</v>
      </c>
      <c r="N19" s="297">
        <f t="shared" si="6"/>
        <v>0</v>
      </c>
      <c r="O19" s="298"/>
      <c r="P19" s="299"/>
    </row>
    <row r="20" spans="1:16" ht="47.25" x14ac:dyDescent="0.25">
      <c r="A20" s="273" t="s">
        <v>274</v>
      </c>
      <c r="B20" s="274" t="s">
        <v>104</v>
      </c>
      <c r="C20" s="275" t="s">
        <v>106</v>
      </c>
      <c r="D20" s="276" t="s">
        <v>43</v>
      </c>
      <c r="E20" s="277" t="s">
        <v>105</v>
      </c>
      <c r="F20" s="278">
        <v>8500</v>
      </c>
      <c r="G20" s="278">
        <f t="shared" ref="G20:G24" si="7">F20*90%</f>
        <v>7650</v>
      </c>
      <c r="H20" s="278">
        <f>F20*10%</f>
        <v>850</v>
      </c>
      <c r="I20" s="278">
        <f>J20+K20</f>
        <v>3000</v>
      </c>
      <c r="J20" s="300">
        <v>3000</v>
      </c>
      <c r="K20" s="278"/>
      <c r="L20" s="278">
        <f>M20+N20</f>
        <v>4650</v>
      </c>
      <c r="M20" s="278">
        <f t="shared" ref="M20:M26" si="8">+G20-J20</f>
        <v>4650</v>
      </c>
      <c r="N20" s="278"/>
      <c r="O20" s="301" t="s">
        <v>272</v>
      </c>
      <c r="P20" s="302"/>
    </row>
    <row r="21" spans="1:16" ht="63" x14ac:dyDescent="0.25">
      <c r="A21" s="273" t="s">
        <v>29</v>
      </c>
      <c r="B21" s="274" t="s">
        <v>108</v>
      </c>
      <c r="C21" s="275" t="s">
        <v>109</v>
      </c>
      <c r="D21" s="276" t="s">
        <v>43</v>
      </c>
      <c r="E21" s="277" t="s">
        <v>105</v>
      </c>
      <c r="F21" s="278">
        <v>6000</v>
      </c>
      <c r="G21" s="278">
        <f t="shared" si="7"/>
        <v>5400</v>
      </c>
      <c r="H21" s="278">
        <f>F21*10%</f>
        <v>600</v>
      </c>
      <c r="I21" s="278">
        <f t="shared" ref="I21:I26" si="9">J21+K21</f>
        <v>2000</v>
      </c>
      <c r="J21" s="300">
        <v>2000</v>
      </c>
      <c r="K21" s="278"/>
      <c r="L21" s="278">
        <f t="shared" ref="L21:L26" si="10">M21+N21</f>
        <v>3400</v>
      </c>
      <c r="M21" s="278">
        <f t="shared" si="8"/>
        <v>3400</v>
      </c>
      <c r="N21" s="278"/>
      <c r="O21" s="301" t="s">
        <v>272</v>
      </c>
      <c r="P21" s="302"/>
    </row>
    <row r="22" spans="1:16" ht="31.5" x14ac:dyDescent="0.25">
      <c r="A22" s="273" t="s">
        <v>275</v>
      </c>
      <c r="B22" s="274" t="s">
        <v>141</v>
      </c>
      <c r="C22" s="275" t="s">
        <v>142</v>
      </c>
      <c r="D22" s="276" t="s">
        <v>43</v>
      </c>
      <c r="E22" s="277" t="s">
        <v>105</v>
      </c>
      <c r="F22" s="278">
        <v>1000</v>
      </c>
      <c r="G22" s="278">
        <f t="shared" si="7"/>
        <v>900</v>
      </c>
      <c r="H22" s="278">
        <f>F22*10%</f>
        <v>100</v>
      </c>
      <c r="I22" s="278">
        <f t="shared" si="9"/>
        <v>500</v>
      </c>
      <c r="J22" s="300">
        <v>500</v>
      </c>
      <c r="K22" s="278"/>
      <c r="L22" s="278">
        <f t="shared" si="10"/>
        <v>400</v>
      </c>
      <c r="M22" s="278">
        <f t="shared" si="8"/>
        <v>400</v>
      </c>
      <c r="N22" s="278"/>
      <c r="O22" s="303" t="s">
        <v>143</v>
      </c>
      <c r="P22" s="302"/>
    </row>
    <row r="23" spans="1:16" ht="47.25" x14ac:dyDescent="0.25">
      <c r="A23" s="273" t="s">
        <v>276</v>
      </c>
      <c r="B23" s="274" t="s">
        <v>145</v>
      </c>
      <c r="C23" s="275" t="s">
        <v>146</v>
      </c>
      <c r="D23" s="276" t="s">
        <v>43</v>
      </c>
      <c r="E23" s="277" t="s">
        <v>105</v>
      </c>
      <c r="F23" s="278">
        <v>1000</v>
      </c>
      <c r="G23" s="278">
        <f t="shared" si="7"/>
        <v>900</v>
      </c>
      <c r="H23" s="278">
        <f>F23*10%</f>
        <v>100</v>
      </c>
      <c r="I23" s="278">
        <f t="shared" si="9"/>
        <v>500</v>
      </c>
      <c r="J23" s="300">
        <v>500</v>
      </c>
      <c r="K23" s="278"/>
      <c r="L23" s="278">
        <f t="shared" si="10"/>
        <v>400</v>
      </c>
      <c r="M23" s="278">
        <f t="shared" si="8"/>
        <v>400</v>
      </c>
      <c r="N23" s="278"/>
      <c r="O23" s="303" t="s">
        <v>143</v>
      </c>
      <c r="P23" s="302"/>
    </row>
    <row r="24" spans="1:16" ht="47.25" x14ac:dyDescent="0.25">
      <c r="A24" s="273" t="s">
        <v>277</v>
      </c>
      <c r="B24" s="274" t="s">
        <v>148</v>
      </c>
      <c r="C24" s="275" t="s">
        <v>149</v>
      </c>
      <c r="D24" s="276" t="s">
        <v>43</v>
      </c>
      <c r="E24" s="277" t="s">
        <v>105</v>
      </c>
      <c r="F24" s="278">
        <v>1000</v>
      </c>
      <c r="G24" s="278">
        <f t="shared" si="7"/>
        <v>900</v>
      </c>
      <c r="H24" s="278">
        <f>F24*10%</f>
        <v>100</v>
      </c>
      <c r="I24" s="278">
        <f t="shared" si="9"/>
        <v>500</v>
      </c>
      <c r="J24" s="300">
        <v>500</v>
      </c>
      <c r="K24" s="278"/>
      <c r="L24" s="278">
        <f t="shared" si="10"/>
        <v>400</v>
      </c>
      <c r="M24" s="278">
        <f t="shared" si="8"/>
        <v>400</v>
      </c>
      <c r="N24" s="278"/>
      <c r="O24" s="303" t="s">
        <v>143</v>
      </c>
      <c r="P24" s="302"/>
    </row>
    <row r="25" spans="1:16" ht="47.25" x14ac:dyDescent="0.25">
      <c r="A25" s="273" t="s">
        <v>278</v>
      </c>
      <c r="B25" s="274" t="s">
        <v>111</v>
      </c>
      <c r="C25" s="275" t="s">
        <v>112</v>
      </c>
      <c r="D25" s="276" t="s">
        <v>43</v>
      </c>
      <c r="E25" s="277" t="s">
        <v>105</v>
      </c>
      <c r="F25" s="278">
        <v>1500</v>
      </c>
      <c r="G25" s="278">
        <v>1247</v>
      </c>
      <c r="H25" s="278">
        <f>F25-G25</f>
        <v>253</v>
      </c>
      <c r="I25" s="278">
        <f t="shared" si="9"/>
        <v>1000</v>
      </c>
      <c r="J25" s="300">
        <v>1000</v>
      </c>
      <c r="K25" s="278"/>
      <c r="L25" s="278">
        <f t="shared" si="10"/>
        <v>247</v>
      </c>
      <c r="M25" s="278">
        <f t="shared" si="8"/>
        <v>247</v>
      </c>
      <c r="N25" s="278"/>
      <c r="O25" s="301" t="s">
        <v>272</v>
      </c>
      <c r="P25" s="302"/>
    </row>
    <row r="26" spans="1:16" ht="59.45" customHeight="1" x14ac:dyDescent="0.25">
      <c r="A26" s="273" t="s">
        <v>279</v>
      </c>
      <c r="B26" s="274" t="s">
        <v>114</v>
      </c>
      <c r="C26" s="275" t="s">
        <v>115</v>
      </c>
      <c r="D26" s="276" t="s">
        <v>43</v>
      </c>
      <c r="E26" s="277" t="s">
        <v>105</v>
      </c>
      <c r="F26" s="278">
        <f>G26+H26</f>
        <v>1500</v>
      </c>
      <c r="G26" s="278">
        <v>1350</v>
      </c>
      <c r="H26" s="278">
        <v>150</v>
      </c>
      <c r="I26" s="278">
        <f t="shared" si="9"/>
        <v>500</v>
      </c>
      <c r="J26" s="300">
        <v>500</v>
      </c>
      <c r="K26" s="278"/>
      <c r="L26" s="278">
        <f t="shared" si="10"/>
        <v>850</v>
      </c>
      <c r="M26" s="278">
        <f t="shared" si="8"/>
        <v>850</v>
      </c>
      <c r="N26" s="278"/>
      <c r="O26" s="301" t="s">
        <v>272</v>
      </c>
      <c r="P26" s="302"/>
    </row>
    <row r="27" spans="1:16" ht="16.5" thickBot="1" x14ac:dyDescent="0.3">
      <c r="A27" s="304"/>
      <c r="B27" s="305" t="s">
        <v>82</v>
      </c>
      <c r="C27" s="306"/>
      <c r="D27" s="307"/>
      <c r="E27" s="307"/>
      <c r="F27" s="308">
        <f t="shared" ref="F27:N27" si="11">F9+F19</f>
        <v>61250</v>
      </c>
      <c r="G27" s="308">
        <f t="shared" si="11"/>
        <v>55042</v>
      </c>
      <c r="H27" s="308">
        <f t="shared" si="11"/>
        <v>6208</v>
      </c>
      <c r="I27" s="308">
        <f t="shared" si="11"/>
        <v>18000</v>
      </c>
      <c r="J27" s="308">
        <f t="shared" si="11"/>
        <v>18000</v>
      </c>
      <c r="K27" s="308">
        <f t="shared" si="11"/>
        <v>0</v>
      </c>
      <c r="L27" s="308">
        <f t="shared" si="11"/>
        <v>37042</v>
      </c>
      <c r="M27" s="308">
        <f t="shared" si="11"/>
        <v>37042</v>
      </c>
      <c r="N27" s="308">
        <f t="shared" si="11"/>
        <v>0</v>
      </c>
      <c r="O27" s="309"/>
      <c r="P27" s="310"/>
    </row>
    <row r="28" spans="1:16" x14ac:dyDescent="0.25">
      <c r="A28" s="261"/>
      <c r="B28" s="262"/>
      <c r="C28" s="261"/>
      <c r="D28" s="262"/>
      <c r="E28" s="262"/>
      <c r="F28" s="262"/>
      <c r="G28" s="311"/>
      <c r="H28" s="262"/>
      <c r="I28" s="262"/>
      <c r="J28" s="311"/>
      <c r="K28" s="262"/>
      <c r="L28" s="262"/>
      <c r="M28" s="311"/>
      <c r="N28" s="262"/>
      <c r="O28" s="262"/>
      <c r="P28" s="262"/>
    </row>
    <row r="29" spans="1:16" hidden="1" x14ac:dyDescent="0.25">
      <c r="A29" s="261"/>
      <c r="B29" s="312" t="s">
        <v>280</v>
      </c>
      <c r="C29" s="261"/>
      <c r="D29" s="262"/>
      <c r="E29" s="262"/>
      <c r="F29" s="262"/>
      <c r="G29" s="313"/>
      <c r="H29" s="314"/>
      <c r="I29" s="262"/>
      <c r="J29" s="313"/>
      <c r="K29" s="262"/>
      <c r="L29" s="262"/>
      <c r="M29" s="313"/>
      <c r="N29" s="262"/>
      <c r="O29" s="262"/>
      <c r="P29" s="262"/>
    </row>
    <row r="30" spans="1:16" x14ac:dyDescent="0.25">
      <c r="G30" s="315"/>
    </row>
    <row r="31" spans="1:16" x14ac:dyDescent="0.25">
      <c r="G31" s="315"/>
    </row>
  </sheetData>
  <mergeCells count="20">
    <mergeCell ref="A1:P1"/>
    <mergeCell ref="A2:P2"/>
    <mergeCell ref="A3:P3"/>
    <mergeCell ref="A4:P4"/>
    <mergeCell ref="A6:A8"/>
    <mergeCell ref="B6:B8"/>
    <mergeCell ref="C6:C8"/>
    <mergeCell ref="D6:D8"/>
    <mergeCell ref="E6:E8"/>
    <mergeCell ref="F6:H6"/>
    <mergeCell ref="I6:K6"/>
    <mergeCell ref="L6:N6"/>
    <mergeCell ref="O6:O8"/>
    <mergeCell ref="P6:P8"/>
    <mergeCell ref="F7:F8"/>
    <mergeCell ref="G7:H7"/>
    <mergeCell ref="I7:I8"/>
    <mergeCell ref="J7:K7"/>
    <mergeCell ref="L7:L8"/>
    <mergeCell ref="M7:N7"/>
  </mergeCells>
  <pageMargins left="0.51181102362204722" right="0.31496062992125984" top="0.35433070866141736" bottom="0.35433070866141736" header="0.31496062992125984" footer="0.31496062992125984"/>
  <pageSetup paperSize="9" scale="75"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54"/>
  <sheetViews>
    <sheetView topLeftCell="E1" zoomScale="85" zoomScaleNormal="85" workbookViewId="0">
      <pane ySplit="8" topLeftCell="A9" activePane="bottomLeft" state="frozen"/>
      <selection pane="bottomLeft" activeCell="R13" sqref="R13"/>
    </sheetView>
  </sheetViews>
  <sheetFormatPr defaultColWidth="10" defaultRowHeight="18" x14ac:dyDescent="0.25"/>
  <cols>
    <col min="1" max="1" width="4.5703125" style="86" customWidth="1"/>
    <col min="2" max="2" width="22.85546875" style="86" customWidth="1"/>
    <col min="3" max="6" width="8.85546875" style="86" customWidth="1"/>
    <col min="7" max="7" width="20.42578125" style="86" customWidth="1"/>
    <col min="8" max="8" width="8.42578125" style="179" customWidth="1"/>
    <col min="9" max="9" width="11.7109375" style="86" customWidth="1"/>
    <col min="10" max="10" width="12.7109375" style="86" customWidth="1"/>
    <col min="11" max="11" width="13.28515625" style="86" customWidth="1"/>
    <col min="12" max="12" width="11.7109375" style="86" customWidth="1"/>
    <col min="13" max="17" width="12.28515625" style="86" customWidth="1"/>
    <col min="18" max="18" width="13.7109375" style="86" customWidth="1"/>
    <col min="19" max="19" width="10.5703125" style="86" customWidth="1"/>
    <col min="20" max="20" width="13.85546875" style="86" customWidth="1"/>
    <col min="21" max="21" width="7.85546875" style="86" bestFit="1" customWidth="1"/>
    <col min="22" max="22" width="5.7109375" style="86" customWidth="1"/>
    <col min="23" max="24" width="14.5703125" style="86" customWidth="1"/>
    <col min="25" max="25" width="13.28515625" style="86" bestFit="1" customWidth="1"/>
    <col min="26" max="258" width="10" style="86"/>
    <col min="259" max="259" width="4.5703125" style="86" customWidth="1"/>
    <col min="260" max="260" width="22.85546875" style="86" customWidth="1"/>
    <col min="261" max="263" width="8.85546875" style="86" customWidth="1"/>
    <col min="264" max="265" width="0" style="86" hidden="1" customWidth="1"/>
    <col min="266" max="266" width="8.42578125" style="86" customWidth="1"/>
    <col min="267" max="267" width="11.7109375" style="86" customWidth="1"/>
    <col min="268" max="268" width="12.7109375" style="86" customWidth="1"/>
    <col min="269" max="269" width="13.28515625" style="86" customWidth="1"/>
    <col min="270" max="270" width="11.7109375" style="86" customWidth="1"/>
    <col min="271" max="274" width="12.28515625" style="86" customWidth="1"/>
    <col min="275" max="275" width="10.5703125" style="86" customWidth="1"/>
    <col min="276" max="276" width="12.28515625" style="86" customWidth="1"/>
    <col min="277" max="277" width="7.28515625" style="86" customWidth="1"/>
    <col min="278" max="278" width="5.7109375" style="86" customWidth="1"/>
    <col min="279" max="280" width="14.5703125" style="86" customWidth="1"/>
    <col min="281" max="281" width="13.28515625" style="86" bestFit="1" customWidth="1"/>
    <col min="282" max="514" width="10" style="86"/>
    <col min="515" max="515" width="4.5703125" style="86" customWidth="1"/>
    <col min="516" max="516" width="22.85546875" style="86" customWidth="1"/>
    <col min="517" max="519" width="8.85546875" style="86" customWidth="1"/>
    <col min="520" max="521" width="0" style="86" hidden="1" customWidth="1"/>
    <col min="522" max="522" width="8.42578125" style="86" customWidth="1"/>
    <col min="523" max="523" width="11.7109375" style="86" customWidth="1"/>
    <col min="524" max="524" width="12.7109375" style="86" customWidth="1"/>
    <col min="525" max="525" width="13.28515625" style="86" customWidth="1"/>
    <col min="526" max="526" width="11.7109375" style="86" customWidth="1"/>
    <col min="527" max="530" width="12.28515625" style="86" customWidth="1"/>
    <col min="531" max="531" width="10.5703125" style="86" customWidth="1"/>
    <col min="532" max="532" width="12.28515625" style="86" customWidth="1"/>
    <col min="533" max="533" width="7.28515625" style="86" customWidth="1"/>
    <col min="534" max="534" width="5.7109375" style="86" customWidth="1"/>
    <col min="535" max="536" width="14.5703125" style="86" customWidth="1"/>
    <col min="537" max="537" width="13.28515625" style="86" bestFit="1" customWidth="1"/>
    <col min="538" max="770" width="10" style="86"/>
    <col min="771" max="771" width="4.5703125" style="86" customWidth="1"/>
    <col min="772" max="772" width="22.85546875" style="86" customWidth="1"/>
    <col min="773" max="775" width="8.85546875" style="86" customWidth="1"/>
    <col min="776" max="777" width="0" style="86" hidden="1" customWidth="1"/>
    <col min="778" max="778" width="8.42578125" style="86" customWidth="1"/>
    <col min="779" max="779" width="11.7109375" style="86" customWidth="1"/>
    <col min="780" max="780" width="12.7109375" style="86" customWidth="1"/>
    <col min="781" max="781" width="13.28515625" style="86" customWidth="1"/>
    <col min="782" max="782" width="11.7109375" style="86" customWidth="1"/>
    <col min="783" max="786" width="12.28515625" style="86" customWidth="1"/>
    <col min="787" max="787" width="10.5703125" style="86" customWidth="1"/>
    <col min="788" max="788" width="12.28515625" style="86" customWidth="1"/>
    <col min="789" max="789" width="7.28515625" style="86" customWidth="1"/>
    <col min="790" max="790" width="5.7109375" style="86" customWidth="1"/>
    <col min="791" max="792" width="14.5703125" style="86" customWidth="1"/>
    <col min="793" max="793" width="13.28515625" style="86" bestFit="1" customWidth="1"/>
    <col min="794" max="1026" width="10" style="86"/>
    <col min="1027" max="1027" width="4.5703125" style="86" customWidth="1"/>
    <col min="1028" max="1028" width="22.85546875" style="86" customWidth="1"/>
    <col min="1029" max="1031" width="8.85546875" style="86" customWidth="1"/>
    <col min="1032" max="1033" width="0" style="86" hidden="1" customWidth="1"/>
    <col min="1034" max="1034" width="8.42578125" style="86" customWidth="1"/>
    <col min="1035" max="1035" width="11.7109375" style="86" customWidth="1"/>
    <col min="1036" max="1036" width="12.7109375" style="86" customWidth="1"/>
    <col min="1037" max="1037" width="13.28515625" style="86" customWidth="1"/>
    <col min="1038" max="1038" width="11.7109375" style="86" customWidth="1"/>
    <col min="1039" max="1042" width="12.28515625" style="86" customWidth="1"/>
    <col min="1043" max="1043" width="10.5703125" style="86" customWidth="1"/>
    <col min="1044" max="1044" width="12.28515625" style="86" customWidth="1"/>
    <col min="1045" max="1045" width="7.28515625" style="86" customWidth="1"/>
    <col min="1046" max="1046" width="5.7109375" style="86" customWidth="1"/>
    <col min="1047" max="1048" width="14.5703125" style="86" customWidth="1"/>
    <col min="1049" max="1049" width="13.28515625" style="86" bestFit="1" customWidth="1"/>
    <col min="1050" max="1282" width="10" style="86"/>
    <col min="1283" max="1283" width="4.5703125" style="86" customWidth="1"/>
    <col min="1284" max="1284" width="22.85546875" style="86" customWidth="1"/>
    <col min="1285" max="1287" width="8.85546875" style="86" customWidth="1"/>
    <col min="1288" max="1289" width="0" style="86" hidden="1" customWidth="1"/>
    <col min="1290" max="1290" width="8.42578125" style="86" customWidth="1"/>
    <col min="1291" max="1291" width="11.7109375" style="86" customWidth="1"/>
    <col min="1292" max="1292" width="12.7109375" style="86" customWidth="1"/>
    <col min="1293" max="1293" width="13.28515625" style="86" customWidth="1"/>
    <col min="1294" max="1294" width="11.7109375" style="86" customWidth="1"/>
    <col min="1295" max="1298" width="12.28515625" style="86" customWidth="1"/>
    <col min="1299" max="1299" width="10.5703125" style="86" customWidth="1"/>
    <col min="1300" max="1300" width="12.28515625" style="86" customWidth="1"/>
    <col min="1301" max="1301" width="7.28515625" style="86" customWidth="1"/>
    <col min="1302" max="1302" width="5.7109375" style="86" customWidth="1"/>
    <col min="1303" max="1304" width="14.5703125" style="86" customWidth="1"/>
    <col min="1305" max="1305" width="13.28515625" style="86" bestFit="1" customWidth="1"/>
    <col min="1306" max="1538" width="10" style="86"/>
    <col min="1539" max="1539" width="4.5703125" style="86" customWidth="1"/>
    <col min="1540" max="1540" width="22.85546875" style="86" customWidth="1"/>
    <col min="1541" max="1543" width="8.85546875" style="86" customWidth="1"/>
    <col min="1544" max="1545" width="0" style="86" hidden="1" customWidth="1"/>
    <col min="1546" max="1546" width="8.42578125" style="86" customWidth="1"/>
    <col min="1547" max="1547" width="11.7109375" style="86" customWidth="1"/>
    <col min="1548" max="1548" width="12.7109375" style="86" customWidth="1"/>
    <col min="1549" max="1549" width="13.28515625" style="86" customWidth="1"/>
    <col min="1550" max="1550" width="11.7109375" style="86" customWidth="1"/>
    <col min="1551" max="1554" width="12.28515625" style="86" customWidth="1"/>
    <col min="1555" max="1555" width="10.5703125" style="86" customWidth="1"/>
    <col min="1556" max="1556" width="12.28515625" style="86" customWidth="1"/>
    <col min="1557" max="1557" width="7.28515625" style="86" customWidth="1"/>
    <col min="1558" max="1558" width="5.7109375" style="86" customWidth="1"/>
    <col min="1559" max="1560" width="14.5703125" style="86" customWidth="1"/>
    <col min="1561" max="1561" width="13.28515625" style="86" bestFit="1" customWidth="1"/>
    <col min="1562" max="1794" width="10" style="86"/>
    <col min="1795" max="1795" width="4.5703125" style="86" customWidth="1"/>
    <col min="1796" max="1796" width="22.85546875" style="86" customWidth="1"/>
    <col min="1797" max="1799" width="8.85546875" style="86" customWidth="1"/>
    <col min="1800" max="1801" width="0" style="86" hidden="1" customWidth="1"/>
    <col min="1802" max="1802" width="8.42578125" style="86" customWidth="1"/>
    <col min="1803" max="1803" width="11.7109375" style="86" customWidth="1"/>
    <col min="1804" max="1804" width="12.7109375" style="86" customWidth="1"/>
    <col min="1805" max="1805" width="13.28515625" style="86" customWidth="1"/>
    <col min="1806" max="1806" width="11.7109375" style="86" customWidth="1"/>
    <col min="1807" max="1810" width="12.28515625" style="86" customWidth="1"/>
    <col min="1811" max="1811" width="10.5703125" style="86" customWidth="1"/>
    <col min="1812" max="1812" width="12.28515625" style="86" customWidth="1"/>
    <col min="1813" max="1813" width="7.28515625" style="86" customWidth="1"/>
    <col min="1814" max="1814" width="5.7109375" style="86" customWidth="1"/>
    <col min="1815" max="1816" width="14.5703125" style="86" customWidth="1"/>
    <col min="1817" max="1817" width="13.28515625" style="86" bestFit="1" customWidth="1"/>
    <col min="1818" max="2050" width="10" style="86"/>
    <col min="2051" max="2051" width="4.5703125" style="86" customWidth="1"/>
    <col min="2052" max="2052" width="22.85546875" style="86" customWidth="1"/>
    <col min="2053" max="2055" width="8.85546875" style="86" customWidth="1"/>
    <col min="2056" max="2057" width="0" style="86" hidden="1" customWidth="1"/>
    <col min="2058" max="2058" width="8.42578125" style="86" customWidth="1"/>
    <col min="2059" max="2059" width="11.7109375" style="86" customWidth="1"/>
    <col min="2060" max="2060" width="12.7109375" style="86" customWidth="1"/>
    <col min="2061" max="2061" width="13.28515625" style="86" customWidth="1"/>
    <col min="2062" max="2062" width="11.7109375" style="86" customWidth="1"/>
    <col min="2063" max="2066" width="12.28515625" style="86" customWidth="1"/>
    <col min="2067" max="2067" width="10.5703125" style="86" customWidth="1"/>
    <col min="2068" max="2068" width="12.28515625" style="86" customWidth="1"/>
    <col min="2069" max="2069" width="7.28515625" style="86" customWidth="1"/>
    <col min="2070" max="2070" width="5.7109375" style="86" customWidth="1"/>
    <col min="2071" max="2072" width="14.5703125" style="86" customWidth="1"/>
    <col min="2073" max="2073" width="13.28515625" style="86" bestFit="1" customWidth="1"/>
    <col min="2074" max="2306" width="10" style="86"/>
    <col min="2307" max="2307" width="4.5703125" style="86" customWidth="1"/>
    <col min="2308" max="2308" width="22.85546875" style="86" customWidth="1"/>
    <col min="2309" max="2311" width="8.85546875" style="86" customWidth="1"/>
    <col min="2312" max="2313" width="0" style="86" hidden="1" customWidth="1"/>
    <col min="2314" max="2314" width="8.42578125" style="86" customWidth="1"/>
    <col min="2315" max="2315" width="11.7109375" style="86" customWidth="1"/>
    <col min="2316" max="2316" width="12.7109375" style="86" customWidth="1"/>
    <col min="2317" max="2317" width="13.28515625" style="86" customWidth="1"/>
    <col min="2318" max="2318" width="11.7109375" style="86" customWidth="1"/>
    <col min="2319" max="2322" width="12.28515625" style="86" customWidth="1"/>
    <col min="2323" max="2323" width="10.5703125" style="86" customWidth="1"/>
    <col min="2324" max="2324" width="12.28515625" style="86" customWidth="1"/>
    <col min="2325" max="2325" width="7.28515625" style="86" customWidth="1"/>
    <col min="2326" max="2326" width="5.7109375" style="86" customWidth="1"/>
    <col min="2327" max="2328" width="14.5703125" style="86" customWidth="1"/>
    <col min="2329" max="2329" width="13.28515625" style="86" bestFit="1" customWidth="1"/>
    <col min="2330" max="2562" width="10" style="86"/>
    <col min="2563" max="2563" width="4.5703125" style="86" customWidth="1"/>
    <col min="2564" max="2564" width="22.85546875" style="86" customWidth="1"/>
    <col min="2565" max="2567" width="8.85546875" style="86" customWidth="1"/>
    <col min="2568" max="2569" width="0" style="86" hidden="1" customWidth="1"/>
    <col min="2570" max="2570" width="8.42578125" style="86" customWidth="1"/>
    <col min="2571" max="2571" width="11.7109375" style="86" customWidth="1"/>
    <col min="2572" max="2572" width="12.7109375" style="86" customWidth="1"/>
    <col min="2573" max="2573" width="13.28515625" style="86" customWidth="1"/>
    <col min="2574" max="2574" width="11.7109375" style="86" customWidth="1"/>
    <col min="2575" max="2578" width="12.28515625" style="86" customWidth="1"/>
    <col min="2579" max="2579" width="10.5703125" style="86" customWidth="1"/>
    <col min="2580" max="2580" width="12.28515625" style="86" customWidth="1"/>
    <col min="2581" max="2581" width="7.28515625" style="86" customWidth="1"/>
    <col min="2582" max="2582" width="5.7109375" style="86" customWidth="1"/>
    <col min="2583" max="2584" width="14.5703125" style="86" customWidth="1"/>
    <col min="2585" max="2585" width="13.28515625" style="86" bestFit="1" customWidth="1"/>
    <col min="2586" max="2818" width="10" style="86"/>
    <col min="2819" max="2819" width="4.5703125" style="86" customWidth="1"/>
    <col min="2820" max="2820" width="22.85546875" style="86" customWidth="1"/>
    <col min="2821" max="2823" width="8.85546875" style="86" customWidth="1"/>
    <col min="2824" max="2825" width="0" style="86" hidden="1" customWidth="1"/>
    <col min="2826" max="2826" width="8.42578125" style="86" customWidth="1"/>
    <col min="2827" max="2827" width="11.7109375" style="86" customWidth="1"/>
    <col min="2828" max="2828" width="12.7109375" style="86" customWidth="1"/>
    <col min="2829" max="2829" width="13.28515625" style="86" customWidth="1"/>
    <col min="2830" max="2830" width="11.7109375" style="86" customWidth="1"/>
    <col min="2831" max="2834" width="12.28515625" style="86" customWidth="1"/>
    <col min="2835" max="2835" width="10.5703125" style="86" customWidth="1"/>
    <col min="2836" max="2836" width="12.28515625" style="86" customWidth="1"/>
    <col min="2837" max="2837" width="7.28515625" style="86" customWidth="1"/>
    <col min="2838" max="2838" width="5.7109375" style="86" customWidth="1"/>
    <col min="2839" max="2840" width="14.5703125" style="86" customWidth="1"/>
    <col min="2841" max="2841" width="13.28515625" style="86" bestFit="1" customWidth="1"/>
    <col min="2842" max="3074" width="10" style="86"/>
    <col min="3075" max="3075" width="4.5703125" style="86" customWidth="1"/>
    <col min="3076" max="3076" width="22.85546875" style="86" customWidth="1"/>
    <col min="3077" max="3079" width="8.85546875" style="86" customWidth="1"/>
    <col min="3080" max="3081" width="0" style="86" hidden="1" customWidth="1"/>
    <col min="3082" max="3082" width="8.42578125" style="86" customWidth="1"/>
    <col min="3083" max="3083" width="11.7109375" style="86" customWidth="1"/>
    <col min="3084" max="3084" width="12.7109375" style="86" customWidth="1"/>
    <col min="3085" max="3085" width="13.28515625" style="86" customWidth="1"/>
    <col min="3086" max="3086" width="11.7109375" style="86" customWidth="1"/>
    <col min="3087" max="3090" width="12.28515625" style="86" customWidth="1"/>
    <col min="3091" max="3091" width="10.5703125" style="86" customWidth="1"/>
    <col min="3092" max="3092" width="12.28515625" style="86" customWidth="1"/>
    <col min="3093" max="3093" width="7.28515625" style="86" customWidth="1"/>
    <col min="3094" max="3094" width="5.7109375" style="86" customWidth="1"/>
    <col min="3095" max="3096" width="14.5703125" style="86" customWidth="1"/>
    <col min="3097" max="3097" width="13.28515625" style="86" bestFit="1" customWidth="1"/>
    <col min="3098" max="3330" width="10" style="86"/>
    <col min="3331" max="3331" width="4.5703125" style="86" customWidth="1"/>
    <col min="3332" max="3332" width="22.85546875" style="86" customWidth="1"/>
    <col min="3333" max="3335" width="8.85546875" style="86" customWidth="1"/>
    <col min="3336" max="3337" width="0" style="86" hidden="1" customWidth="1"/>
    <col min="3338" max="3338" width="8.42578125" style="86" customWidth="1"/>
    <col min="3339" max="3339" width="11.7109375" style="86" customWidth="1"/>
    <col min="3340" max="3340" width="12.7109375" style="86" customWidth="1"/>
    <col min="3341" max="3341" width="13.28515625" style="86" customWidth="1"/>
    <col min="3342" max="3342" width="11.7109375" style="86" customWidth="1"/>
    <col min="3343" max="3346" width="12.28515625" style="86" customWidth="1"/>
    <col min="3347" max="3347" width="10.5703125" style="86" customWidth="1"/>
    <col min="3348" max="3348" width="12.28515625" style="86" customWidth="1"/>
    <col min="3349" max="3349" width="7.28515625" style="86" customWidth="1"/>
    <col min="3350" max="3350" width="5.7109375" style="86" customWidth="1"/>
    <col min="3351" max="3352" width="14.5703125" style="86" customWidth="1"/>
    <col min="3353" max="3353" width="13.28515625" style="86" bestFit="1" customWidth="1"/>
    <col min="3354" max="3586" width="10" style="86"/>
    <col min="3587" max="3587" width="4.5703125" style="86" customWidth="1"/>
    <col min="3588" max="3588" width="22.85546875" style="86" customWidth="1"/>
    <col min="3589" max="3591" width="8.85546875" style="86" customWidth="1"/>
    <col min="3592" max="3593" width="0" style="86" hidden="1" customWidth="1"/>
    <col min="3594" max="3594" width="8.42578125" style="86" customWidth="1"/>
    <col min="3595" max="3595" width="11.7109375" style="86" customWidth="1"/>
    <col min="3596" max="3596" width="12.7109375" style="86" customWidth="1"/>
    <col min="3597" max="3597" width="13.28515625" style="86" customWidth="1"/>
    <col min="3598" max="3598" width="11.7109375" style="86" customWidth="1"/>
    <col min="3599" max="3602" width="12.28515625" style="86" customWidth="1"/>
    <col min="3603" max="3603" width="10.5703125" style="86" customWidth="1"/>
    <col min="3604" max="3604" width="12.28515625" style="86" customWidth="1"/>
    <col min="3605" max="3605" width="7.28515625" style="86" customWidth="1"/>
    <col min="3606" max="3606" width="5.7109375" style="86" customWidth="1"/>
    <col min="3607" max="3608" width="14.5703125" style="86" customWidth="1"/>
    <col min="3609" max="3609" width="13.28515625" style="86" bestFit="1" customWidth="1"/>
    <col min="3610" max="3842" width="10" style="86"/>
    <col min="3843" max="3843" width="4.5703125" style="86" customWidth="1"/>
    <col min="3844" max="3844" width="22.85546875" style="86" customWidth="1"/>
    <col min="3845" max="3847" width="8.85546875" style="86" customWidth="1"/>
    <col min="3848" max="3849" width="0" style="86" hidden="1" customWidth="1"/>
    <col min="3850" max="3850" width="8.42578125" style="86" customWidth="1"/>
    <col min="3851" max="3851" width="11.7109375" style="86" customWidth="1"/>
    <col min="3852" max="3852" width="12.7109375" style="86" customWidth="1"/>
    <col min="3853" max="3853" width="13.28515625" style="86" customWidth="1"/>
    <col min="3854" max="3854" width="11.7109375" style="86" customWidth="1"/>
    <col min="3855" max="3858" width="12.28515625" style="86" customWidth="1"/>
    <col min="3859" max="3859" width="10.5703125" style="86" customWidth="1"/>
    <col min="3860" max="3860" width="12.28515625" style="86" customWidth="1"/>
    <col min="3861" max="3861" width="7.28515625" style="86" customWidth="1"/>
    <col min="3862" max="3862" width="5.7109375" style="86" customWidth="1"/>
    <col min="3863" max="3864" width="14.5703125" style="86" customWidth="1"/>
    <col min="3865" max="3865" width="13.28515625" style="86" bestFit="1" customWidth="1"/>
    <col min="3866" max="4098" width="10" style="86"/>
    <col min="4099" max="4099" width="4.5703125" style="86" customWidth="1"/>
    <col min="4100" max="4100" width="22.85546875" style="86" customWidth="1"/>
    <col min="4101" max="4103" width="8.85546875" style="86" customWidth="1"/>
    <col min="4104" max="4105" width="0" style="86" hidden="1" customWidth="1"/>
    <col min="4106" max="4106" width="8.42578125" style="86" customWidth="1"/>
    <col min="4107" max="4107" width="11.7109375" style="86" customWidth="1"/>
    <col min="4108" max="4108" width="12.7109375" style="86" customWidth="1"/>
    <col min="4109" max="4109" width="13.28515625" style="86" customWidth="1"/>
    <col min="4110" max="4110" width="11.7109375" style="86" customWidth="1"/>
    <col min="4111" max="4114" width="12.28515625" style="86" customWidth="1"/>
    <col min="4115" max="4115" width="10.5703125" style="86" customWidth="1"/>
    <col min="4116" max="4116" width="12.28515625" style="86" customWidth="1"/>
    <col min="4117" max="4117" width="7.28515625" style="86" customWidth="1"/>
    <col min="4118" max="4118" width="5.7109375" style="86" customWidth="1"/>
    <col min="4119" max="4120" width="14.5703125" style="86" customWidth="1"/>
    <col min="4121" max="4121" width="13.28515625" style="86" bestFit="1" customWidth="1"/>
    <col min="4122" max="4354" width="10" style="86"/>
    <col min="4355" max="4355" width="4.5703125" style="86" customWidth="1"/>
    <col min="4356" max="4356" width="22.85546875" style="86" customWidth="1"/>
    <col min="4357" max="4359" width="8.85546875" style="86" customWidth="1"/>
    <col min="4360" max="4361" width="0" style="86" hidden="1" customWidth="1"/>
    <col min="4362" max="4362" width="8.42578125" style="86" customWidth="1"/>
    <col min="4363" max="4363" width="11.7109375" style="86" customWidth="1"/>
    <col min="4364" max="4364" width="12.7109375" style="86" customWidth="1"/>
    <col min="4365" max="4365" width="13.28515625" style="86" customWidth="1"/>
    <col min="4366" max="4366" width="11.7109375" style="86" customWidth="1"/>
    <col min="4367" max="4370" width="12.28515625" style="86" customWidth="1"/>
    <col min="4371" max="4371" width="10.5703125" style="86" customWidth="1"/>
    <col min="4372" max="4372" width="12.28515625" style="86" customWidth="1"/>
    <col min="4373" max="4373" width="7.28515625" style="86" customWidth="1"/>
    <col min="4374" max="4374" width="5.7109375" style="86" customWidth="1"/>
    <col min="4375" max="4376" width="14.5703125" style="86" customWidth="1"/>
    <col min="4377" max="4377" width="13.28515625" style="86" bestFit="1" customWidth="1"/>
    <col min="4378" max="4610" width="10" style="86"/>
    <col min="4611" max="4611" width="4.5703125" style="86" customWidth="1"/>
    <col min="4612" max="4612" width="22.85546875" style="86" customWidth="1"/>
    <col min="4613" max="4615" width="8.85546875" style="86" customWidth="1"/>
    <col min="4616" max="4617" width="0" style="86" hidden="1" customWidth="1"/>
    <col min="4618" max="4618" width="8.42578125" style="86" customWidth="1"/>
    <col min="4619" max="4619" width="11.7109375" style="86" customWidth="1"/>
    <col min="4620" max="4620" width="12.7109375" style="86" customWidth="1"/>
    <col min="4621" max="4621" width="13.28515625" style="86" customWidth="1"/>
    <col min="4622" max="4622" width="11.7109375" style="86" customWidth="1"/>
    <col min="4623" max="4626" width="12.28515625" style="86" customWidth="1"/>
    <col min="4627" max="4627" width="10.5703125" style="86" customWidth="1"/>
    <col min="4628" max="4628" width="12.28515625" style="86" customWidth="1"/>
    <col min="4629" max="4629" width="7.28515625" style="86" customWidth="1"/>
    <col min="4630" max="4630" width="5.7109375" style="86" customWidth="1"/>
    <col min="4631" max="4632" width="14.5703125" style="86" customWidth="1"/>
    <col min="4633" max="4633" width="13.28515625" style="86" bestFit="1" customWidth="1"/>
    <col min="4634" max="4866" width="10" style="86"/>
    <col min="4867" max="4867" width="4.5703125" style="86" customWidth="1"/>
    <col min="4868" max="4868" width="22.85546875" style="86" customWidth="1"/>
    <col min="4869" max="4871" width="8.85546875" style="86" customWidth="1"/>
    <col min="4872" max="4873" width="0" style="86" hidden="1" customWidth="1"/>
    <col min="4874" max="4874" width="8.42578125" style="86" customWidth="1"/>
    <col min="4875" max="4875" width="11.7109375" style="86" customWidth="1"/>
    <col min="4876" max="4876" width="12.7109375" style="86" customWidth="1"/>
    <col min="4877" max="4877" width="13.28515625" style="86" customWidth="1"/>
    <col min="4878" max="4878" width="11.7109375" style="86" customWidth="1"/>
    <col min="4879" max="4882" width="12.28515625" style="86" customWidth="1"/>
    <col min="4883" max="4883" width="10.5703125" style="86" customWidth="1"/>
    <col min="4884" max="4884" width="12.28515625" style="86" customWidth="1"/>
    <col min="4885" max="4885" width="7.28515625" style="86" customWidth="1"/>
    <col min="4886" max="4886" width="5.7109375" style="86" customWidth="1"/>
    <col min="4887" max="4888" width="14.5703125" style="86" customWidth="1"/>
    <col min="4889" max="4889" width="13.28515625" style="86" bestFit="1" customWidth="1"/>
    <col min="4890" max="5122" width="10" style="86"/>
    <col min="5123" max="5123" width="4.5703125" style="86" customWidth="1"/>
    <col min="5124" max="5124" width="22.85546875" style="86" customWidth="1"/>
    <col min="5125" max="5127" width="8.85546875" style="86" customWidth="1"/>
    <col min="5128" max="5129" width="0" style="86" hidden="1" customWidth="1"/>
    <col min="5130" max="5130" width="8.42578125" style="86" customWidth="1"/>
    <col min="5131" max="5131" width="11.7109375" style="86" customWidth="1"/>
    <col min="5132" max="5132" width="12.7109375" style="86" customWidth="1"/>
    <col min="5133" max="5133" width="13.28515625" style="86" customWidth="1"/>
    <col min="5134" max="5134" width="11.7109375" style="86" customWidth="1"/>
    <col min="5135" max="5138" width="12.28515625" style="86" customWidth="1"/>
    <col min="5139" max="5139" width="10.5703125" style="86" customWidth="1"/>
    <col min="5140" max="5140" width="12.28515625" style="86" customWidth="1"/>
    <col min="5141" max="5141" width="7.28515625" style="86" customWidth="1"/>
    <col min="5142" max="5142" width="5.7109375" style="86" customWidth="1"/>
    <col min="5143" max="5144" width="14.5703125" style="86" customWidth="1"/>
    <col min="5145" max="5145" width="13.28515625" style="86" bestFit="1" customWidth="1"/>
    <col min="5146" max="5378" width="10" style="86"/>
    <col min="5379" max="5379" width="4.5703125" style="86" customWidth="1"/>
    <col min="5380" max="5380" width="22.85546875" style="86" customWidth="1"/>
    <col min="5381" max="5383" width="8.85546875" style="86" customWidth="1"/>
    <col min="5384" max="5385" width="0" style="86" hidden="1" customWidth="1"/>
    <col min="5386" max="5386" width="8.42578125" style="86" customWidth="1"/>
    <col min="5387" max="5387" width="11.7109375" style="86" customWidth="1"/>
    <col min="5388" max="5388" width="12.7109375" style="86" customWidth="1"/>
    <col min="5389" max="5389" width="13.28515625" style="86" customWidth="1"/>
    <col min="5390" max="5390" width="11.7109375" style="86" customWidth="1"/>
    <col min="5391" max="5394" width="12.28515625" style="86" customWidth="1"/>
    <col min="5395" max="5395" width="10.5703125" style="86" customWidth="1"/>
    <col min="5396" max="5396" width="12.28515625" style="86" customWidth="1"/>
    <col min="5397" max="5397" width="7.28515625" style="86" customWidth="1"/>
    <col min="5398" max="5398" width="5.7109375" style="86" customWidth="1"/>
    <col min="5399" max="5400" width="14.5703125" style="86" customWidth="1"/>
    <col min="5401" max="5401" width="13.28515625" style="86" bestFit="1" customWidth="1"/>
    <col min="5402" max="5634" width="10" style="86"/>
    <col min="5635" max="5635" width="4.5703125" style="86" customWidth="1"/>
    <col min="5636" max="5636" width="22.85546875" style="86" customWidth="1"/>
    <col min="5637" max="5639" width="8.85546875" style="86" customWidth="1"/>
    <col min="5640" max="5641" width="0" style="86" hidden="1" customWidth="1"/>
    <col min="5642" max="5642" width="8.42578125" style="86" customWidth="1"/>
    <col min="5643" max="5643" width="11.7109375" style="86" customWidth="1"/>
    <col min="5644" max="5644" width="12.7109375" style="86" customWidth="1"/>
    <col min="5645" max="5645" width="13.28515625" style="86" customWidth="1"/>
    <col min="5646" max="5646" width="11.7109375" style="86" customWidth="1"/>
    <col min="5647" max="5650" width="12.28515625" style="86" customWidth="1"/>
    <col min="5651" max="5651" width="10.5703125" style="86" customWidth="1"/>
    <col min="5652" max="5652" width="12.28515625" style="86" customWidth="1"/>
    <col min="5653" max="5653" width="7.28515625" style="86" customWidth="1"/>
    <col min="5654" max="5654" width="5.7109375" style="86" customWidth="1"/>
    <col min="5655" max="5656" width="14.5703125" style="86" customWidth="1"/>
    <col min="5657" max="5657" width="13.28515625" style="86" bestFit="1" customWidth="1"/>
    <col min="5658" max="5890" width="10" style="86"/>
    <col min="5891" max="5891" width="4.5703125" style="86" customWidth="1"/>
    <col min="5892" max="5892" width="22.85546875" style="86" customWidth="1"/>
    <col min="5893" max="5895" width="8.85546875" style="86" customWidth="1"/>
    <col min="5896" max="5897" width="0" style="86" hidden="1" customWidth="1"/>
    <col min="5898" max="5898" width="8.42578125" style="86" customWidth="1"/>
    <col min="5899" max="5899" width="11.7109375" style="86" customWidth="1"/>
    <col min="5900" max="5900" width="12.7109375" style="86" customWidth="1"/>
    <col min="5901" max="5901" width="13.28515625" style="86" customWidth="1"/>
    <col min="5902" max="5902" width="11.7109375" style="86" customWidth="1"/>
    <col min="5903" max="5906" width="12.28515625" style="86" customWidth="1"/>
    <col min="5907" max="5907" width="10.5703125" style="86" customWidth="1"/>
    <col min="5908" max="5908" width="12.28515625" style="86" customWidth="1"/>
    <col min="5909" max="5909" width="7.28515625" style="86" customWidth="1"/>
    <col min="5910" max="5910" width="5.7109375" style="86" customWidth="1"/>
    <col min="5911" max="5912" width="14.5703125" style="86" customWidth="1"/>
    <col min="5913" max="5913" width="13.28515625" style="86" bestFit="1" customWidth="1"/>
    <col min="5914" max="6146" width="10" style="86"/>
    <col min="6147" max="6147" width="4.5703125" style="86" customWidth="1"/>
    <col min="6148" max="6148" width="22.85546875" style="86" customWidth="1"/>
    <col min="6149" max="6151" width="8.85546875" style="86" customWidth="1"/>
    <col min="6152" max="6153" width="0" style="86" hidden="1" customWidth="1"/>
    <col min="6154" max="6154" width="8.42578125" style="86" customWidth="1"/>
    <col min="6155" max="6155" width="11.7109375" style="86" customWidth="1"/>
    <col min="6156" max="6156" width="12.7109375" style="86" customWidth="1"/>
    <col min="6157" max="6157" width="13.28515625" style="86" customWidth="1"/>
    <col min="6158" max="6158" width="11.7109375" style="86" customWidth="1"/>
    <col min="6159" max="6162" width="12.28515625" style="86" customWidth="1"/>
    <col min="6163" max="6163" width="10.5703125" style="86" customWidth="1"/>
    <col min="6164" max="6164" width="12.28515625" style="86" customWidth="1"/>
    <col min="6165" max="6165" width="7.28515625" style="86" customWidth="1"/>
    <col min="6166" max="6166" width="5.7109375" style="86" customWidth="1"/>
    <col min="6167" max="6168" width="14.5703125" style="86" customWidth="1"/>
    <col min="6169" max="6169" width="13.28515625" style="86" bestFit="1" customWidth="1"/>
    <col min="6170" max="6402" width="10" style="86"/>
    <col min="6403" max="6403" width="4.5703125" style="86" customWidth="1"/>
    <col min="6404" max="6404" width="22.85546875" style="86" customWidth="1"/>
    <col min="6405" max="6407" width="8.85546875" style="86" customWidth="1"/>
    <col min="6408" max="6409" width="0" style="86" hidden="1" customWidth="1"/>
    <col min="6410" max="6410" width="8.42578125" style="86" customWidth="1"/>
    <col min="6411" max="6411" width="11.7109375" style="86" customWidth="1"/>
    <col min="6412" max="6412" width="12.7109375" style="86" customWidth="1"/>
    <col min="6413" max="6413" width="13.28515625" style="86" customWidth="1"/>
    <col min="6414" max="6414" width="11.7109375" style="86" customWidth="1"/>
    <col min="6415" max="6418" width="12.28515625" style="86" customWidth="1"/>
    <col min="6419" max="6419" width="10.5703125" style="86" customWidth="1"/>
    <col min="6420" max="6420" width="12.28515625" style="86" customWidth="1"/>
    <col min="6421" max="6421" width="7.28515625" style="86" customWidth="1"/>
    <col min="6422" max="6422" width="5.7109375" style="86" customWidth="1"/>
    <col min="6423" max="6424" width="14.5703125" style="86" customWidth="1"/>
    <col min="6425" max="6425" width="13.28515625" style="86" bestFit="1" customWidth="1"/>
    <col min="6426" max="6658" width="10" style="86"/>
    <col min="6659" max="6659" width="4.5703125" style="86" customWidth="1"/>
    <col min="6660" max="6660" width="22.85546875" style="86" customWidth="1"/>
    <col min="6661" max="6663" width="8.85546875" style="86" customWidth="1"/>
    <col min="6664" max="6665" width="0" style="86" hidden="1" customWidth="1"/>
    <col min="6666" max="6666" width="8.42578125" style="86" customWidth="1"/>
    <col min="6667" max="6667" width="11.7109375" style="86" customWidth="1"/>
    <col min="6668" max="6668" width="12.7109375" style="86" customWidth="1"/>
    <col min="6669" max="6669" width="13.28515625" style="86" customWidth="1"/>
    <col min="6670" max="6670" width="11.7109375" style="86" customWidth="1"/>
    <col min="6671" max="6674" width="12.28515625" style="86" customWidth="1"/>
    <col min="6675" max="6675" width="10.5703125" style="86" customWidth="1"/>
    <col min="6676" max="6676" width="12.28515625" style="86" customWidth="1"/>
    <col min="6677" max="6677" width="7.28515625" style="86" customWidth="1"/>
    <col min="6678" max="6678" width="5.7109375" style="86" customWidth="1"/>
    <col min="6679" max="6680" width="14.5703125" style="86" customWidth="1"/>
    <col min="6681" max="6681" width="13.28515625" style="86" bestFit="1" customWidth="1"/>
    <col min="6682" max="6914" width="10" style="86"/>
    <col min="6915" max="6915" width="4.5703125" style="86" customWidth="1"/>
    <col min="6916" max="6916" width="22.85546875" style="86" customWidth="1"/>
    <col min="6917" max="6919" width="8.85546875" style="86" customWidth="1"/>
    <col min="6920" max="6921" width="0" style="86" hidden="1" customWidth="1"/>
    <col min="6922" max="6922" width="8.42578125" style="86" customWidth="1"/>
    <col min="6923" max="6923" width="11.7109375" style="86" customWidth="1"/>
    <col min="6924" max="6924" width="12.7109375" style="86" customWidth="1"/>
    <col min="6925" max="6925" width="13.28515625" style="86" customWidth="1"/>
    <col min="6926" max="6926" width="11.7109375" style="86" customWidth="1"/>
    <col min="6927" max="6930" width="12.28515625" style="86" customWidth="1"/>
    <col min="6931" max="6931" width="10.5703125" style="86" customWidth="1"/>
    <col min="6932" max="6932" width="12.28515625" style="86" customWidth="1"/>
    <col min="6933" max="6933" width="7.28515625" style="86" customWidth="1"/>
    <col min="6934" max="6934" width="5.7109375" style="86" customWidth="1"/>
    <col min="6935" max="6936" width="14.5703125" style="86" customWidth="1"/>
    <col min="6937" max="6937" width="13.28515625" style="86" bestFit="1" customWidth="1"/>
    <col min="6938" max="7170" width="10" style="86"/>
    <col min="7171" max="7171" width="4.5703125" style="86" customWidth="1"/>
    <col min="7172" max="7172" width="22.85546875" style="86" customWidth="1"/>
    <col min="7173" max="7175" width="8.85546875" style="86" customWidth="1"/>
    <col min="7176" max="7177" width="0" style="86" hidden="1" customWidth="1"/>
    <col min="7178" max="7178" width="8.42578125" style="86" customWidth="1"/>
    <col min="7179" max="7179" width="11.7109375" style="86" customWidth="1"/>
    <col min="7180" max="7180" width="12.7109375" style="86" customWidth="1"/>
    <col min="7181" max="7181" width="13.28515625" style="86" customWidth="1"/>
    <col min="7182" max="7182" width="11.7109375" style="86" customWidth="1"/>
    <col min="7183" max="7186" width="12.28515625" style="86" customWidth="1"/>
    <col min="7187" max="7187" width="10.5703125" style="86" customWidth="1"/>
    <col min="7188" max="7188" width="12.28515625" style="86" customWidth="1"/>
    <col min="7189" max="7189" width="7.28515625" style="86" customWidth="1"/>
    <col min="7190" max="7190" width="5.7109375" style="86" customWidth="1"/>
    <col min="7191" max="7192" width="14.5703125" style="86" customWidth="1"/>
    <col min="7193" max="7193" width="13.28515625" style="86" bestFit="1" customWidth="1"/>
    <col min="7194" max="7426" width="10" style="86"/>
    <col min="7427" max="7427" width="4.5703125" style="86" customWidth="1"/>
    <col min="7428" max="7428" width="22.85546875" style="86" customWidth="1"/>
    <col min="7429" max="7431" width="8.85546875" style="86" customWidth="1"/>
    <col min="7432" max="7433" width="0" style="86" hidden="1" customWidth="1"/>
    <col min="7434" max="7434" width="8.42578125" style="86" customWidth="1"/>
    <col min="7435" max="7435" width="11.7109375" style="86" customWidth="1"/>
    <col min="7436" max="7436" width="12.7109375" style="86" customWidth="1"/>
    <col min="7437" max="7437" width="13.28515625" style="86" customWidth="1"/>
    <col min="7438" max="7438" width="11.7109375" style="86" customWidth="1"/>
    <col min="7439" max="7442" width="12.28515625" style="86" customWidth="1"/>
    <col min="7443" max="7443" width="10.5703125" style="86" customWidth="1"/>
    <col min="7444" max="7444" width="12.28515625" style="86" customWidth="1"/>
    <col min="7445" max="7445" width="7.28515625" style="86" customWidth="1"/>
    <col min="7446" max="7446" width="5.7109375" style="86" customWidth="1"/>
    <col min="7447" max="7448" width="14.5703125" style="86" customWidth="1"/>
    <col min="7449" max="7449" width="13.28515625" style="86" bestFit="1" customWidth="1"/>
    <col min="7450" max="7682" width="10" style="86"/>
    <col min="7683" max="7683" width="4.5703125" style="86" customWidth="1"/>
    <col min="7684" max="7684" width="22.85546875" style="86" customWidth="1"/>
    <col min="7685" max="7687" width="8.85546875" style="86" customWidth="1"/>
    <col min="7688" max="7689" width="0" style="86" hidden="1" customWidth="1"/>
    <col min="7690" max="7690" width="8.42578125" style="86" customWidth="1"/>
    <col min="7691" max="7691" width="11.7109375" style="86" customWidth="1"/>
    <col min="7692" max="7692" width="12.7109375" style="86" customWidth="1"/>
    <col min="7693" max="7693" width="13.28515625" style="86" customWidth="1"/>
    <col min="7694" max="7694" width="11.7109375" style="86" customWidth="1"/>
    <col min="7695" max="7698" width="12.28515625" style="86" customWidth="1"/>
    <col min="7699" max="7699" width="10.5703125" style="86" customWidth="1"/>
    <col min="7700" max="7700" width="12.28515625" style="86" customWidth="1"/>
    <col min="7701" max="7701" width="7.28515625" style="86" customWidth="1"/>
    <col min="7702" max="7702" width="5.7109375" style="86" customWidth="1"/>
    <col min="7703" max="7704" width="14.5703125" style="86" customWidth="1"/>
    <col min="7705" max="7705" width="13.28515625" style="86" bestFit="1" customWidth="1"/>
    <col min="7706" max="7938" width="10" style="86"/>
    <col min="7939" max="7939" width="4.5703125" style="86" customWidth="1"/>
    <col min="7940" max="7940" width="22.85546875" style="86" customWidth="1"/>
    <col min="7941" max="7943" width="8.85546875" style="86" customWidth="1"/>
    <col min="7944" max="7945" width="0" style="86" hidden="1" customWidth="1"/>
    <col min="7946" max="7946" width="8.42578125" style="86" customWidth="1"/>
    <col min="7947" max="7947" width="11.7109375" style="86" customWidth="1"/>
    <col min="7948" max="7948" width="12.7109375" style="86" customWidth="1"/>
    <col min="7949" max="7949" width="13.28515625" style="86" customWidth="1"/>
    <col min="7950" max="7950" width="11.7109375" style="86" customWidth="1"/>
    <col min="7951" max="7954" width="12.28515625" style="86" customWidth="1"/>
    <col min="7955" max="7955" width="10.5703125" style="86" customWidth="1"/>
    <col min="7956" max="7956" width="12.28515625" style="86" customWidth="1"/>
    <col min="7957" max="7957" width="7.28515625" style="86" customWidth="1"/>
    <col min="7958" max="7958" width="5.7109375" style="86" customWidth="1"/>
    <col min="7959" max="7960" width="14.5703125" style="86" customWidth="1"/>
    <col min="7961" max="7961" width="13.28515625" style="86" bestFit="1" customWidth="1"/>
    <col min="7962" max="8194" width="10" style="86"/>
    <col min="8195" max="8195" width="4.5703125" style="86" customWidth="1"/>
    <col min="8196" max="8196" width="22.85546875" style="86" customWidth="1"/>
    <col min="8197" max="8199" width="8.85546875" style="86" customWidth="1"/>
    <col min="8200" max="8201" width="0" style="86" hidden="1" customWidth="1"/>
    <col min="8202" max="8202" width="8.42578125" style="86" customWidth="1"/>
    <col min="8203" max="8203" width="11.7109375" style="86" customWidth="1"/>
    <col min="8204" max="8204" width="12.7109375" style="86" customWidth="1"/>
    <col min="8205" max="8205" width="13.28515625" style="86" customWidth="1"/>
    <col min="8206" max="8206" width="11.7109375" style="86" customWidth="1"/>
    <col min="8207" max="8210" width="12.28515625" style="86" customWidth="1"/>
    <col min="8211" max="8211" width="10.5703125" style="86" customWidth="1"/>
    <col min="8212" max="8212" width="12.28515625" style="86" customWidth="1"/>
    <col min="8213" max="8213" width="7.28515625" style="86" customWidth="1"/>
    <col min="8214" max="8214" width="5.7109375" style="86" customWidth="1"/>
    <col min="8215" max="8216" width="14.5703125" style="86" customWidth="1"/>
    <col min="8217" max="8217" width="13.28515625" style="86" bestFit="1" customWidth="1"/>
    <col min="8218" max="8450" width="10" style="86"/>
    <col min="8451" max="8451" width="4.5703125" style="86" customWidth="1"/>
    <col min="8452" max="8452" width="22.85546875" style="86" customWidth="1"/>
    <col min="8453" max="8455" width="8.85546875" style="86" customWidth="1"/>
    <col min="8456" max="8457" width="0" style="86" hidden="1" customWidth="1"/>
    <col min="8458" max="8458" width="8.42578125" style="86" customWidth="1"/>
    <col min="8459" max="8459" width="11.7109375" style="86" customWidth="1"/>
    <col min="8460" max="8460" width="12.7109375" style="86" customWidth="1"/>
    <col min="8461" max="8461" width="13.28515625" style="86" customWidth="1"/>
    <col min="8462" max="8462" width="11.7109375" style="86" customWidth="1"/>
    <col min="8463" max="8466" width="12.28515625" style="86" customWidth="1"/>
    <col min="8467" max="8467" width="10.5703125" style="86" customWidth="1"/>
    <col min="8468" max="8468" width="12.28515625" style="86" customWidth="1"/>
    <col min="8469" max="8469" width="7.28515625" style="86" customWidth="1"/>
    <col min="8470" max="8470" width="5.7109375" style="86" customWidth="1"/>
    <col min="8471" max="8472" width="14.5703125" style="86" customWidth="1"/>
    <col min="8473" max="8473" width="13.28515625" style="86" bestFit="1" customWidth="1"/>
    <col min="8474" max="8706" width="10" style="86"/>
    <col min="8707" max="8707" width="4.5703125" style="86" customWidth="1"/>
    <col min="8708" max="8708" width="22.85546875" style="86" customWidth="1"/>
    <col min="8709" max="8711" width="8.85546875" style="86" customWidth="1"/>
    <col min="8712" max="8713" width="0" style="86" hidden="1" customWidth="1"/>
    <col min="8714" max="8714" width="8.42578125" style="86" customWidth="1"/>
    <col min="8715" max="8715" width="11.7109375" style="86" customWidth="1"/>
    <col min="8716" max="8716" width="12.7109375" style="86" customWidth="1"/>
    <col min="8717" max="8717" width="13.28515625" style="86" customWidth="1"/>
    <col min="8718" max="8718" width="11.7109375" style="86" customWidth="1"/>
    <col min="8719" max="8722" width="12.28515625" style="86" customWidth="1"/>
    <col min="8723" max="8723" width="10.5703125" style="86" customWidth="1"/>
    <col min="8724" max="8724" width="12.28515625" style="86" customWidth="1"/>
    <col min="8725" max="8725" width="7.28515625" style="86" customWidth="1"/>
    <col min="8726" max="8726" width="5.7109375" style="86" customWidth="1"/>
    <col min="8727" max="8728" width="14.5703125" style="86" customWidth="1"/>
    <col min="8729" max="8729" width="13.28515625" style="86" bestFit="1" customWidth="1"/>
    <col min="8730" max="8962" width="10" style="86"/>
    <col min="8963" max="8963" width="4.5703125" style="86" customWidth="1"/>
    <col min="8964" max="8964" width="22.85546875" style="86" customWidth="1"/>
    <col min="8965" max="8967" width="8.85546875" style="86" customWidth="1"/>
    <col min="8968" max="8969" width="0" style="86" hidden="1" customWidth="1"/>
    <col min="8970" max="8970" width="8.42578125" style="86" customWidth="1"/>
    <col min="8971" max="8971" width="11.7109375" style="86" customWidth="1"/>
    <col min="8972" max="8972" width="12.7109375" style="86" customWidth="1"/>
    <col min="8973" max="8973" width="13.28515625" style="86" customWidth="1"/>
    <col min="8974" max="8974" width="11.7109375" style="86" customWidth="1"/>
    <col min="8975" max="8978" width="12.28515625" style="86" customWidth="1"/>
    <col min="8979" max="8979" width="10.5703125" style="86" customWidth="1"/>
    <col min="8980" max="8980" width="12.28515625" style="86" customWidth="1"/>
    <col min="8981" max="8981" width="7.28515625" style="86" customWidth="1"/>
    <col min="8982" max="8982" width="5.7109375" style="86" customWidth="1"/>
    <col min="8983" max="8984" width="14.5703125" style="86" customWidth="1"/>
    <col min="8985" max="8985" width="13.28515625" style="86" bestFit="1" customWidth="1"/>
    <col min="8986" max="9218" width="10" style="86"/>
    <col min="9219" max="9219" width="4.5703125" style="86" customWidth="1"/>
    <col min="9220" max="9220" width="22.85546875" style="86" customWidth="1"/>
    <col min="9221" max="9223" width="8.85546875" style="86" customWidth="1"/>
    <col min="9224" max="9225" width="0" style="86" hidden="1" customWidth="1"/>
    <col min="9226" max="9226" width="8.42578125" style="86" customWidth="1"/>
    <col min="9227" max="9227" width="11.7109375" style="86" customWidth="1"/>
    <col min="9228" max="9228" width="12.7109375" style="86" customWidth="1"/>
    <col min="9229" max="9229" width="13.28515625" style="86" customWidth="1"/>
    <col min="9230" max="9230" width="11.7109375" style="86" customWidth="1"/>
    <col min="9231" max="9234" width="12.28515625" style="86" customWidth="1"/>
    <col min="9235" max="9235" width="10.5703125" style="86" customWidth="1"/>
    <col min="9236" max="9236" width="12.28515625" style="86" customWidth="1"/>
    <col min="9237" max="9237" width="7.28515625" style="86" customWidth="1"/>
    <col min="9238" max="9238" width="5.7109375" style="86" customWidth="1"/>
    <col min="9239" max="9240" width="14.5703125" style="86" customWidth="1"/>
    <col min="9241" max="9241" width="13.28515625" style="86" bestFit="1" customWidth="1"/>
    <col min="9242" max="9474" width="10" style="86"/>
    <col min="9475" max="9475" width="4.5703125" style="86" customWidth="1"/>
    <col min="9476" max="9476" width="22.85546875" style="86" customWidth="1"/>
    <col min="9477" max="9479" width="8.85546875" style="86" customWidth="1"/>
    <col min="9480" max="9481" width="0" style="86" hidden="1" customWidth="1"/>
    <col min="9482" max="9482" width="8.42578125" style="86" customWidth="1"/>
    <col min="9483" max="9483" width="11.7109375" style="86" customWidth="1"/>
    <col min="9484" max="9484" width="12.7109375" style="86" customWidth="1"/>
    <col min="9485" max="9485" width="13.28515625" style="86" customWidth="1"/>
    <col min="9486" max="9486" width="11.7109375" style="86" customWidth="1"/>
    <col min="9487" max="9490" width="12.28515625" style="86" customWidth="1"/>
    <col min="9491" max="9491" width="10.5703125" style="86" customWidth="1"/>
    <col min="9492" max="9492" width="12.28515625" style="86" customWidth="1"/>
    <col min="9493" max="9493" width="7.28515625" style="86" customWidth="1"/>
    <col min="9494" max="9494" width="5.7109375" style="86" customWidth="1"/>
    <col min="9495" max="9496" width="14.5703125" style="86" customWidth="1"/>
    <col min="9497" max="9497" width="13.28515625" style="86" bestFit="1" customWidth="1"/>
    <col min="9498" max="9730" width="10" style="86"/>
    <col min="9731" max="9731" width="4.5703125" style="86" customWidth="1"/>
    <col min="9732" max="9732" width="22.85546875" style="86" customWidth="1"/>
    <col min="9733" max="9735" width="8.85546875" style="86" customWidth="1"/>
    <col min="9736" max="9737" width="0" style="86" hidden="1" customWidth="1"/>
    <col min="9738" max="9738" width="8.42578125" style="86" customWidth="1"/>
    <col min="9739" max="9739" width="11.7109375" style="86" customWidth="1"/>
    <col min="9740" max="9740" width="12.7109375" style="86" customWidth="1"/>
    <col min="9741" max="9741" width="13.28515625" style="86" customWidth="1"/>
    <col min="9742" max="9742" width="11.7109375" style="86" customWidth="1"/>
    <col min="9743" max="9746" width="12.28515625" style="86" customWidth="1"/>
    <col min="9747" max="9747" width="10.5703125" style="86" customWidth="1"/>
    <col min="9748" max="9748" width="12.28515625" style="86" customWidth="1"/>
    <col min="9749" max="9749" width="7.28515625" style="86" customWidth="1"/>
    <col min="9750" max="9750" width="5.7109375" style="86" customWidth="1"/>
    <col min="9751" max="9752" width="14.5703125" style="86" customWidth="1"/>
    <col min="9753" max="9753" width="13.28515625" style="86" bestFit="1" customWidth="1"/>
    <col min="9754" max="9986" width="10" style="86"/>
    <col min="9987" max="9987" width="4.5703125" style="86" customWidth="1"/>
    <col min="9988" max="9988" width="22.85546875" style="86" customWidth="1"/>
    <col min="9989" max="9991" width="8.85546875" style="86" customWidth="1"/>
    <col min="9992" max="9993" width="0" style="86" hidden="1" customWidth="1"/>
    <col min="9994" max="9994" width="8.42578125" style="86" customWidth="1"/>
    <col min="9995" max="9995" width="11.7109375" style="86" customWidth="1"/>
    <col min="9996" max="9996" width="12.7109375" style="86" customWidth="1"/>
    <col min="9997" max="9997" width="13.28515625" style="86" customWidth="1"/>
    <col min="9998" max="9998" width="11.7109375" style="86" customWidth="1"/>
    <col min="9999" max="10002" width="12.28515625" style="86" customWidth="1"/>
    <col min="10003" max="10003" width="10.5703125" style="86" customWidth="1"/>
    <col min="10004" max="10004" width="12.28515625" style="86" customWidth="1"/>
    <col min="10005" max="10005" width="7.28515625" style="86" customWidth="1"/>
    <col min="10006" max="10006" width="5.7109375" style="86" customWidth="1"/>
    <col min="10007" max="10008" width="14.5703125" style="86" customWidth="1"/>
    <col min="10009" max="10009" width="13.28515625" style="86" bestFit="1" customWidth="1"/>
    <col min="10010" max="10242" width="10" style="86"/>
    <col min="10243" max="10243" width="4.5703125" style="86" customWidth="1"/>
    <col min="10244" max="10244" width="22.85546875" style="86" customWidth="1"/>
    <col min="10245" max="10247" width="8.85546875" style="86" customWidth="1"/>
    <col min="10248" max="10249" width="0" style="86" hidden="1" customWidth="1"/>
    <col min="10250" max="10250" width="8.42578125" style="86" customWidth="1"/>
    <col min="10251" max="10251" width="11.7109375" style="86" customWidth="1"/>
    <col min="10252" max="10252" width="12.7109375" style="86" customWidth="1"/>
    <col min="10253" max="10253" width="13.28515625" style="86" customWidth="1"/>
    <col min="10254" max="10254" width="11.7109375" style="86" customWidth="1"/>
    <col min="10255" max="10258" width="12.28515625" style="86" customWidth="1"/>
    <col min="10259" max="10259" width="10.5703125" style="86" customWidth="1"/>
    <col min="10260" max="10260" width="12.28515625" style="86" customWidth="1"/>
    <col min="10261" max="10261" width="7.28515625" style="86" customWidth="1"/>
    <col min="10262" max="10262" width="5.7109375" style="86" customWidth="1"/>
    <col min="10263" max="10264" width="14.5703125" style="86" customWidth="1"/>
    <col min="10265" max="10265" width="13.28515625" style="86" bestFit="1" customWidth="1"/>
    <col min="10266" max="10498" width="10" style="86"/>
    <col min="10499" max="10499" width="4.5703125" style="86" customWidth="1"/>
    <col min="10500" max="10500" width="22.85546875" style="86" customWidth="1"/>
    <col min="10501" max="10503" width="8.85546875" style="86" customWidth="1"/>
    <col min="10504" max="10505" width="0" style="86" hidden="1" customWidth="1"/>
    <col min="10506" max="10506" width="8.42578125" style="86" customWidth="1"/>
    <col min="10507" max="10507" width="11.7109375" style="86" customWidth="1"/>
    <col min="10508" max="10508" width="12.7109375" style="86" customWidth="1"/>
    <col min="10509" max="10509" width="13.28515625" style="86" customWidth="1"/>
    <col min="10510" max="10510" width="11.7109375" style="86" customWidth="1"/>
    <col min="10511" max="10514" width="12.28515625" style="86" customWidth="1"/>
    <col min="10515" max="10515" width="10.5703125" style="86" customWidth="1"/>
    <col min="10516" max="10516" width="12.28515625" style="86" customWidth="1"/>
    <col min="10517" max="10517" width="7.28515625" style="86" customWidth="1"/>
    <col min="10518" max="10518" width="5.7109375" style="86" customWidth="1"/>
    <col min="10519" max="10520" width="14.5703125" style="86" customWidth="1"/>
    <col min="10521" max="10521" width="13.28515625" style="86" bestFit="1" customWidth="1"/>
    <col min="10522" max="10754" width="10" style="86"/>
    <col min="10755" max="10755" width="4.5703125" style="86" customWidth="1"/>
    <col min="10756" max="10756" width="22.85546875" style="86" customWidth="1"/>
    <col min="10757" max="10759" width="8.85546875" style="86" customWidth="1"/>
    <col min="10760" max="10761" width="0" style="86" hidden="1" customWidth="1"/>
    <col min="10762" max="10762" width="8.42578125" style="86" customWidth="1"/>
    <col min="10763" max="10763" width="11.7109375" style="86" customWidth="1"/>
    <col min="10764" max="10764" width="12.7109375" style="86" customWidth="1"/>
    <col min="10765" max="10765" width="13.28515625" style="86" customWidth="1"/>
    <col min="10766" max="10766" width="11.7109375" style="86" customWidth="1"/>
    <col min="10767" max="10770" width="12.28515625" style="86" customWidth="1"/>
    <col min="10771" max="10771" width="10.5703125" style="86" customWidth="1"/>
    <col min="10772" max="10772" width="12.28515625" style="86" customWidth="1"/>
    <col min="10773" max="10773" width="7.28515625" style="86" customWidth="1"/>
    <col min="10774" max="10774" width="5.7109375" style="86" customWidth="1"/>
    <col min="10775" max="10776" width="14.5703125" style="86" customWidth="1"/>
    <col min="10777" max="10777" width="13.28515625" style="86" bestFit="1" customWidth="1"/>
    <col min="10778" max="11010" width="10" style="86"/>
    <col min="11011" max="11011" width="4.5703125" style="86" customWidth="1"/>
    <col min="11012" max="11012" width="22.85546875" style="86" customWidth="1"/>
    <col min="11013" max="11015" width="8.85546875" style="86" customWidth="1"/>
    <col min="11016" max="11017" width="0" style="86" hidden="1" customWidth="1"/>
    <col min="11018" max="11018" width="8.42578125" style="86" customWidth="1"/>
    <col min="11019" max="11019" width="11.7109375" style="86" customWidth="1"/>
    <col min="11020" max="11020" width="12.7109375" style="86" customWidth="1"/>
    <col min="11021" max="11021" width="13.28515625" style="86" customWidth="1"/>
    <col min="11022" max="11022" width="11.7109375" style="86" customWidth="1"/>
    <col min="11023" max="11026" width="12.28515625" style="86" customWidth="1"/>
    <col min="11027" max="11027" width="10.5703125" style="86" customWidth="1"/>
    <col min="11028" max="11028" width="12.28515625" style="86" customWidth="1"/>
    <col min="11029" max="11029" width="7.28515625" style="86" customWidth="1"/>
    <col min="11030" max="11030" width="5.7109375" style="86" customWidth="1"/>
    <col min="11031" max="11032" width="14.5703125" style="86" customWidth="1"/>
    <col min="11033" max="11033" width="13.28515625" style="86" bestFit="1" customWidth="1"/>
    <col min="11034" max="11266" width="10" style="86"/>
    <col min="11267" max="11267" width="4.5703125" style="86" customWidth="1"/>
    <col min="11268" max="11268" width="22.85546875" style="86" customWidth="1"/>
    <col min="11269" max="11271" width="8.85546875" style="86" customWidth="1"/>
    <col min="11272" max="11273" width="0" style="86" hidden="1" customWidth="1"/>
    <col min="11274" max="11274" width="8.42578125" style="86" customWidth="1"/>
    <col min="11275" max="11275" width="11.7109375" style="86" customWidth="1"/>
    <col min="11276" max="11276" width="12.7109375" style="86" customWidth="1"/>
    <col min="11277" max="11277" width="13.28515625" style="86" customWidth="1"/>
    <col min="11278" max="11278" width="11.7109375" style="86" customWidth="1"/>
    <col min="11279" max="11282" width="12.28515625" style="86" customWidth="1"/>
    <col min="11283" max="11283" width="10.5703125" style="86" customWidth="1"/>
    <col min="11284" max="11284" width="12.28515625" style="86" customWidth="1"/>
    <col min="11285" max="11285" width="7.28515625" style="86" customWidth="1"/>
    <col min="11286" max="11286" width="5.7109375" style="86" customWidth="1"/>
    <col min="11287" max="11288" width="14.5703125" style="86" customWidth="1"/>
    <col min="11289" max="11289" width="13.28515625" style="86" bestFit="1" customWidth="1"/>
    <col min="11290" max="11522" width="10" style="86"/>
    <col min="11523" max="11523" width="4.5703125" style="86" customWidth="1"/>
    <col min="11524" max="11524" width="22.85546875" style="86" customWidth="1"/>
    <col min="11525" max="11527" width="8.85546875" style="86" customWidth="1"/>
    <col min="11528" max="11529" width="0" style="86" hidden="1" customWidth="1"/>
    <col min="11530" max="11530" width="8.42578125" style="86" customWidth="1"/>
    <col min="11531" max="11531" width="11.7109375" style="86" customWidth="1"/>
    <col min="11532" max="11532" width="12.7109375" style="86" customWidth="1"/>
    <col min="11533" max="11533" width="13.28515625" style="86" customWidth="1"/>
    <col min="11534" max="11534" width="11.7109375" style="86" customWidth="1"/>
    <col min="11535" max="11538" width="12.28515625" style="86" customWidth="1"/>
    <col min="11539" max="11539" width="10.5703125" style="86" customWidth="1"/>
    <col min="11540" max="11540" width="12.28515625" style="86" customWidth="1"/>
    <col min="11541" max="11541" width="7.28515625" style="86" customWidth="1"/>
    <col min="11542" max="11542" width="5.7109375" style="86" customWidth="1"/>
    <col min="11543" max="11544" width="14.5703125" style="86" customWidth="1"/>
    <col min="11545" max="11545" width="13.28515625" style="86" bestFit="1" customWidth="1"/>
    <col min="11546" max="11778" width="10" style="86"/>
    <col min="11779" max="11779" width="4.5703125" style="86" customWidth="1"/>
    <col min="11780" max="11780" width="22.85546875" style="86" customWidth="1"/>
    <col min="11781" max="11783" width="8.85546875" style="86" customWidth="1"/>
    <col min="11784" max="11785" width="0" style="86" hidden="1" customWidth="1"/>
    <col min="11786" max="11786" width="8.42578125" style="86" customWidth="1"/>
    <col min="11787" max="11787" width="11.7109375" style="86" customWidth="1"/>
    <col min="11788" max="11788" width="12.7109375" style="86" customWidth="1"/>
    <col min="11789" max="11789" width="13.28515625" style="86" customWidth="1"/>
    <col min="11790" max="11790" width="11.7109375" style="86" customWidth="1"/>
    <col min="11791" max="11794" width="12.28515625" style="86" customWidth="1"/>
    <col min="11795" max="11795" width="10.5703125" style="86" customWidth="1"/>
    <col min="11796" max="11796" width="12.28515625" style="86" customWidth="1"/>
    <col min="11797" max="11797" width="7.28515625" style="86" customWidth="1"/>
    <col min="11798" max="11798" width="5.7109375" style="86" customWidth="1"/>
    <col min="11799" max="11800" width="14.5703125" style="86" customWidth="1"/>
    <col min="11801" max="11801" width="13.28515625" style="86" bestFit="1" customWidth="1"/>
    <col min="11802" max="12034" width="10" style="86"/>
    <col min="12035" max="12035" width="4.5703125" style="86" customWidth="1"/>
    <col min="12036" max="12036" width="22.85546875" style="86" customWidth="1"/>
    <col min="12037" max="12039" width="8.85546875" style="86" customWidth="1"/>
    <col min="12040" max="12041" width="0" style="86" hidden="1" customWidth="1"/>
    <col min="12042" max="12042" width="8.42578125" style="86" customWidth="1"/>
    <col min="12043" max="12043" width="11.7109375" style="86" customWidth="1"/>
    <col min="12044" max="12044" width="12.7109375" style="86" customWidth="1"/>
    <col min="12045" max="12045" width="13.28515625" style="86" customWidth="1"/>
    <col min="12046" max="12046" width="11.7109375" style="86" customWidth="1"/>
    <col min="12047" max="12050" width="12.28515625" style="86" customWidth="1"/>
    <col min="12051" max="12051" width="10.5703125" style="86" customWidth="1"/>
    <col min="12052" max="12052" width="12.28515625" style="86" customWidth="1"/>
    <col min="12053" max="12053" width="7.28515625" style="86" customWidth="1"/>
    <col min="12054" max="12054" width="5.7109375" style="86" customWidth="1"/>
    <col min="12055" max="12056" width="14.5703125" style="86" customWidth="1"/>
    <col min="12057" max="12057" width="13.28515625" style="86" bestFit="1" customWidth="1"/>
    <col min="12058" max="12290" width="10" style="86"/>
    <col min="12291" max="12291" width="4.5703125" style="86" customWidth="1"/>
    <col min="12292" max="12292" width="22.85546875" style="86" customWidth="1"/>
    <col min="12293" max="12295" width="8.85546875" style="86" customWidth="1"/>
    <col min="12296" max="12297" width="0" style="86" hidden="1" customWidth="1"/>
    <col min="12298" max="12298" width="8.42578125" style="86" customWidth="1"/>
    <col min="12299" max="12299" width="11.7109375" style="86" customWidth="1"/>
    <col min="12300" max="12300" width="12.7109375" style="86" customWidth="1"/>
    <col min="12301" max="12301" width="13.28515625" style="86" customWidth="1"/>
    <col min="12302" max="12302" width="11.7109375" style="86" customWidth="1"/>
    <col min="12303" max="12306" width="12.28515625" style="86" customWidth="1"/>
    <col min="12307" max="12307" width="10.5703125" style="86" customWidth="1"/>
    <col min="12308" max="12308" width="12.28515625" style="86" customWidth="1"/>
    <col min="12309" max="12309" width="7.28515625" style="86" customWidth="1"/>
    <col min="12310" max="12310" width="5.7109375" style="86" customWidth="1"/>
    <col min="12311" max="12312" width="14.5703125" style="86" customWidth="1"/>
    <col min="12313" max="12313" width="13.28515625" style="86" bestFit="1" customWidth="1"/>
    <col min="12314" max="12546" width="10" style="86"/>
    <col min="12547" max="12547" width="4.5703125" style="86" customWidth="1"/>
    <col min="12548" max="12548" width="22.85546875" style="86" customWidth="1"/>
    <col min="12549" max="12551" width="8.85546875" style="86" customWidth="1"/>
    <col min="12552" max="12553" width="0" style="86" hidden="1" customWidth="1"/>
    <col min="12554" max="12554" width="8.42578125" style="86" customWidth="1"/>
    <col min="12555" max="12555" width="11.7109375" style="86" customWidth="1"/>
    <col min="12556" max="12556" width="12.7109375" style="86" customWidth="1"/>
    <col min="12557" max="12557" width="13.28515625" style="86" customWidth="1"/>
    <col min="12558" max="12558" width="11.7109375" style="86" customWidth="1"/>
    <col min="12559" max="12562" width="12.28515625" style="86" customWidth="1"/>
    <col min="12563" max="12563" width="10.5703125" style="86" customWidth="1"/>
    <col min="12564" max="12564" width="12.28515625" style="86" customWidth="1"/>
    <col min="12565" max="12565" width="7.28515625" style="86" customWidth="1"/>
    <col min="12566" max="12566" width="5.7109375" style="86" customWidth="1"/>
    <col min="12567" max="12568" width="14.5703125" style="86" customWidth="1"/>
    <col min="12569" max="12569" width="13.28515625" style="86" bestFit="1" customWidth="1"/>
    <col min="12570" max="12802" width="10" style="86"/>
    <col min="12803" max="12803" width="4.5703125" style="86" customWidth="1"/>
    <col min="12804" max="12804" width="22.85546875" style="86" customWidth="1"/>
    <col min="12805" max="12807" width="8.85546875" style="86" customWidth="1"/>
    <col min="12808" max="12809" width="0" style="86" hidden="1" customWidth="1"/>
    <col min="12810" max="12810" width="8.42578125" style="86" customWidth="1"/>
    <col min="12811" max="12811" width="11.7109375" style="86" customWidth="1"/>
    <col min="12812" max="12812" width="12.7109375" style="86" customWidth="1"/>
    <col min="12813" max="12813" width="13.28515625" style="86" customWidth="1"/>
    <col min="12814" max="12814" width="11.7109375" style="86" customWidth="1"/>
    <col min="12815" max="12818" width="12.28515625" style="86" customWidth="1"/>
    <col min="12819" max="12819" width="10.5703125" style="86" customWidth="1"/>
    <col min="12820" max="12820" width="12.28515625" style="86" customWidth="1"/>
    <col min="12821" max="12821" width="7.28515625" style="86" customWidth="1"/>
    <col min="12822" max="12822" width="5.7109375" style="86" customWidth="1"/>
    <col min="12823" max="12824" width="14.5703125" style="86" customWidth="1"/>
    <col min="12825" max="12825" width="13.28515625" style="86" bestFit="1" customWidth="1"/>
    <col min="12826" max="13058" width="10" style="86"/>
    <col min="13059" max="13059" width="4.5703125" style="86" customWidth="1"/>
    <col min="13060" max="13060" width="22.85546875" style="86" customWidth="1"/>
    <col min="13061" max="13063" width="8.85546875" style="86" customWidth="1"/>
    <col min="13064" max="13065" width="0" style="86" hidden="1" customWidth="1"/>
    <col min="13066" max="13066" width="8.42578125" style="86" customWidth="1"/>
    <col min="13067" max="13067" width="11.7109375" style="86" customWidth="1"/>
    <col min="13068" max="13068" width="12.7109375" style="86" customWidth="1"/>
    <col min="13069" max="13069" width="13.28515625" style="86" customWidth="1"/>
    <col min="13070" max="13070" width="11.7109375" style="86" customWidth="1"/>
    <col min="13071" max="13074" width="12.28515625" style="86" customWidth="1"/>
    <col min="13075" max="13075" width="10.5703125" style="86" customWidth="1"/>
    <col min="13076" max="13076" width="12.28515625" style="86" customWidth="1"/>
    <col min="13077" max="13077" width="7.28515625" style="86" customWidth="1"/>
    <col min="13078" max="13078" width="5.7109375" style="86" customWidth="1"/>
    <col min="13079" max="13080" width="14.5703125" style="86" customWidth="1"/>
    <col min="13081" max="13081" width="13.28515625" style="86" bestFit="1" customWidth="1"/>
    <col min="13082" max="13314" width="10" style="86"/>
    <col min="13315" max="13315" width="4.5703125" style="86" customWidth="1"/>
    <col min="13316" max="13316" width="22.85546875" style="86" customWidth="1"/>
    <col min="13317" max="13319" width="8.85546875" style="86" customWidth="1"/>
    <col min="13320" max="13321" width="0" style="86" hidden="1" customWidth="1"/>
    <col min="13322" max="13322" width="8.42578125" style="86" customWidth="1"/>
    <col min="13323" max="13323" width="11.7109375" style="86" customWidth="1"/>
    <col min="13324" max="13324" width="12.7109375" style="86" customWidth="1"/>
    <col min="13325" max="13325" width="13.28515625" style="86" customWidth="1"/>
    <col min="13326" max="13326" width="11.7109375" style="86" customWidth="1"/>
    <col min="13327" max="13330" width="12.28515625" style="86" customWidth="1"/>
    <col min="13331" max="13331" width="10.5703125" style="86" customWidth="1"/>
    <col min="13332" max="13332" width="12.28515625" style="86" customWidth="1"/>
    <col min="13333" max="13333" width="7.28515625" style="86" customWidth="1"/>
    <col min="13334" max="13334" width="5.7109375" style="86" customWidth="1"/>
    <col min="13335" max="13336" width="14.5703125" style="86" customWidth="1"/>
    <col min="13337" max="13337" width="13.28515625" style="86" bestFit="1" customWidth="1"/>
    <col min="13338" max="13570" width="10" style="86"/>
    <col min="13571" max="13571" width="4.5703125" style="86" customWidth="1"/>
    <col min="13572" max="13572" width="22.85546875" style="86" customWidth="1"/>
    <col min="13573" max="13575" width="8.85546875" style="86" customWidth="1"/>
    <col min="13576" max="13577" width="0" style="86" hidden="1" customWidth="1"/>
    <col min="13578" max="13578" width="8.42578125" style="86" customWidth="1"/>
    <col min="13579" max="13579" width="11.7109375" style="86" customWidth="1"/>
    <col min="13580" max="13580" width="12.7109375" style="86" customWidth="1"/>
    <col min="13581" max="13581" width="13.28515625" style="86" customWidth="1"/>
    <col min="13582" max="13582" width="11.7109375" style="86" customWidth="1"/>
    <col min="13583" max="13586" width="12.28515625" style="86" customWidth="1"/>
    <col min="13587" max="13587" width="10.5703125" style="86" customWidth="1"/>
    <col min="13588" max="13588" width="12.28515625" style="86" customWidth="1"/>
    <col min="13589" max="13589" width="7.28515625" style="86" customWidth="1"/>
    <col min="13590" max="13590" width="5.7109375" style="86" customWidth="1"/>
    <col min="13591" max="13592" width="14.5703125" style="86" customWidth="1"/>
    <col min="13593" max="13593" width="13.28515625" style="86" bestFit="1" customWidth="1"/>
    <col min="13594" max="13826" width="10" style="86"/>
    <col min="13827" max="13827" width="4.5703125" style="86" customWidth="1"/>
    <col min="13828" max="13828" width="22.85546875" style="86" customWidth="1"/>
    <col min="13829" max="13831" width="8.85546875" style="86" customWidth="1"/>
    <col min="13832" max="13833" width="0" style="86" hidden="1" customWidth="1"/>
    <col min="13834" max="13834" width="8.42578125" style="86" customWidth="1"/>
    <col min="13835" max="13835" width="11.7109375" style="86" customWidth="1"/>
    <col min="13836" max="13836" width="12.7109375" style="86" customWidth="1"/>
    <col min="13837" max="13837" width="13.28515625" style="86" customWidth="1"/>
    <col min="13838" max="13838" width="11.7109375" style="86" customWidth="1"/>
    <col min="13839" max="13842" width="12.28515625" style="86" customWidth="1"/>
    <col min="13843" max="13843" width="10.5703125" style="86" customWidth="1"/>
    <col min="13844" max="13844" width="12.28515625" style="86" customWidth="1"/>
    <col min="13845" max="13845" width="7.28515625" style="86" customWidth="1"/>
    <col min="13846" max="13846" width="5.7109375" style="86" customWidth="1"/>
    <col min="13847" max="13848" width="14.5703125" style="86" customWidth="1"/>
    <col min="13849" max="13849" width="13.28515625" style="86" bestFit="1" customWidth="1"/>
    <col min="13850" max="14082" width="10" style="86"/>
    <col min="14083" max="14083" width="4.5703125" style="86" customWidth="1"/>
    <col min="14084" max="14084" width="22.85546875" style="86" customWidth="1"/>
    <col min="14085" max="14087" width="8.85546875" style="86" customWidth="1"/>
    <col min="14088" max="14089" width="0" style="86" hidden="1" customWidth="1"/>
    <col min="14090" max="14090" width="8.42578125" style="86" customWidth="1"/>
    <col min="14091" max="14091" width="11.7109375" style="86" customWidth="1"/>
    <col min="14092" max="14092" width="12.7109375" style="86" customWidth="1"/>
    <col min="14093" max="14093" width="13.28515625" style="86" customWidth="1"/>
    <col min="14094" max="14094" width="11.7109375" style="86" customWidth="1"/>
    <col min="14095" max="14098" width="12.28515625" style="86" customWidth="1"/>
    <col min="14099" max="14099" width="10.5703125" style="86" customWidth="1"/>
    <col min="14100" max="14100" width="12.28515625" style="86" customWidth="1"/>
    <col min="14101" max="14101" width="7.28515625" style="86" customWidth="1"/>
    <col min="14102" max="14102" width="5.7109375" style="86" customWidth="1"/>
    <col min="14103" max="14104" width="14.5703125" style="86" customWidth="1"/>
    <col min="14105" max="14105" width="13.28515625" style="86" bestFit="1" customWidth="1"/>
    <col min="14106" max="14338" width="10" style="86"/>
    <col min="14339" max="14339" width="4.5703125" style="86" customWidth="1"/>
    <col min="14340" max="14340" width="22.85546875" style="86" customWidth="1"/>
    <col min="14341" max="14343" width="8.85546875" style="86" customWidth="1"/>
    <col min="14344" max="14345" width="0" style="86" hidden="1" customWidth="1"/>
    <col min="14346" max="14346" width="8.42578125" style="86" customWidth="1"/>
    <col min="14347" max="14347" width="11.7109375" style="86" customWidth="1"/>
    <col min="14348" max="14348" width="12.7109375" style="86" customWidth="1"/>
    <col min="14349" max="14349" width="13.28515625" style="86" customWidth="1"/>
    <col min="14350" max="14350" width="11.7109375" style="86" customWidth="1"/>
    <col min="14351" max="14354" width="12.28515625" style="86" customWidth="1"/>
    <col min="14355" max="14355" width="10.5703125" style="86" customWidth="1"/>
    <col min="14356" max="14356" width="12.28515625" style="86" customWidth="1"/>
    <col min="14357" max="14357" width="7.28515625" style="86" customWidth="1"/>
    <col min="14358" max="14358" width="5.7109375" style="86" customWidth="1"/>
    <col min="14359" max="14360" width="14.5703125" style="86" customWidth="1"/>
    <col min="14361" max="14361" width="13.28515625" style="86" bestFit="1" customWidth="1"/>
    <col min="14362" max="14594" width="10" style="86"/>
    <col min="14595" max="14595" width="4.5703125" style="86" customWidth="1"/>
    <col min="14596" max="14596" width="22.85546875" style="86" customWidth="1"/>
    <col min="14597" max="14599" width="8.85546875" style="86" customWidth="1"/>
    <col min="14600" max="14601" width="0" style="86" hidden="1" customWidth="1"/>
    <col min="14602" max="14602" width="8.42578125" style="86" customWidth="1"/>
    <col min="14603" max="14603" width="11.7109375" style="86" customWidth="1"/>
    <col min="14604" max="14604" width="12.7109375" style="86" customWidth="1"/>
    <col min="14605" max="14605" width="13.28515625" style="86" customWidth="1"/>
    <col min="14606" max="14606" width="11.7109375" style="86" customWidth="1"/>
    <col min="14607" max="14610" width="12.28515625" style="86" customWidth="1"/>
    <col min="14611" max="14611" width="10.5703125" style="86" customWidth="1"/>
    <col min="14612" max="14612" width="12.28515625" style="86" customWidth="1"/>
    <col min="14613" max="14613" width="7.28515625" style="86" customWidth="1"/>
    <col min="14614" max="14614" width="5.7109375" style="86" customWidth="1"/>
    <col min="14615" max="14616" width="14.5703125" style="86" customWidth="1"/>
    <col min="14617" max="14617" width="13.28515625" style="86" bestFit="1" customWidth="1"/>
    <col min="14618" max="14850" width="10" style="86"/>
    <col min="14851" max="14851" width="4.5703125" style="86" customWidth="1"/>
    <col min="14852" max="14852" width="22.85546875" style="86" customWidth="1"/>
    <col min="14853" max="14855" width="8.85546875" style="86" customWidth="1"/>
    <col min="14856" max="14857" width="0" style="86" hidden="1" customWidth="1"/>
    <col min="14858" max="14858" width="8.42578125" style="86" customWidth="1"/>
    <col min="14859" max="14859" width="11.7109375" style="86" customWidth="1"/>
    <col min="14860" max="14860" width="12.7109375" style="86" customWidth="1"/>
    <col min="14861" max="14861" width="13.28515625" style="86" customWidth="1"/>
    <col min="14862" max="14862" width="11.7109375" style="86" customWidth="1"/>
    <col min="14863" max="14866" width="12.28515625" style="86" customWidth="1"/>
    <col min="14867" max="14867" width="10.5703125" style="86" customWidth="1"/>
    <col min="14868" max="14868" width="12.28515625" style="86" customWidth="1"/>
    <col min="14869" max="14869" width="7.28515625" style="86" customWidth="1"/>
    <col min="14870" max="14870" width="5.7109375" style="86" customWidth="1"/>
    <col min="14871" max="14872" width="14.5703125" style="86" customWidth="1"/>
    <col min="14873" max="14873" width="13.28515625" style="86" bestFit="1" customWidth="1"/>
    <col min="14874" max="15106" width="10" style="86"/>
    <col min="15107" max="15107" width="4.5703125" style="86" customWidth="1"/>
    <col min="15108" max="15108" width="22.85546875" style="86" customWidth="1"/>
    <col min="15109" max="15111" width="8.85546875" style="86" customWidth="1"/>
    <col min="15112" max="15113" width="0" style="86" hidden="1" customWidth="1"/>
    <col min="15114" max="15114" width="8.42578125" style="86" customWidth="1"/>
    <col min="15115" max="15115" width="11.7109375" style="86" customWidth="1"/>
    <col min="15116" max="15116" width="12.7109375" style="86" customWidth="1"/>
    <col min="15117" max="15117" width="13.28515625" style="86" customWidth="1"/>
    <col min="15118" max="15118" width="11.7109375" style="86" customWidth="1"/>
    <col min="15119" max="15122" width="12.28515625" style="86" customWidth="1"/>
    <col min="15123" max="15123" width="10.5703125" style="86" customWidth="1"/>
    <col min="15124" max="15124" width="12.28515625" style="86" customWidth="1"/>
    <col min="15125" max="15125" width="7.28515625" style="86" customWidth="1"/>
    <col min="15126" max="15126" width="5.7109375" style="86" customWidth="1"/>
    <col min="15127" max="15128" width="14.5703125" style="86" customWidth="1"/>
    <col min="15129" max="15129" width="13.28515625" style="86" bestFit="1" customWidth="1"/>
    <col min="15130" max="15362" width="10" style="86"/>
    <col min="15363" max="15363" width="4.5703125" style="86" customWidth="1"/>
    <col min="15364" max="15364" width="22.85546875" style="86" customWidth="1"/>
    <col min="15365" max="15367" width="8.85546875" style="86" customWidth="1"/>
    <col min="15368" max="15369" width="0" style="86" hidden="1" customWidth="1"/>
    <col min="15370" max="15370" width="8.42578125" style="86" customWidth="1"/>
    <col min="15371" max="15371" width="11.7109375" style="86" customWidth="1"/>
    <col min="15372" max="15372" width="12.7109375" style="86" customWidth="1"/>
    <col min="15373" max="15373" width="13.28515625" style="86" customWidth="1"/>
    <col min="15374" max="15374" width="11.7109375" style="86" customWidth="1"/>
    <col min="15375" max="15378" width="12.28515625" style="86" customWidth="1"/>
    <col min="15379" max="15379" width="10.5703125" style="86" customWidth="1"/>
    <col min="15380" max="15380" width="12.28515625" style="86" customWidth="1"/>
    <col min="15381" max="15381" width="7.28515625" style="86" customWidth="1"/>
    <col min="15382" max="15382" width="5.7109375" style="86" customWidth="1"/>
    <col min="15383" max="15384" width="14.5703125" style="86" customWidth="1"/>
    <col min="15385" max="15385" width="13.28515625" style="86" bestFit="1" customWidth="1"/>
    <col min="15386" max="15618" width="10" style="86"/>
    <col min="15619" max="15619" width="4.5703125" style="86" customWidth="1"/>
    <col min="15620" max="15620" width="22.85546875" style="86" customWidth="1"/>
    <col min="15621" max="15623" width="8.85546875" style="86" customWidth="1"/>
    <col min="15624" max="15625" width="0" style="86" hidden="1" customWidth="1"/>
    <col min="15626" max="15626" width="8.42578125" style="86" customWidth="1"/>
    <col min="15627" max="15627" width="11.7109375" style="86" customWidth="1"/>
    <col min="15628" max="15628" width="12.7109375" style="86" customWidth="1"/>
    <col min="15629" max="15629" width="13.28515625" style="86" customWidth="1"/>
    <col min="15630" max="15630" width="11.7109375" style="86" customWidth="1"/>
    <col min="15631" max="15634" width="12.28515625" style="86" customWidth="1"/>
    <col min="15635" max="15635" width="10.5703125" style="86" customWidth="1"/>
    <col min="15636" max="15636" width="12.28515625" style="86" customWidth="1"/>
    <col min="15637" max="15637" width="7.28515625" style="86" customWidth="1"/>
    <col min="15638" max="15638" width="5.7109375" style="86" customWidth="1"/>
    <col min="15639" max="15640" width="14.5703125" style="86" customWidth="1"/>
    <col min="15641" max="15641" width="13.28515625" style="86" bestFit="1" customWidth="1"/>
    <col min="15642" max="15874" width="10" style="86"/>
    <col min="15875" max="15875" width="4.5703125" style="86" customWidth="1"/>
    <col min="15876" max="15876" width="22.85546875" style="86" customWidth="1"/>
    <col min="15877" max="15879" width="8.85546875" style="86" customWidth="1"/>
    <col min="15880" max="15881" width="0" style="86" hidden="1" customWidth="1"/>
    <col min="15882" max="15882" width="8.42578125" style="86" customWidth="1"/>
    <col min="15883" max="15883" width="11.7109375" style="86" customWidth="1"/>
    <col min="15884" max="15884" width="12.7109375" style="86" customWidth="1"/>
    <col min="15885" max="15885" width="13.28515625" style="86" customWidth="1"/>
    <col min="15886" max="15886" width="11.7109375" style="86" customWidth="1"/>
    <col min="15887" max="15890" width="12.28515625" style="86" customWidth="1"/>
    <col min="15891" max="15891" width="10.5703125" style="86" customWidth="1"/>
    <col min="15892" max="15892" width="12.28515625" style="86" customWidth="1"/>
    <col min="15893" max="15893" width="7.28515625" style="86" customWidth="1"/>
    <col min="15894" max="15894" width="5.7109375" style="86" customWidth="1"/>
    <col min="15895" max="15896" width="14.5703125" style="86" customWidth="1"/>
    <col min="15897" max="15897" width="13.28515625" style="86" bestFit="1" customWidth="1"/>
    <col min="15898" max="16130" width="10" style="86"/>
    <col min="16131" max="16131" width="4.5703125" style="86" customWidth="1"/>
    <col min="16132" max="16132" width="22.85546875" style="86" customWidth="1"/>
    <col min="16133" max="16135" width="8.85546875" style="86" customWidth="1"/>
    <col min="16136" max="16137" width="0" style="86" hidden="1" customWidth="1"/>
    <col min="16138" max="16138" width="8.42578125" style="86" customWidth="1"/>
    <col min="16139" max="16139" width="11.7109375" style="86" customWidth="1"/>
    <col min="16140" max="16140" width="12.7109375" style="86" customWidth="1"/>
    <col min="16141" max="16141" width="13.28515625" style="86" customWidth="1"/>
    <col min="16142" max="16142" width="11.7109375" style="86" customWidth="1"/>
    <col min="16143" max="16146" width="12.28515625" style="86" customWidth="1"/>
    <col min="16147" max="16147" width="10.5703125" style="86" customWidth="1"/>
    <col min="16148" max="16148" width="12.28515625" style="86" customWidth="1"/>
    <col min="16149" max="16149" width="7.28515625" style="86" customWidth="1"/>
    <col min="16150" max="16150" width="5.7109375" style="86" customWidth="1"/>
    <col min="16151" max="16152" width="14.5703125" style="86" customWidth="1"/>
    <col min="16153" max="16153" width="13.28515625" style="86" bestFit="1" customWidth="1"/>
    <col min="16154" max="16384" width="10" style="86"/>
  </cols>
  <sheetData>
    <row r="1" spans="1:25" ht="18.75" x14ac:dyDescent="0.25">
      <c r="A1" s="523" t="s">
        <v>158</v>
      </c>
      <c r="B1" s="523"/>
      <c r="C1" s="523"/>
      <c r="D1" s="523"/>
      <c r="E1" s="523"/>
      <c r="F1" s="523"/>
      <c r="G1" s="523"/>
      <c r="H1" s="523"/>
      <c r="I1" s="523"/>
      <c r="J1" s="523"/>
      <c r="K1" s="523"/>
      <c r="L1" s="523"/>
      <c r="M1" s="523"/>
      <c r="N1" s="523"/>
      <c r="O1" s="523"/>
      <c r="P1" s="523"/>
      <c r="Q1" s="523"/>
      <c r="R1" s="523"/>
      <c r="S1" s="523"/>
      <c r="T1" s="523"/>
      <c r="U1" s="523"/>
    </row>
    <row r="2" spans="1:25" ht="24" customHeight="1" x14ac:dyDescent="0.25">
      <c r="A2" s="523" t="s">
        <v>60</v>
      </c>
      <c r="B2" s="523"/>
      <c r="C2" s="523"/>
      <c r="D2" s="523"/>
      <c r="E2" s="523"/>
      <c r="F2" s="523"/>
      <c r="G2" s="523"/>
      <c r="H2" s="523"/>
      <c r="I2" s="523"/>
      <c r="J2" s="523"/>
      <c r="K2" s="523"/>
      <c r="L2" s="523"/>
      <c r="M2" s="523"/>
      <c r="N2" s="523"/>
      <c r="O2" s="523"/>
      <c r="P2" s="523"/>
      <c r="Q2" s="523"/>
      <c r="R2" s="523"/>
      <c r="S2" s="523"/>
      <c r="T2" s="523"/>
      <c r="U2" s="523"/>
    </row>
    <row r="3" spans="1:25" ht="18.75" x14ac:dyDescent="0.25">
      <c r="A3" s="524" t="str">
        <f>'PL1'!A4:S4</f>
        <v>(Kèm theo Công văn số            /UBND ngày      /12/2024 của Chủ tịch UBND huyện Sơn Tây)</v>
      </c>
      <c r="B3" s="524"/>
      <c r="C3" s="524"/>
      <c r="D3" s="524"/>
      <c r="E3" s="524"/>
      <c r="F3" s="524"/>
      <c r="G3" s="524"/>
      <c r="H3" s="524"/>
      <c r="I3" s="524"/>
      <c r="J3" s="524"/>
      <c r="K3" s="524"/>
      <c r="L3" s="524"/>
      <c r="M3" s="524"/>
      <c r="N3" s="524"/>
      <c r="O3" s="524"/>
      <c r="P3" s="524"/>
      <c r="Q3" s="524"/>
      <c r="R3" s="524"/>
      <c r="S3" s="524"/>
      <c r="T3" s="524"/>
      <c r="U3" s="524"/>
    </row>
    <row r="4" spans="1:25" ht="19.5" thickBot="1" x14ac:dyDescent="0.35">
      <c r="A4" s="87"/>
      <c r="B4" s="87"/>
      <c r="C4" s="87"/>
      <c r="D4" s="87"/>
      <c r="E4" s="87"/>
      <c r="F4" s="87"/>
      <c r="G4" s="87"/>
      <c r="H4" s="88"/>
      <c r="I4" s="87"/>
      <c r="J4" s="87"/>
      <c r="K4" s="87"/>
      <c r="L4" s="89"/>
      <c r="M4" s="89"/>
      <c r="N4" s="89"/>
      <c r="O4" s="89"/>
      <c r="P4" s="525" t="s">
        <v>11</v>
      </c>
      <c r="Q4" s="525"/>
      <c r="R4" s="525"/>
      <c r="S4" s="525"/>
      <c r="T4" s="525"/>
      <c r="U4" s="525"/>
    </row>
    <row r="5" spans="1:25" s="90" customFormat="1" ht="37.9" customHeight="1" x14ac:dyDescent="0.2">
      <c r="A5" s="526" t="s">
        <v>61</v>
      </c>
      <c r="B5" s="528" t="s">
        <v>62</v>
      </c>
      <c r="C5" s="530" t="s">
        <v>63</v>
      </c>
      <c r="D5" s="530" t="s">
        <v>64</v>
      </c>
      <c r="E5" s="530" t="s">
        <v>65</v>
      </c>
      <c r="F5" s="530" t="s">
        <v>66</v>
      </c>
      <c r="G5" s="530" t="s">
        <v>67</v>
      </c>
      <c r="H5" s="530" t="s">
        <v>18</v>
      </c>
      <c r="I5" s="530" t="s">
        <v>19</v>
      </c>
      <c r="J5" s="530"/>
      <c r="K5" s="530"/>
      <c r="L5" s="530"/>
      <c r="M5" s="530" t="s">
        <v>68</v>
      </c>
      <c r="N5" s="532" t="s">
        <v>69</v>
      </c>
      <c r="O5" s="533"/>
      <c r="P5" s="534"/>
      <c r="Q5" s="530" t="s">
        <v>70</v>
      </c>
      <c r="R5" s="530"/>
      <c r="S5" s="530"/>
      <c r="T5" s="530" t="s">
        <v>71</v>
      </c>
      <c r="U5" s="540" t="s">
        <v>0</v>
      </c>
    </row>
    <row r="6" spans="1:25" s="90" customFormat="1" ht="16.5" customHeight="1" x14ac:dyDescent="0.2">
      <c r="A6" s="527"/>
      <c r="B6" s="529"/>
      <c r="C6" s="531"/>
      <c r="D6" s="531"/>
      <c r="E6" s="531"/>
      <c r="F6" s="531"/>
      <c r="G6" s="531"/>
      <c r="H6" s="531"/>
      <c r="I6" s="531" t="s">
        <v>72</v>
      </c>
      <c r="J6" s="531" t="s">
        <v>73</v>
      </c>
      <c r="K6" s="542" t="s">
        <v>8</v>
      </c>
      <c r="L6" s="542"/>
      <c r="M6" s="531"/>
      <c r="N6" s="535"/>
      <c r="O6" s="536"/>
      <c r="P6" s="537"/>
      <c r="Q6" s="531" t="s">
        <v>74</v>
      </c>
      <c r="R6" s="531" t="s">
        <v>8</v>
      </c>
      <c r="S6" s="531"/>
      <c r="T6" s="531"/>
      <c r="U6" s="541"/>
    </row>
    <row r="7" spans="1:25" s="90" customFormat="1" ht="16.5" customHeight="1" x14ac:dyDescent="0.2">
      <c r="A7" s="527"/>
      <c r="B7" s="529"/>
      <c r="C7" s="531"/>
      <c r="D7" s="531"/>
      <c r="E7" s="531"/>
      <c r="F7" s="531"/>
      <c r="G7" s="531"/>
      <c r="H7" s="531"/>
      <c r="I7" s="531"/>
      <c r="J7" s="531"/>
      <c r="K7" s="531" t="s">
        <v>75</v>
      </c>
      <c r="L7" s="531" t="s">
        <v>76</v>
      </c>
      <c r="M7" s="531"/>
      <c r="N7" s="543" t="s">
        <v>77</v>
      </c>
      <c r="O7" s="538" t="s">
        <v>8</v>
      </c>
      <c r="P7" s="539"/>
      <c r="Q7" s="531"/>
      <c r="R7" s="531" t="s">
        <v>78</v>
      </c>
      <c r="S7" s="531" t="s">
        <v>79</v>
      </c>
      <c r="T7" s="531"/>
      <c r="U7" s="541"/>
    </row>
    <row r="8" spans="1:25" s="90" customFormat="1" ht="28.5" customHeight="1" x14ac:dyDescent="0.2">
      <c r="A8" s="527"/>
      <c r="B8" s="529"/>
      <c r="C8" s="531"/>
      <c r="D8" s="531"/>
      <c r="E8" s="531"/>
      <c r="F8" s="531"/>
      <c r="G8" s="531"/>
      <c r="H8" s="531"/>
      <c r="I8" s="531"/>
      <c r="J8" s="531"/>
      <c r="K8" s="531"/>
      <c r="L8" s="531"/>
      <c r="M8" s="531"/>
      <c r="N8" s="544"/>
      <c r="O8" s="91" t="s">
        <v>80</v>
      </c>
      <c r="P8" s="91" t="s">
        <v>81</v>
      </c>
      <c r="Q8" s="531"/>
      <c r="R8" s="531"/>
      <c r="S8" s="531"/>
      <c r="T8" s="531"/>
      <c r="U8" s="541"/>
    </row>
    <row r="9" spans="1:25" s="97" customFormat="1" ht="24.75" customHeight="1" x14ac:dyDescent="0.25">
      <c r="A9" s="92"/>
      <c r="B9" s="93" t="s">
        <v>82</v>
      </c>
      <c r="C9" s="91"/>
      <c r="D9" s="91"/>
      <c r="E9" s="91"/>
      <c r="F9" s="91"/>
      <c r="G9" s="91"/>
      <c r="H9" s="91"/>
      <c r="I9" s="91"/>
      <c r="J9" s="94">
        <f>J10+J31</f>
        <v>140250</v>
      </c>
      <c r="K9" s="94">
        <f t="shared" ref="K9:S9" si="0">K10+K31</f>
        <v>109042</v>
      </c>
      <c r="L9" s="94">
        <f t="shared" si="0"/>
        <v>31208</v>
      </c>
      <c r="M9" s="94">
        <f t="shared" si="0"/>
        <v>140250</v>
      </c>
      <c r="N9" s="94">
        <f t="shared" si="0"/>
        <v>79296.93299999999</v>
      </c>
      <c r="O9" s="94">
        <f t="shared" si="0"/>
        <v>70800</v>
      </c>
      <c r="P9" s="94">
        <f t="shared" si="0"/>
        <v>8496.9329999999991</v>
      </c>
      <c r="Q9" s="94">
        <f t="shared" si="0"/>
        <v>10783.612000000003</v>
      </c>
      <c r="R9" s="94">
        <f t="shared" si="0"/>
        <v>10583.612000000003</v>
      </c>
      <c r="S9" s="94">
        <f t="shared" si="0"/>
        <v>200</v>
      </c>
      <c r="T9" s="95"/>
      <c r="U9" s="96"/>
      <c r="W9" s="98">
        <f>19065-R9</f>
        <v>8481.3879999999972</v>
      </c>
      <c r="X9" s="99"/>
    </row>
    <row r="10" spans="1:25" s="97" customFormat="1" ht="85.5" x14ac:dyDescent="0.25">
      <c r="A10" s="92" t="s">
        <v>83</v>
      </c>
      <c r="B10" s="100" t="s">
        <v>84</v>
      </c>
      <c r="C10" s="91"/>
      <c r="D10" s="91"/>
      <c r="E10" s="91"/>
      <c r="F10" s="91"/>
      <c r="G10" s="91"/>
      <c r="H10" s="91"/>
      <c r="I10" s="91"/>
      <c r="J10" s="94">
        <f>J11+J13</f>
        <v>140250</v>
      </c>
      <c r="K10" s="94">
        <f t="shared" ref="K10:S10" si="1">K11+K13</f>
        <v>109042</v>
      </c>
      <c r="L10" s="94">
        <f t="shared" si="1"/>
        <v>31208</v>
      </c>
      <c r="M10" s="94">
        <f t="shared" si="1"/>
        <v>140250</v>
      </c>
      <c r="N10" s="94">
        <f t="shared" si="1"/>
        <v>79296.93299999999</v>
      </c>
      <c r="O10" s="94">
        <f t="shared" si="1"/>
        <v>70800</v>
      </c>
      <c r="P10" s="94">
        <f t="shared" si="1"/>
        <v>8496.9329999999991</v>
      </c>
      <c r="Q10" s="94">
        <f t="shared" si="1"/>
        <v>10583.612000000003</v>
      </c>
      <c r="R10" s="94">
        <f t="shared" si="1"/>
        <v>10583.612000000003</v>
      </c>
      <c r="S10" s="94">
        <f t="shared" si="1"/>
        <v>0</v>
      </c>
      <c r="T10" s="101"/>
      <c r="U10" s="96"/>
      <c r="X10" s="99"/>
    </row>
    <row r="11" spans="1:25" s="107" customFormat="1" ht="34.5" customHeight="1" x14ac:dyDescent="0.25">
      <c r="A11" s="102" t="s">
        <v>2</v>
      </c>
      <c r="B11" s="103" t="s">
        <v>85</v>
      </c>
      <c r="C11" s="103"/>
      <c r="D11" s="103"/>
      <c r="E11" s="103"/>
      <c r="F11" s="103"/>
      <c r="G11" s="103"/>
      <c r="H11" s="103"/>
      <c r="I11" s="103"/>
      <c r="J11" s="104">
        <f>J12</f>
        <v>79000</v>
      </c>
      <c r="K11" s="104">
        <f t="shared" ref="K11:S11" si="2">K12</f>
        <v>54000</v>
      </c>
      <c r="L11" s="104">
        <f t="shared" si="2"/>
        <v>25000</v>
      </c>
      <c r="M11" s="104">
        <f t="shared" si="2"/>
        <v>79000</v>
      </c>
      <c r="N11" s="105">
        <f t="shared" si="2"/>
        <v>62496.932999999997</v>
      </c>
      <c r="O11" s="105">
        <f t="shared" si="2"/>
        <v>54000</v>
      </c>
      <c r="P11" s="105">
        <f t="shared" si="2"/>
        <v>8496.9329999999991</v>
      </c>
      <c r="Q11" s="105">
        <f t="shared" si="2"/>
        <v>4375.6120000000028</v>
      </c>
      <c r="R11" s="105">
        <f t="shared" si="2"/>
        <v>4375.6120000000028</v>
      </c>
      <c r="S11" s="105">
        <f t="shared" si="2"/>
        <v>0</v>
      </c>
      <c r="T11" s="101"/>
      <c r="U11" s="106"/>
      <c r="W11" s="108" t="s">
        <v>86</v>
      </c>
      <c r="X11" s="109"/>
    </row>
    <row r="12" spans="1:25" s="107" customFormat="1" ht="60" x14ac:dyDescent="0.25">
      <c r="A12" s="110" t="s">
        <v>51</v>
      </c>
      <c r="B12" s="111" t="s">
        <v>87</v>
      </c>
      <c r="C12" s="112" t="s">
        <v>88</v>
      </c>
      <c r="D12" s="112" t="s">
        <v>89</v>
      </c>
      <c r="E12" s="113">
        <v>7927473</v>
      </c>
      <c r="F12" s="112"/>
      <c r="G12" s="112"/>
      <c r="H12" s="114" t="s">
        <v>44</v>
      </c>
      <c r="I12" s="115" t="s">
        <v>90</v>
      </c>
      <c r="J12" s="116">
        <v>79000</v>
      </c>
      <c r="K12" s="116">
        <f>39000+15000</f>
        <v>54000</v>
      </c>
      <c r="L12" s="116">
        <f>+J12-K12</f>
        <v>25000</v>
      </c>
      <c r="M12" s="117">
        <v>79000</v>
      </c>
      <c r="N12" s="118">
        <f>SUM(O12:P12)</f>
        <v>62496.932999999997</v>
      </c>
      <c r="O12" s="118">
        <v>54000</v>
      </c>
      <c r="P12" s="119">
        <f>250+1500+1000+5054.106+692.827</f>
        <v>8496.9329999999991</v>
      </c>
      <c r="Q12" s="119">
        <f>SUM(R12:S12)</f>
        <v>4375.6120000000028</v>
      </c>
      <c r="R12" s="119">
        <v>4375.6120000000028</v>
      </c>
      <c r="S12" s="120"/>
      <c r="T12" s="121" t="s">
        <v>91</v>
      </c>
      <c r="U12" s="106"/>
      <c r="W12" s="109">
        <v>12127.455</v>
      </c>
      <c r="X12" s="109">
        <f>+J12-N12-W12</f>
        <v>4375.6120000000028</v>
      </c>
      <c r="Y12" s="122">
        <f>+L12-P12</f>
        <v>16503.067000000003</v>
      </c>
    </row>
    <row r="13" spans="1:25" s="133" customFormat="1" ht="42.75" x14ac:dyDescent="0.25">
      <c r="A13" s="123" t="s">
        <v>3</v>
      </c>
      <c r="B13" s="124" t="s">
        <v>92</v>
      </c>
      <c r="C13" s="125"/>
      <c r="D13" s="125"/>
      <c r="E13" s="126"/>
      <c r="F13" s="125"/>
      <c r="G13" s="125"/>
      <c r="H13" s="127"/>
      <c r="I13" s="128"/>
      <c r="J13" s="129">
        <f>J14</f>
        <v>61250</v>
      </c>
      <c r="K13" s="129">
        <f t="shared" ref="K13:S13" si="3">K14</f>
        <v>55042</v>
      </c>
      <c r="L13" s="129">
        <f t="shared" si="3"/>
        <v>6208</v>
      </c>
      <c r="M13" s="129">
        <f t="shared" si="3"/>
        <v>61250</v>
      </c>
      <c r="N13" s="130">
        <f t="shared" si="3"/>
        <v>16800</v>
      </c>
      <c r="O13" s="130">
        <f t="shared" si="3"/>
        <v>16800</v>
      </c>
      <c r="P13" s="130">
        <f t="shared" si="3"/>
        <v>0</v>
      </c>
      <c r="Q13" s="130">
        <f t="shared" si="3"/>
        <v>6208</v>
      </c>
      <c r="R13" s="130">
        <f t="shared" si="3"/>
        <v>6208</v>
      </c>
      <c r="S13" s="130">
        <f t="shared" si="3"/>
        <v>0</v>
      </c>
      <c r="T13" s="131"/>
      <c r="U13" s="132"/>
      <c r="W13" s="134"/>
      <c r="Y13" s="135">
        <f>50%*R9</f>
        <v>5291.8060000000014</v>
      </c>
    </row>
    <row r="14" spans="1:25" s="97" customFormat="1" ht="14.25" x14ac:dyDescent="0.25">
      <c r="A14" s="102"/>
      <c r="B14" s="103" t="s">
        <v>85</v>
      </c>
      <c r="C14" s="136"/>
      <c r="D14" s="136"/>
      <c r="E14" s="137"/>
      <c r="F14" s="136"/>
      <c r="G14" s="136"/>
      <c r="H14" s="138"/>
      <c r="I14" s="139"/>
      <c r="J14" s="140">
        <f>SUM(J15:J30)</f>
        <v>61250</v>
      </c>
      <c r="K14" s="140">
        <f t="shared" ref="K14:S14" si="4">SUM(K15:K30)</f>
        <v>55042</v>
      </c>
      <c r="L14" s="140">
        <f t="shared" si="4"/>
        <v>6208</v>
      </c>
      <c r="M14" s="140">
        <f t="shared" si="4"/>
        <v>61250</v>
      </c>
      <c r="N14" s="140">
        <f t="shared" si="4"/>
        <v>16800</v>
      </c>
      <c r="O14" s="140">
        <f t="shared" si="4"/>
        <v>16800</v>
      </c>
      <c r="P14" s="140">
        <f t="shared" si="4"/>
        <v>0</v>
      </c>
      <c r="Q14" s="400">
        <f t="shared" si="4"/>
        <v>6208</v>
      </c>
      <c r="R14" s="400">
        <f t="shared" si="4"/>
        <v>6208</v>
      </c>
      <c r="S14" s="140">
        <f t="shared" si="4"/>
        <v>0</v>
      </c>
      <c r="T14" s="141"/>
      <c r="U14" s="142"/>
      <c r="W14" s="108"/>
      <c r="Y14" s="143"/>
    </row>
    <row r="15" spans="1:25" s="107" customFormat="1" ht="165" x14ac:dyDescent="0.25">
      <c r="A15" s="110" t="s">
        <v>51</v>
      </c>
      <c r="B15" s="144" t="s">
        <v>93</v>
      </c>
      <c r="C15" s="112" t="s">
        <v>94</v>
      </c>
      <c r="D15" s="112" t="s">
        <v>89</v>
      </c>
      <c r="E15" s="145"/>
      <c r="F15" s="146"/>
      <c r="G15" s="146" t="s">
        <v>95</v>
      </c>
      <c r="H15" s="147" t="s">
        <v>43</v>
      </c>
      <c r="I15" s="148"/>
      <c r="J15" s="149">
        <f>SUM(K15:L15)</f>
        <v>21000</v>
      </c>
      <c r="K15" s="149">
        <v>18900</v>
      </c>
      <c r="L15" s="149">
        <v>2100</v>
      </c>
      <c r="M15" s="150">
        <f>J15</f>
        <v>21000</v>
      </c>
      <c r="N15" s="151">
        <f>SUM(O15:P15)</f>
        <v>2500</v>
      </c>
      <c r="O15" s="151">
        <v>2500</v>
      </c>
      <c r="P15" s="152">
        <v>0</v>
      </c>
      <c r="Q15" s="119">
        <f>SUM(R15:S15)</f>
        <v>2100</v>
      </c>
      <c r="R15" s="152">
        <v>2100</v>
      </c>
      <c r="S15" s="153"/>
      <c r="T15" s="121" t="s">
        <v>91</v>
      </c>
      <c r="U15" s="154"/>
      <c r="W15" s="109">
        <f>50%*19065</f>
        <v>9532.5</v>
      </c>
      <c r="X15" s="155"/>
      <c r="Y15" s="122"/>
    </row>
    <row r="16" spans="1:25" s="107" customFormat="1" ht="45" x14ac:dyDescent="0.25">
      <c r="A16" s="110" t="s">
        <v>33</v>
      </c>
      <c r="B16" s="144" t="s">
        <v>96</v>
      </c>
      <c r="C16" s="112" t="s">
        <v>97</v>
      </c>
      <c r="D16" s="112" t="s">
        <v>89</v>
      </c>
      <c r="E16" s="145"/>
      <c r="F16" s="146"/>
      <c r="G16" s="146" t="s">
        <v>98</v>
      </c>
      <c r="H16" s="147" t="s">
        <v>43</v>
      </c>
      <c r="I16" s="148"/>
      <c r="J16" s="149">
        <f>SUM(K16:L16)</f>
        <v>6000</v>
      </c>
      <c r="K16" s="149">
        <v>5400</v>
      </c>
      <c r="L16" s="149">
        <v>600</v>
      </c>
      <c r="M16" s="150">
        <f t="shared" ref="M16:M21" si="5">J16</f>
        <v>6000</v>
      </c>
      <c r="N16" s="151">
        <f>SUM(O16:P16)</f>
        <v>2000</v>
      </c>
      <c r="O16" s="151">
        <v>2000</v>
      </c>
      <c r="P16" s="152">
        <v>0</v>
      </c>
      <c r="Q16" s="119">
        <f t="shared" ref="Q16:Q30" si="6">SUM(R16:S16)</f>
        <v>600</v>
      </c>
      <c r="R16" s="152">
        <v>600</v>
      </c>
      <c r="S16" s="153"/>
      <c r="T16" s="121" t="s">
        <v>91</v>
      </c>
      <c r="U16" s="154"/>
      <c r="W16" s="109"/>
      <c r="Y16" s="122"/>
    </row>
    <row r="17" spans="1:25" s="107" customFormat="1" ht="45" x14ac:dyDescent="0.25">
      <c r="A17" s="110" t="s">
        <v>99</v>
      </c>
      <c r="B17" s="144" t="s">
        <v>100</v>
      </c>
      <c r="C17" s="112" t="s">
        <v>101</v>
      </c>
      <c r="D17" s="112" t="s">
        <v>89</v>
      </c>
      <c r="E17" s="145"/>
      <c r="F17" s="146"/>
      <c r="G17" s="146" t="s">
        <v>102</v>
      </c>
      <c r="H17" s="147" t="s">
        <v>43</v>
      </c>
      <c r="I17" s="148"/>
      <c r="J17" s="149">
        <f>SUM(K17:L17)</f>
        <v>8500</v>
      </c>
      <c r="K17" s="149">
        <v>7650</v>
      </c>
      <c r="L17" s="149">
        <v>850</v>
      </c>
      <c r="M17" s="150">
        <f t="shared" si="5"/>
        <v>8500</v>
      </c>
      <c r="N17" s="151">
        <f t="shared" ref="N17:N30" si="7">SUM(O17:P17)</f>
        <v>2300</v>
      </c>
      <c r="O17" s="151">
        <v>2300</v>
      </c>
      <c r="P17" s="152">
        <v>0</v>
      </c>
      <c r="Q17" s="119">
        <f t="shared" si="6"/>
        <v>850</v>
      </c>
      <c r="R17" s="152">
        <v>850</v>
      </c>
      <c r="S17" s="153"/>
      <c r="T17" s="121" t="s">
        <v>91</v>
      </c>
      <c r="U17" s="154"/>
      <c r="W17" s="109"/>
      <c r="Y17" s="122"/>
    </row>
    <row r="18" spans="1:25" s="107" customFormat="1" ht="45" x14ac:dyDescent="0.25">
      <c r="A18" s="110" t="s">
        <v>103</v>
      </c>
      <c r="B18" s="144" t="s">
        <v>104</v>
      </c>
      <c r="C18" s="146" t="s">
        <v>105</v>
      </c>
      <c r="D18" s="112" t="s">
        <v>89</v>
      </c>
      <c r="E18" s="145"/>
      <c r="F18" s="146"/>
      <c r="G18" s="146" t="s">
        <v>106</v>
      </c>
      <c r="H18" s="147" t="s">
        <v>43</v>
      </c>
      <c r="I18" s="148"/>
      <c r="J18" s="149">
        <f t="shared" ref="J18:J30" si="8">SUM(K18:L18)</f>
        <v>8500</v>
      </c>
      <c r="K18" s="149">
        <v>7650</v>
      </c>
      <c r="L18" s="149">
        <v>850</v>
      </c>
      <c r="M18" s="150">
        <f t="shared" si="5"/>
        <v>8500</v>
      </c>
      <c r="N18" s="151">
        <f t="shared" si="7"/>
        <v>3000</v>
      </c>
      <c r="O18" s="151">
        <v>3000</v>
      </c>
      <c r="P18" s="152">
        <v>0</v>
      </c>
      <c r="Q18" s="119">
        <f t="shared" si="6"/>
        <v>850</v>
      </c>
      <c r="R18" s="152">
        <v>850</v>
      </c>
      <c r="S18" s="153"/>
      <c r="T18" s="121" t="s">
        <v>91</v>
      </c>
      <c r="U18" s="154"/>
      <c r="W18" s="109"/>
      <c r="Y18" s="122"/>
    </row>
    <row r="19" spans="1:25" s="107" customFormat="1" ht="60" x14ac:dyDescent="0.25">
      <c r="A19" s="110" t="s">
        <v>107</v>
      </c>
      <c r="B19" s="144" t="s">
        <v>108</v>
      </c>
      <c r="C19" s="146" t="s">
        <v>105</v>
      </c>
      <c r="D19" s="112" t="s">
        <v>89</v>
      </c>
      <c r="E19" s="145"/>
      <c r="F19" s="146"/>
      <c r="G19" s="146" t="s">
        <v>109</v>
      </c>
      <c r="H19" s="147" t="s">
        <v>43</v>
      </c>
      <c r="I19" s="148"/>
      <c r="J19" s="149">
        <f t="shared" si="8"/>
        <v>6000</v>
      </c>
      <c r="K19" s="149">
        <v>5400</v>
      </c>
      <c r="L19" s="149">
        <v>600</v>
      </c>
      <c r="M19" s="150">
        <f t="shared" si="5"/>
        <v>6000</v>
      </c>
      <c r="N19" s="151">
        <f t="shared" si="7"/>
        <v>2000</v>
      </c>
      <c r="O19" s="151">
        <v>2000</v>
      </c>
      <c r="P19" s="152">
        <v>0</v>
      </c>
      <c r="Q19" s="119">
        <f t="shared" si="6"/>
        <v>600</v>
      </c>
      <c r="R19" s="152">
        <v>600</v>
      </c>
      <c r="S19" s="153"/>
      <c r="T19" s="121" t="s">
        <v>91</v>
      </c>
      <c r="U19" s="154"/>
      <c r="W19" s="109"/>
      <c r="Y19" s="122"/>
    </row>
    <row r="20" spans="1:25" s="107" customFormat="1" ht="45" x14ac:dyDescent="0.25">
      <c r="A20" s="110" t="s">
        <v>110</v>
      </c>
      <c r="B20" s="144" t="s">
        <v>111</v>
      </c>
      <c r="C20" s="146" t="s">
        <v>105</v>
      </c>
      <c r="D20" s="112" t="s">
        <v>89</v>
      </c>
      <c r="E20" s="145"/>
      <c r="F20" s="146"/>
      <c r="G20" s="146" t="s">
        <v>112</v>
      </c>
      <c r="H20" s="147" t="s">
        <v>43</v>
      </c>
      <c r="I20" s="148"/>
      <c r="J20" s="149">
        <f t="shared" si="8"/>
        <v>1500</v>
      </c>
      <c r="K20" s="149">
        <v>1247</v>
      </c>
      <c r="L20" s="149">
        <v>253</v>
      </c>
      <c r="M20" s="150">
        <f t="shared" si="5"/>
        <v>1500</v>
      </c>
      <c r="N20" s="151">
        <f t="shared" si="7"/>
        <v>1000</v>
      </c>
      <c r="O20" s="151">
        <v>1000</v>
      </c>
      <c r="P20" s="152">
        <v>0</v>
      </c>
      <c r="Q20" s="119">
        <f t="shared" si="6"/>
        <v>253</v>
      </c>
      <c r="R20" s="152">
        <v>253</v>
      </c>
      <c r="S20" s="153"/>
      <c r="T20" s="121" t="s">
        <v>91</v>
      </c>
      <c r="U20" s="154"/>
      <c r="W20" s="109"/>
      <c r="Y20" s="122"/>
    </row>
    <row r="21" spans="1:25" s="107" customFormat="1" ht="45" x14ac:dyDescent="0.25">
      <c r="A21" s="110" t="s">
        <v>113</v>
      </c>
      <c r="B21" s="144" t="s">
        <v>114</v>
      </c>
      <c r="C21" s="146" t="s">
        <v>105</v>
      </c>
      <c r="D21" s="112" t="s">
        <v>89</v>
      </c>
      <c r="E21" s="145"/>
      <c r="F21" s="146"/>
      <c r="G21" s="146" t="s">
        <v>115</v>
      </c>
      <c r="H21" s="147" t="s">
        <v>43</v>
      </c>
      <c r="I21" s="148"/>
      <c r="J21" s="149">
        <f t="shared" si="8"/>
        <v>1500</v>
      </c>
      <c r="K21" s="149">
        <v>1350</v>
      </c>
      <c r="L21" s="149">
        <v>150</v>
      </c>
      <c r="M21" s="150">
        <f t="shared" si="5"/>
        <v>1500</v>
      </c>
      <c r="N21" s="151">
        <f t="shared" si="7"/>
        <v>500</v>
      </c>
      <c r="O21" s="151">
        <v>500</v>
      </c>
      <c r="P21" s="152">
        <v>0</v>
      </c>
      <c r="Q21" s="119">
        <f t="shared" si="6"/>
        <v>150</v>
      </c>
      <c r="R21" s="152">
        <v>150</v>
      </c>
      <c r="S21" s="153"/>
      <c r="T21" s="121" t="s">
        <v>91</v>
      </c>
      <c r="U21" s="154"/>
      <c r="W21" s="109"/>
      <c r="Y21" s="122"/>
    </row>
    <row r="22" spans="1:25" s="107" customFormat="1" ht="30" x14ac:dyDescent="0.25">
      <c r="A22" s="110" t="s">
        <v>116</v>
      </c>
      <c r="B22" s="144" t="s">
        <v>117</v>
      </c>
      <c r="C22" s="146" t="s">
        <v>118</v>
      </c>
      <c r="D22" s="112" t="s">
        <v>89</v>
      </c>
      <c r="E22" s="145"/>
      <c r="F22" s="146"/>
      <c r="G22" s="146" t="s">
        <v>119</v>
      </c>
      <c r="H22" s="147" t="s">
        <v>43</v>
      </c>
      <c r="I22" s="148"/>
      <c r="J22" s="149">
        <f t="shared" si="8"/>
        <v>800</v>
      </c>
      <c r="K22" s="149">
        <v>720</v>
      </c>
      <c r="L22" s="149">
        <v>80</v>
      </c>
      <c r="M22" s="150">
        <v>800</v>
      </c>
      <c r="N22" s="151">
        <f t="shared" si="7"/>
        <v>500</v>
      </c>
      <c r="O22" s="151">
        <v>500</v>
      </c>
      <c r="P22" s="152"/>
      <c r="Q22" s="119">
        <f t="shared" si="6"/>
        <v>80</v>
      </c>
      <c r="R22" s="152">
        <v>80</v>
      </c>
      <c r="S22" s="153"/>
      <c r="T22" s="156" t="s">
        <v>120</v>
      </c>
      <c r="U22" s="154"/>
      <c r="W22" s="109"/>
      <c r="Y22" s="122"/>
    </row>
    <row r="23" spans="1:25" s="107" customFormat="1" ht="30" x14ac:dyDescent="0.25">
      <c r="A23" s="110" t="s">
        <v>121</v>
      </c>
      <c r="B23" s="144" t="s">
        <v>122</v>
      </c>
      <c r="C23" s="146" t="s">
        <v>123</v>
      </c>
      <c r="D23" s="112" t="s">
        <v>89</v>
      </c>
      <c r="E23" s="145"/>
      <c r="F23" s="146"/>
      <c r="G23" s="146" t="s">
        <v>124</v>
      </c>
      <c r="H23" s="147" t="s">
        <v>43</v>
      </c>
      <c r="I23" s="148"/>
      <c r="J23" s="149">
        <f t="shared" si="8"/>
        <v>746</v>
      </c>
      <c r="K23" s="149">
        <v>671</v>
      </c>
      <c r="L23" s="149">
        <v>75</v>
      </c>
      <c r="M23" s="150">
        <v>746</v>
      </c>
      <c r="N23" s="151">
        <f t="shared" si="7"/>
        <v>500</v>
      </c>
      <c r="O23" s="151">
        <v>500</v>
      </c>
      <c r="P23" s="152"/>
      <c r="Q23" s="119">
        <f t="shared" si="6"/>
        <v>75</v>
      </c>
      <c r="R23" s="152">
        <v>75</v>
      </c>
      <c r="S23" s="153"/>
      <c r="T23" s="156" t="s">
        <v>120</v>
      </c>
      <c r="U23" s="154"/>
      <c r="W23" s="109"/>
      <c r="Y23" s="122"/>
    </row>
    <row r="24" spans="1:25" s="107" customFormat="1" ht="45" x14ac:dyDescent="0.25">
      <c r="A24" s="110" t="s">
        <v>125</v>
      </c>
      <c r="B24" s="144" t="s">
        <v>126</v>
      </c>
      <c r="C24" s="146" t="s">
        <v>127</v>
      </c>
      <c r="D24" s="112" t="s">
        <v>89</v>
      </c>
      <c r="E24" s="145"/>
      <c r="F24" s="146"/>
      <c r="G24" s="146" t="s">
        <v>128</v>
      </c>
      <c r="H24" s="147" t="s">
        <v>43</v>
      </c>
      <c r="I24" s="148"/>
      <c r="J24" s="149">
        <f t="shared" si="8"/>
        <v>800</v>
      </c>
      <c r="K24" s="149">
        <v>720</v>
      </c>
      <c r="L24" s="149">
        <v>80</v>
      </c>
      <c r="M24" s="150">
        <v>800</v>
      </c>
      <c r="N24" s="151">
        <f t="shared" si="7"/>
        <v>500</v>
      </c>
      <c r="O24" s="151">
        <v>500</v>
      </c>
      <c r="P24" s="152"/>
      <c r="Q24" s="119">
        <f t="shared" si="6"/>
        <v>80</v>
      </c>
      <c r="R24" s="152">
        <v>80</v>
      </c>
      <c r="S24" s="153"/>
      <c r="T24" s="156" t="s">
        <v>120</v>
      </c>
      <c r="U24" s="154"/>
      <c r="W24" s="109"/>
      <c r="Y24" s="122"/>
    </row>
    <row r="25" spans="1:25" s="107" customFormat="1" ht="45" x14ac:dyDescent="0.25">
      <c r="A25" s="110" t="s">
        <v>129</v>
      </c>
      <c r="B25" s="144" t="s">
        <v>130</v>
      </c>
      <c r="C25" s="146" t="s">
        <v>131</v>
      </c>
      <c r="D25" s="112" t="s">
        <v>89</v>
      </c>
      <c r="E25" s="145"/>
      <c r="F25" s="146"/>
      <c r="G25" s="146" t="s">
        <v>132</v>
      </c>
      <c r="H25" s="147" t="s">
        <v>43</v>
      </c>
      <c r="I25" s="148"/>
      <c r="J25" s="149">
        <f t="shared" si="8"/>
        <v>700</v>
      </c>
      <c r="K25" s="149">
        <v>630</v>
      </c>
      <c r="L25" s="149">
        <v>70</v>
      </c>
      <c r="M25" s="150">
        <v>700</v>
      </c>
      <c r="N25" s="151">
        <f t="shared" si="7"/>
        <v>500</v>
      </c>
      <c r="O25" s="151">
        <v>500</v>
      </c>
      <c r="P25" s="152"/>
      <c r="Q25" s="119">
        <f t="shared" si="6"/>
        <v>70</v>
      </c>
      <c r="R25" s="152">
        <v>70</v>
      </c>
      <c r="S25" s="153"/>
      <c r="T25" s="156" t="s">
        <v>120</v>
      </c>
      <c r="U25" s="154"/>
      <c r="W25" s="109"/>
      <c r="Y25" s="122"/>
    </row>
    <row r="26" spans="1:25" s="107" customFormat="1" ht="45" x14ac:dyDescent="0.25">
      <c r="A26" s="110" t="s">
        <v>133</v>
      </c>
      <c r="B26" s="144" t="s">
        <v>134</v>
      </c>
      <c r="C26" s="146" t="s">
        <v>135</v>
      </c>
      <c r="D26" s="112" t="s">
        <v>89</v>
      </c>
      <c r="E26" s="145"/>
      <c r="F26" s="146"/>
      <c r="G26" s="146" t="s">
        <v>136</v>
      </c>
      <c r="H26" s="147" t="s">
        <v>43</v>
      </c>
      <c r="I26" s="148"/>
      <c r="J26" s="149">
        <f t="shared" si="8"/>
        <v>1000</v>
      </c>
      <c r="K26" s="149">
        <v>900</v>
      </c>
      <c r="L26" s="149">
        <v>100</v>
      </c>
      <c r="M26" s="150">
        <v>1000</v>
      </c>
      <c r="N26" s="151">
        <f t="shared" si="7"/>
        <v>500</v>
      </c>
      <c r="O26" s="151">
        <v>500</v>
      </c>
      <c r="P26" s="152"/>
      <c r="Q26" s="119">
        <f t="shared" si="6"/>
        <v>100</v>
      </c>
      <c r="R26" s="152">
        <v>100</v>
      </c>
      <c r="S26" s="153"/>
      <c r="T26" s="156" t="s">
        <v>120</v>
      </c>
      <c r="U26" s="154"/>
      <c r="W26" s="109"/>
      <c r="Y26" s="122"/>
    </row>
    <row r="27" spans="1:25" s="107" customFormat="1" ht="30" x14ac:dyDescent="0.25">
      <c r="A27" s="110" t="s">
        <v>137</v>
      </c>
      <c r="B27" s="144" t="s">
        <v>138</v>
      </c>
      <c r="C27" s="146" t="s">
        <v>127</v>
      </c>
      <c r="D27" s="112" t="s">
        <v>89</v>
      </c>
      <c r="E27" s="145"/>
      <c r="F27" s="146"/>
      <c r="G27" s="146" t="s">
        <v>139</v>
      </c>
      <c r="H27" s="147" t="s">
        <v>43</v>
      </c>
      <c r="I27" s="148"/>
      <c r="J27" s="149">
        <f t="shared" si="8"/>
        <v>1204</v>
      </c>
      <c r="K27" s="149">
        <v>1104</v>
      </c>
      <c r="L27" s="149">
        <v>100</v>
      </c>
      <c r="M27" s="150">
        <v>1204</v>
      </c>
      <c r="N27" s="151">
        <f t="shared" si="7"/>
        <v>700</v>
      </c>
      <c r="O27" s="151">
        <v>700</v>
      </c>
      <c r="P27" s="152"/>
      <c r="Q27" s="119">
        <f t="shared" si="6"/>
        <v>100</v>
      </c>
      <c r="R27" s="152">
        <v>100</v>
      </c>
      <c r="S27" s="153"/>
      <c r="T27" s="156" t="s">
        <v>120</v>
      </c>
      <c r="U27" s="154"/>
      <c r="W27" s="109"/>
      <c r="Y27" s="122"/>
    </row>
    <row r="28" spans="1:25" s="107" customFormat="1" ht="31.5" x14ac:dyDescent="0.25">
      <c r="A28" s="110" t="s">
        <v>140</v>
      </c>
      <c r="B28" s="144" t="s">
        <v>141</v>
      </c>
      <c r="C28" s="146" t="s">
        <v>105</v>
      </c>
      <c r="D28" s="112" t="s">
        <v>89</v>
      </c>
      <c r="E28" s="145"/>
      <c r="F28" s="146"/>
      <c r="G28" s="146" t="s">
        <v>142</v>
      </c>
      <c r="H28" s="147" t="s">
        <v>43</v>
      </c>
      <c r="I28" s="148"/>
      <c r="J28" s="149">
        <f t="shared" si="8"/>
        <v>1000</v>
      </c>
      <c r="K28" s="149">
        <v>900</v>
      </c>
      <c r="L28" s="149">
        <v>100</v>
      </c>
      <c r="M28" s="150">
        <v>1000</v>
      </c>
      <c r="N28" s="151">
        <f t="shared" si="7"/>
        <v>100</v>
      </c>
      <c r="O28" s="151">
        <v>100</v>
      </c>
      <c r="P28" s="152"/>
      <c r="Q28" s="119">
        <f t="shared" si="6"/>
        <v>100</v>
      </c>
      <c r="R28" s="157">
        <v>100</v>
      </c>
      <c r="S28" s="153"/>
      <c r="T28" s="158" t="s">
        <v>143</v>
      </c>
      <c r="U28" s="154"/>
      <c r="W28" s="109"/>
      <c r="Y28" s="122"/>
    </row>
    <row r="29" spans="1:25" s="107" customFormat="1" ht="45" x14ac:dyDescent="0.25">
      <c r="A29" s="110" t="s">
        <v>144</v>
      </c>
      <c r="B29" s="144" t="s">
        <v>145</v>
      </c>
      <c r="C29" s="146" t="s">
        <v>105</v>
      </c>
      <c r="D29" s="112" t="s">
        <v>89</v>
      </c>
      <c r="E29" s="145"/>
      <c r="F29" s="146"/>
      <c r="G29" s="146" t="s">
        <v>146</v>
      </c>
      <c r="H29" s="147" t="s">
        <v>43</v>
      </c>
      <c r="I29" s="148"/>
      <c r="J29" s="149">
        <f t="shared" si="8"/>
        <v>1000</v>
      </c>
      <c r="K29" s="149">
        <v>900</v>
      </c>
      <c r="L29" s="149">
        <v>100</v>
      </c>
      <c r="M29" s="150">
        <v>1000</v>
      </c>
      <c r="N29" s="151">
        <f t="shared" si="7"/>
        <v>100</v>
      </c>
      <c r="O29" s="151">
        <v>100</v>
      </c>
      <c r="P29" s="152"/>
      <c r="Q29" s="119">
        <f t="shared" si="6"/>
        <v>100</v>
      </c>
      <c r="R29" s="157">
        <v>100</v>
      </c>
      <c r="S29" s="153"/>
      <c r="T29" s="158" t="s">
        <v>143</v>
      </c>
      <c r="U29" s="154"/>
      <c r="W29" s="109"/>
      <c r="Y29" s="122"/>
    </row>
    <row r="30" spans="1:25" s="107" customFormat="1" ht="45" x14ac:dyDescent="0.25">
      <c r="A30" s="110" t="s">
        <v>147</v>
      </c>
      <c r="B30" s="144" t="s">
        <v>148</v>
      </c>
      <c r="C30" s="146" t="s">
        <v>105</v>
      </c>
      <c r="D30" s="112" t="s">
        <v>89</v>
      </c>
      <c r="E30" s="145"/>
      <c r="F30" s="146"/>
      <c r="G30" s="146" t="s">
        <v>149</v>
      </c>
      <c r="H30" s="147" t="s">
        <v>43</v>
      </c>
      <c r="I30" s="148"/>
      <c r="J30" s="149">
        <f t="shared" si="8"/>
        <v>1000</v>
      </c>
      <c r="K30" s="149">
        <v>900</v>
      </c>
      <c r="L30" s="149">
        <v>100</v>
      </c>
      <c r="M30" s="150">
        <v>1000</v>
      </c>
      <c r="N30" s="151">
        <f t="shared" si="7"/>
        <v>100</v>
      </c>
      <c r="O30" s="151">
        <v>100</v>
      </c>
      <c r="P30" s="152"/>
      <c r="Q30" s="119">
        <f t="shared" si="6"/>
        <v>100</v>
      </c>
      <c r="R30" s="157">
        <v>100</v>
      </c>
      <c r="S30" s="153"/>
      <c r="T30" s="158" t="s">
        <v>143</v>
      </c>
      <c r="U30" s="154"/>
      <c r="W30" s="109"/>
      <c r="Y30" s="122"/>
    </row>
    <row r="31" spans="1:25" s="97" customFormat="1" ht="28.5" x14ac:dyDescent="0.25">
      <c r="A31" s="159" t="s">
        <v>150</v>
      </c>
      <c r="B31" s="160" t="s">
        <v>151</v>
      </c>
      <c r="C31" s="136"/>
      <c r="D31" s="136"/>
      <c r="E31" s="137"/>
      <c r="F31" s="136"/>
      <c r="G31" s="136"/>
      <c r="H31" s="138"/>
      <c r="I31" s="139"/>
      <c r="J31" s="140"/>
      <c r="K31" s="140"/>
      <c r="L31" s="140"/>
      <c r="M31" s="161"/>
      <c r="N31" s="162"/>
      <c r="O31" s="162"/>
      <c r="P31" s="163"/>
      <c r="Q31" s="163">
        <f>Q32</f>
        <v>200</v>
      </c>
      <c r="R31" s="163">
        <f t="shared" ref="R31:S31" si="9">R32</f>
        <v>0</v>
      </c>
      <c r="S31" s="163">
        <f t="shared" si="9"/>
        <v>200</v>
      </c>
      <c r="T31" s="164"/>
      <c r="U31" s="142"/>
      <c r="W31" s="108"/>
      <c r="Y31" s="143"/>
    </row>
    <row r="32" spans="1:25" s="107" customFormat="1" ht="60" x14ac:dyDescent="0.25">
      <c r="A32" s="110" t="s">
        <v>51</v>
      </c>
      <c r="B32" s="111" t="s">
        <v>87</v>
      </c>
      <c r="C32" s="112" t="s">
        <v>88</v>
      </c>
      <c r="D32" s="112" t="s">
        <v>89</v>
      </c>
      <c r="E32" s="113">
        <v>7927473</v>
      </c>
      <c r="F32" s="112"/>
      <c r="G32" s="112"/>
      <c r="H32" s="114" t="s">
        <v>44</v>
      </c>
      <c r="I32" s="115" t="s">
        <v>90</v>
      </c>
      <c r="J32" s="116">
        <v>79000</v>
      </c>
      <c r="K32" s="116">
        <f>39000+15000</f>
        <v>54000</v>
      </c>
      <c r="L32" s="116">
        <f>+J32-K32</f>
        <v>25000</v>
      </c>
      <c r="M32" s="117">
        <v>79000</v>
      </c>
      <c r="N32" s="118">
        <f>SUM(O32:P32)</f>
        <v>62496.932999999997</v>
      </c>
      <c r="O32" s="118">
        <v>54000</v>
      </c>
      <c r="P32" s="119">
        <f>250+1500+1000+5054.106+692.827</f>
        <v>8496.9329999999991</v>
      </c>
      <c r="Q32" s="119">
        <f>SUM(R32:S32)</f>
        <v>200</v>
      </c>
      <c r="R32" s="119">
        <v>0</v>
      </c>
      <c r="S32" s="120">
        <v>200</v>
      </c>
      <c r="T32" s="121" t="s">
        <v>91</v>
      </c>
      <c r="U32" s="106"/>
      <c r="W32" s="109">
        <v>12127.455</v>
      </c>
      <c r="X32" s="109">
        <f>+J32-N32-W32</f>
        <v>4375.6120000000028</v>
      </c>
      <c r="Y32" s="122"/>
    </row>
    <row r="33" spans="1:21" s="107" customFormat="1" ht="15.75" thickBot="1" x14ac:dyDescent="0.3">
      <c r="A33" s="165"/>
      <c r="B33" s="166"/>
      <c r="C33" s="167"/>
      <c r="D33" s="167"/>
      <c r="E33" s="167"/>
      <c r="F33" s="167"/>
      <c r="G33" s="167"/>
      <c r="H33" s="168"/>
      <c r="I33" s="168"/>
      <c r="J33" s="169"/>
      <c r="K33" s="168"/>
      <c r="L33" s="169"/>
      <c r="M33" s="169"/>
      <c r="N33" s="169"/>
      <c r="O33" s="169"/>
      <c r="P33" s="169"/>
      <c r="Q33" s="169"/>
      <c r="R33" s="169"/>
      <c r="S33" s="169"/>
      <c r="T33" s="169"/>
      <c r="U33" s="170"/>
    </row>
    <row r="34" spans="1:21" x14ac:dyDescent="0.25">
      <c r="A34" s="171"/>
      <c r="B34" s="171"/>
      <c r="C34" s="171"/>
      <c r="D34" s="171"/>
      <c r="E34" s="171"/>
      <c r="F34" s="171"/>
      <c r="G34" s="171"/>
      <c r="H34" s="172"/>
      <c r="I34" s="171"/>
      <c r="J34" s="171"/>
      <c r="K34" s="171"/>
      <c r="L34" s="171"/>
      <c r="M34" s="171"/>
      <c r="N34" s="171"/>
      <c r="O34" s="171"/>
      <c r="P34" s="173"/>
      <c r="Q34" s="171"/>
      <c r="R34" s="399">
        <f>R40-R13</f>
        <v>8481.3879999999972</v>
      </c>
      <c r="S34" s="175"/>
      <c r="T34" s="175"/>
      <c r="U34" s="171"/>
    </row>
    <row r="35" spans="1:21" ht="47.25" hidden="1" x14ac:dyDescent="0.25">
      <c r="A35" s="171"/>
      <c r="B35" s="171"/>
      <c r="C35" s="171"/>
      <c r="D35" s="171"/>
      <c r="E35" s="171"/>
      <c r="F35" s="171"/>
      <c r="G35" s="171"/>
      <c r="H35" s="172"/>
      <c r="I35" s="171"/>
      <c r="J35" s="171"/>
      <c r="K35" s="171"/>
      <c r="L35" s="171"/>
      <c r="M35" s="171"/>
      <c r="N35" s="171"/>
      <c r="O35" s="171"/>
      <c r="P35" s="171"/>
      <c r="Q35" s="176" t="s">
        <v>152</v>
      </c>
      <c r="R35" s="177">
        <v>74829</v>
      </c>
      <c r="S35" s="171"/>
      <c r="T35" s="171"/>
      <c r="U35" s="171"/>
    </row>
    <row r="36" spans="1:21" ht="47.25" hidden="1" x14ac:dyDescent="0.25">
      <c r="A36" s="171"/>
      <c r="B36" s="171"/>
      <c r="C36" s="171"/>
      <c r="D36" s="171"/>
      <c r="E36" s="171"/>
      <c r="F36" s="171"/>
      <c r="G36" s="171"/>
      <c r="H36" s="172"/>
      <c r="I36" s="171"/>
      <c r="J36" s="171"/>
      <c r="K36" s="171"/>
      <c r="L36" s="171"/>
      <c r="M36" s="171"/>
      <c r="N36" s="171"/>
      <c r="O36" s="171"/>
      <c r="P36" s="171"/>
      <c r="Q36" s="176" t="s">
        <v>153</v>
      </c>
      <c r="R36" s="177">
        <v>55643</v>
      </c>
      <c r="S36" s="171"/>
      <c r="T36" s="171"/>
      <c r="U36" s="171"/>
    </row>
    <row r="37" spans="1:21" hidden="1" x14ac:dyDescent="0.25">
      <c r="A37" s="171"/>
      <c r="B37" s="171"/>
      <c r="C37" s="171"/>
      <c r="D37" s="171"/>
      <c r="E37" s="171"/>
      <c r="F37" s="171"/>
      <c r="G37" s="171"/>
      <c r="H37" s="172"/>
      <c r="I37" s="171"/>
      <c r="J37" s="171"/>
      <c r="K37" s="171"/>
      <c r="L37" s="171"/>
      <c r="M37" s="171"/>
      <c r="N37" s="171"/>
      <c r="O37" s="171"/>
      <c r="P37" s="171"/>
      <c r="Q37" s="176" t="s">
        <v>154</v>
      </c>
      <c r="R37" s="177">
        <f>+R35-R36</f>
        <v>19186</v>
      </c>
      <c r="S37" s="171"/>
      <c r="T37" s="171"/>
      <c r="U37" s="171"/>
    </row>
    <row r="38" spans="1:21" ht="47.25" hidden="1" x14ac:dyDescent="0.25">
      <c r="A38" s="171"/>
      <c r="B38" s="171"/>
      <c r="C38" s="171"/>
      <c r="D38" s="171"/>
      <c r="E38" s="171"/>
      <c r="F38" s="171"/>
      <c r="G38" s="171"/>
      <c r="H38" s="172"/>
      <c r="I38" s="171"/>
      <c r="J38" s="171"/>
      <c r="K38" s="171"/>
      <c r="L38" s="171"/>
      <c r="M38" s="171"/>
      <c r="N38" s="171"/>
      <c r="O38" s="171"/>
      <c r="P38" s="171"/>
      <c r="Q38" s="176" t="s">
        <v>155</v>
      </c>
      <c r="R38" s="177">
        <v>19065</v>
      </c>
      <c r="S38" s="177">
        <f>+R37-R38</f>
        <v>121</v>
      </c>
      <c r="T38" s="177">
        <f>+R38-R9</f>
        <v>8481.3879999999972</v>
      </c>
      <c r="U38" s="171"/>
    </row>
    <row r="39" spans="1:21" hidden="1" x14ac:dyDescent="0.25">
      <c r="A39" s="171"/>
      <c r="B39" s="171"/>
      <c r="C39" s="171"/>
      <c r="D39" s="171"/>
      <c r="E39" s="171"/>
      <c r="F39" s="171"/>
      <c r="G39" s="171"/>
      <c r="H39" s="172"/>
      <c r="I39" s="171"/>
      <c r="J39" s="171"/>
      <c r="K39" s="171"/>
      <c r="L39" s="171"/>
      <c r="M39" s="171"/>
      <c r="N39" s="171"/>
      <c r="O39" s="171"/>
      <c r="P39" s="171"/>
      <c r="Q39" s="176" t="s">
        <v>156</v>
      </c>
      <c r="R39" s="177">
        <f>R12</f>
        <v>4375.6120000000028</v>
      </c>
      <c r="S39" s="171"/>
      <c r="T39" s="171"/>
      <c r="U39" s="171"/>
    </row>
    <row r="40" spans="1:21" ht="31.5" hidden="1" x14ac:dyDescent="0.25">
      <c r="A40" s="171"/>
      <c r="B40" s="171"/>
      <c r="C40" s="171"/>
      <c r="D40" s="171"/>
      <c r="E40" s="171"/>
      <c r="F40" s="171"/>
      <c r="G40" s="171"/>
      <c r="H40" s="172"/>
      <c r="I40" s="171"/>
      <c r="J40" s="171"/>
      <c r="K40" s="171"/>
      <c r="L40" s="171"/>
      <c r="M40" s="171"/>
      <c r="N40" s="171"/>
      <c r="O40" s="171"/>
      <c r="P40" s="171"/>
      <c r="Q40" s="176" t="s">
        <v>157</v>
      </c>
      <c r="R40" s="177">
        <f>+R38-R39</f>
        <v>14689.387999999997</v>
      </c>
      <c r="S40" s="178">
        <f>30%*R38</f>
        <v>5719.5</v>
      </c>
      <c r="T40" s="171"/>
      <c r="U40" s="171"/>
    </row>
    <row r="41" spans="1:21" x14ac:dyDescent="0.25">
      <c r="A41" s="171"/>
      <c r="B41" s="171"/>
      <c r="C41" s="171"/>
      <c r="D41" s="171"/>
      <c r="E41" s="171"/>
      <c r="F41" s="171"/>
      <c r="G41" s="171"/>
      <c r="H41" s="172"/>
      <c r="I41" s="171"/>
      <c r="J41" s="171"/>
      <c r="K41" s="171"/>
      <c r="L41" s="171"/>
      <c r="M41" s="171"/>
      <c r="N41" s="171"/>
      <c r="O41" s="171"/>
      <c r="P41" s="171"/>
      <c r="Q41" s="171"/>
      <c r="R41" s="171"/>
      <c r="S41" s="171"/>
      <c r="T41" s="171"/>
      <c r="U41" s="171"/>
    </row>
    <row r="42" spans="1:21" x14ac:dyDescent="0.25">
      <c r="A42" s="171"/>
      <c r="B42" s="171"/>
      <c r="C42" s="171"/>
      <c r="D42" s="171"/>
      <c r="E42" s="171"/>
      <c r="F42" s="171"/>
      <c r="G42" s="171"/>
      <c r="H42" s="172"/>
      <c r="I42" s="171"/>
      <c r="J42" s="171"/>
      <c r="K42" s="171"/>
      <c r="L42" s="171"/>
      <c r="M42" s="171"/>
      <c r="N42" s="171"/>
      <c r="O42" s="171"/>
      <c r="P42" s="171"/>
      <c r="Q42" s="171"/>
      <c r="R42" s="171"/>
      <c r="S42" s="171"/>
      <c r="T42" s="171"/>
      <c r="U42" s="171"/>
    </row>
    <row r="44" spans="1:21" x14ac:dyDescent="0.25">
      <c r="S44" s="180"/>
    </row>
    <row r="53" spans="1:21" x14ac:dyDescent="0.25">
      <c r="A53" s="171"/>
      <c r="B53" s="171"/>
      <c r="C53" s="171"/>
      <c r="D53" s="171"/>
      <c r="E53" s="171"/>
      <c r="F53" s="171"/>
      <c r="G53" s="171"/>
      <c r="H53" s="172"/>
      <c r="I53" s="171"/>
      <c r="J53" s="171"/>
      <c r="K53" s="171"/>
      <c r="L53" s="171"/>
      <c r="M53" s="171"/>
      <c r="N53" s="171"/>
      <c r="O53" s="171"/>
      <c r="P53" s="171"/>
      <c r="Q53" s="171"/>
      <c r="R53" s="171"/>
      <c r="S53" s="171"/>
      <c r="T53" s="171"/>
      <c r="U53" s="171"/>
    </row>
    <row r="54" spans="1:21" x14ac:dyDescent="0.25">
      <c r="A54" s="171"/>
      <c r="B54" s="171"/>
      <c r="C54" s="171"/>
      <c r="D54" s="171"/>
      <c r="E54" s="171"/>
      <c r="F54" s="171"/>
      <c r="G54" s="171"/>
      <c r="H54" s="172"/>
      <c r="I54" s="171"/>
      <c r="J54" s="171"/>
      <c r="K54" s="171"/>
      <c r="L54" s="171"/>
      <c r="M54" s="171"/>
      <c r="N54" s="171"/>
      <c r="O54" s="171"/>
      <c r="P54" s="171"/>
      <c r="Q54" s="171"/>
      <c r="R54" s="171"/>
      <c r="S54" s="171"/>
      <c r="T54" s="171"/>
      <c r="U54" s="171"/>
    </row>
  </sheetData>
  <mergeCells count="29">
    <mergeCell ref="T5:T8"/>
    <mergeCell ref="U5:U8"/>
    <mergeCell ref="I6:I8"/>
    <mergeCell ref="J6:J8"/>
    <mergeCell ref="K6:L6"/>
    <mergeCell ref="Q6:Q8"/>
    <mergeCell ref="R6:S6"/>
    <mergeCell ref="K7:K8"/>
    <mergeCell ref="L7:L8"/>
    <mergeCell ref="N7:N8"/>
    <mergeCell ref="Q5:S5"/>
    <mergeCell ref="R7:R8"/>
    <mergeCell ref="S7:S8"/>
    <mergeCell ref="A1:U1"/>
    <mergeCell ref="A2:U2"/>
    <mergeCell ref="A3:U3"/>
    <mergeCell ref="P4:U4"/>
    <mergeCell ref="A5:A8"/>
    <mergeCell ref="B5:B8"/>
    <mergeCell ref="C5:C8"/>
    <mergeCell ref="D5:D8"/>
    <mergeCell ref="E5:E8"/>
    <mergeCell ref="F5:F8"/>
    <mergeCell ref="G5:G8"/>
    <mergeCell ref="H5:H8"/>
    <mergeCell ref="I5:L5"/>
    <mergeCell ref="M5:M8"/>
    <mergeCell ref="N5:P6"/>
    <mergeCell ref="O7:P7"/>
  </mergeCells>
  <pageMargins left="0.51181102362204722" right="0.23622047244094491" top="0.51181102362204722" bottom="0.51181102362204722" header="0.31496062992125984" footer="0.31496062992125984"/>
  <pageSetup paperSize="9" scale="55"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55"/>
  <sheetViews>
    <sheetView tabSelected="1" zoomScale="85" zoomScaleNormal="85" workbookViewId="0">
      <pane ySplit="9" topLeftCell="A10" activePane="bottomLeft" state="frozen"/>
      <selection pane="bottomLeft" activeCell="A5" sqref="A5"/>
    </sheetView>
  </sheetViews>
  <sheetFormatPr defaultColWidth="10" defaultRowHeight="18" x14ac:dyDescent="0.25"/>
  <cols>
    <col min="1" max="1" width="4.5703125" style="86" customWidth="1"/>
    <col min="2" max="2" width="25.7109375" style="86" customWidth="1"/>
    <col min="3" max="3" width="12.7109375" style="426" customWidth="1"/>
    <col min="4" max="4" width="11" style="426" customWidth="1"/>
    <col min="5" max="5" width="15.85546875" style="86" customWidth="1"/>
    <col min="6" max="6" width="12.28515625" style="86" customWidth="1"/>
    <col min="7" max="7" width="15.140625" style="86" customWidth="1"/>
    <col min="8" max="8" width="13.85546875" style="86" customWidth="1"/>
    <col min="9" max="9" width="16.42578125" style="86" customWidth="1"/>
    <col min="10" max="10" width="8.7109375" style="86" customWidth="1"/>
    <col min="11" max="12" width="14.5703125" style="86" hidden="1" customWidth="1"/>
    <col min="13" max="13" width="13.28515625" style="86" hidden="1" customWidth="1"/>
    <col min="14" max="14" width="12.42578125" style="86" hidden="1" customWidth="1"/>
    <col min="15" max="15" width="10" style="86" hidden="1" customWidth="1"/>
    <col min="16" max="16" width="12.42578125" style="86" hidden="1" customWidth="1"/>
    <col min="17" max="17" width="10" style="86" hidden="1" customWidth="1"/>
    <col min="18" max="18" width="10" style="86" customWidth="1"/>
    <col min="19" max="246" width="10" style="86"/>
    <col min="247" max="247" width="4.5703125" style="86" customWidth="1"/>
    <col min="248" max="248" width="22.85546875" style="86" customWidth="1"/>
    <col min="249" max="251" width="8.85546875" style="86" customWidth="1"/>
    <col min="252" max="253" width="0" style="86" hidden="1" customWidth="1"/>
    <col min="254" max="254" width="8.42578125" style="86" customWidth="1"/>
    <col min="255" max="255" width="11.7109375" style="86" customWidth="1"/>
    <col min="256" max="256" width="12.7109375" style="86" customWidth="1"/>
    <col min="257" max="257" width="13.28515625" style="86" customWidth="1"/>
    <col min="258" max="258" width="11.7109375" style="86" customWidth="1"/>
    <col min="259" max="262" width="12.28515625" style="86" customWidth="1"/>
    <col min="263" max="263" width="10.5703125" style="86" customWidth="1"/>
    <col min="264" max="264" width="12.28515625" style="86" customWidth="1"/>
    <col min="265" max="265" width="7.28515625" style="86" customWidth="1"/>
    <col min="266" max="266" width="5.7109375" style="86" customWidth="1"/>
    <col min="267" max="268" width="14.5703125" style="86" customWidth="1"/>
    <col min="269" max="269" width="13.28515625" style="86" bestFit="1" customWidth="1"/>
    <col min="270" max="502" width="10" style="86"/>
    <col min="503" max="503" width="4.5703125" style="86" customWidth="1"/>
    <col min="504" max="504" width="22.85546875" style="86" customWidth="1"/>
    <col min="505" max="507" width="8.85546875" style="86" customWidth="1"/>
    <col min="508" max="509" width="0" style="86" hidden="1" customWidth="1"/>
    <col min="510" max="510" width="8.42578125" style="86" customWidth="1"/>
    <col min="511" max="511" width="11.7109375" style="86" customWidth="1"/>
    <col min="512" max="512" width="12.7109375" style="86" customWidth="1"/>
    <col min="513" max="513" width="13.28515625" style="86" customWidth="1"/>
    <col min="514" max="514" width="11.7109375" style="86" customWidth="1"/>
    <col min="515" max="518" width="12.28515625" style="86" customWidth="1"/>
    <col min="519" max="519" width="10.5703125" style="86" customWidth="1"/>
    <col min="520" max="520" width="12.28515625" style="86" customWidth="1"/>
    <col min="521" max="521" width="7.28515625" style="86" customWidth="1"/>
    <col min="522" max="522" width="5.7109375" style="86" customWidth="1"/>
    <col min="523" max="524" width="14.5703125" style="86" customWidth="1"/>
    <col min="525" max="525" width="13.28515625" style="86" bestFit="1" customWidth="1"/>
    <col min="526" max="758" width="10" style="86"/>
    <col min="759" max="759" width="4.5703125" style="86" customWidth="1"/>
    <col min="760" max="760" width="22.85546875" style="86" customWidth="1"/>
    <col min="761" max="763" width="8.85546875" style="86" customWidth="1"/>
    <col min="764" max="765" width="0" style="86" hidden="1" customWidth="1"/>
    <col min="766" max="766" width="8.42578125" style="86" customWidth="1"/>
    <col min="767" max="767" width="11.7109375" style="86" customWidth="1"/>
    <col min="768" max="768" width="12.7109375" style="86" customWidth="1"/>
    <col min="769" max="769" width="13.28515625" style="86" customWidth="1"/>
    <col min="770" max="770" width="11.7109375" style="86" customWidth="1"/>
    <col min="771" max="774" width="12.28515625" style="86" customWidth="1"/>
    <col min="775" max="775" width="10.5703125" style="86" customWidth="1"/>
    <col min="776" max="776" width="12.28515625" style="86" customWidth="1"/>
    <col min="777" max="777" width="7.28515625" style="86" customWidth="1"/>
    <col min="778" max="778" width="5.7109375" style="86" customWidth="1"/>
    <col min="779" max="780" width="14.5703125" style="86" customWidth="1"/>
    <col min="781" max="781" width="13.28515625" style="86" bestFit="1" customWidth="1"/>
    <col min="782" max="1014" width="10" style="86"/>
    <col min="1015" max="1015" width="4.5703125" style="86" customWidth="1"/>
    <col min="1016" max="1016" width="22.85546875" style="86" customWidth="1"/>
    <col min="1017" max="1019" width="8.85546875" style="86" customWidth="1"/>
    <col min="1020" max="1021" width="0" style="86" hidden="1" customWidth="1"/>
    <col min="1022" max="1022" width="8.42578125" style="86" customWidth="1"/>
    <col min="1023" max="1023" width="11.7109375" style="86" customWidth="1"/>
    <col min="1024" max="1024" width="12.7109375" style="86" customWidth="1"/>
    <col min="1025" max="1025" width="13.28515625" style="86" customWidth="1"/>
    <col min="1026" max="1026" width="11.7109375" style="86" customWidth="1"/>
    <col min="1027" max="1030" width="12.28515625" style="86" customWidth="1"/>
    <col min="1031" max="1031" width="10.5703125" style="86" customWidth="1"/>
    <col min="1032" max="1032" width="12.28515625" style="86" customWidth="1"/>
    <col min="1033" max="1033" width="7.28515625" style="86" customWidth="1"/>
    <col min="1034" max="1034" width="5.7109375" style="86" customWidth="1"/>
    <col min="1035" max="1036" width="14.5703125" style="86" customWidth="1"/>
    <col min="1037" max="1037" width="13.28515625" style="86" bestFit="1" customWidth="1"/>
    <col min="1038" max="1270" width="10" style="86"/>
    <col min="1271" max="1271" width="4.5703125" style="86" customWidth="1"/>
    <col min="1272" max="1272" width="22.85546875" style="86" customWidth="1"/>
    <col min="1273" max="1275" width="8.85546875" style="86" customWidth="1"/>
    <col min="1276" max="1277" width="0" style="86" hidden="1" customWidth="1"/>
    <col min="1278" max="1278" width="8.42578125" style="86" customWidth="1"/>
    <col min="1279" max="1279" width="11.7109375" style="86" customWidth="1"/>
    <col min="1280" max="1280" width="12.7109375" style="86" customWidth="1"/>
    <col min="1281" max="1281" width="13.28515625" style="86" customWidth="1"/>
    <col min="1282" max="1282" width="11.7109375" style="86" customWidth="1"/>
    <col min="1283" max="1286" width="12.28515625" style="86" customWidth="1"/>
    <col min="1287" max="1287" width="10.5703125" style="86" customWidth="1"/>
    <col min="1288" max="1288" width="12.28515625" style="86" customWidth="1"/>
    <col min="1289" max="1289" width="7.28515625" style="86" customWidth="1"/>
    <col min="1290" max="1290" width="5.7109375" style="86" customWidth="1"/>
    <col min="1291" max="1292" width="14.5703125" style="86" customWidth="1"/>
    <col min="1293" max="1293" width="13.28515625" style="86" bestFit="1" customWidth="1"/>
    <col min="1294" max="1526" width="10" style="86"/>
    <col min="1527" max="1527" width="4.5703125" style="86" customWidth="1"/>
    <col min="1528" max="1528" width="22.85546875" style="86" customWidth="1"/>
    <col min="1529" max="1531" width="8.85546875" style="86" customWidth="1"/>
    <col min="1532" max="1533" width="0" style="86" hidden="1" customWidth="1"/>
    <col min="1534" max="1534" width="8.42578125" style="86" customWidth="1"/>
    <col min="1535" max="1535" width="11.7109375" style="86" customWidth="1"/>
    <col min="1536" max="1536" width="12.7109375" style="86" customWidth="1"/>
    <col min="1537" max="1537" width="13.28515625" style="86" customWidth="1"/>
    <col min="1538" max="1538" width="11.7109375" style="86" customWidth="1"/>
    <col min="1539" max="1542" width="12.28515625" style="86" customWidth="1"/>
    <col min="1543" max="1543" width="10.5703125" style="86" customWidth="1"/>
    <col min="1544" max="1544" width="12.28515625" style="86" customWidth="1"/>
    <col min="1545" max="1545" width="7.28515625" style="86" customWidth="1"/>
    <col min="1546" max="1546" width="5.7109375" style="86" customWidth="1"/>
    <col min="1547" max="1548" width="14.5703125" style="86" customWidth="1"/>
    <col min="1549" max="1549" width="13.28515625" style="86" bestFit="1" customWidth="1"/>
    <col min="1550" max="1782" width="10" style="86"/>
    <col min="1783" max="1783" width="4.5703125" style="86" customWidth="1"/>
    <col min="1784" max="1784" width="22.85546875" style="86" customWidth="1"/>
    <col min="1785" max="1787" width="8.85546875" style="86" customWidth="1"/>
    <col min="1788" max="1789" width="0" style="86" hidden="1" customWidth="1"/>
    <col min="1790" max="1790" width="8.42578125" style="86" customWidth="1"/>
    <col min="1791" max="1791" width="11.7109375" style="86" customWidth="1"/>
    <col min="1792" max="1792" width="12.7109375" style="86" customWidth="1"/>
    <col min="1793" max="1793" width="13.28515625" style="86" customWidth="1"/>
    <col min="1794" max="1794" width="11.7109375" style="86" customWidth="1"/>
    <col min="1795" max="1798" width="12.28515625" style="86" customWidth="1"/>
    <col min="1799" max="1799" width="10.5703125" style="86" customWidth="1"/>
    <col min="1800" max="1800" width="12.28515625" style="86" customWidth="1"/>
    <col min="1801" max="1801" width="7.28515625" style="86" customWidth="1"/>
    <col min="1802" max="1802" width="5.7109375" style="86" customWidth="1"/>
    <col min="1803" max="1804" width="14.5703125" style="86" customWidth="1"/>
    <col min="1805" max="1805" width="13.28515625" style="86" bestFit="1" customWidth="1"/>
    <col min="1806" max="2038" width="10" style="86"/>
    <col min="2039" max="2039" width="4.5703125" style="86" customWidth="1"/>
    <col min="2040" max="2040" width="22.85546875" style="86" customWidth="1"/>
    <col min="2041" max="2043" width="8.85546875" style="86" customWidth="1"/>
    <col min="2044" max="2045" width="0" style="86" hidden="1" customWidth="1"/>
    <col min="2046" max="2046" width="8.42578125" style="86" customWidth="1"/>
    <col min="2047" max="2047" width="11.7109375" style="86" customWidth="1"/>
    <col min="2048" max="2048" width="12.7109375" style="86" customWidth="1"/>
    <col min="2049" max="2049" width="13.28515625" style="86" customWidth="1"/>
    <col min="2050" max="2050" width="11.7109375" style="86" customWidth="1"/>
    <col min="2051" max="2054" width="12.28515625" style="86" customWidth="1"/>
    <col min="2055" max="2055" width="10.5703125" style="86" customWidth="1"/>
    <col min="2056" max="2056" width="12.28515625" style="86" customWidth="1"/>
    <col min="2057" max="2057" width="7.28515625" style="86" customWidth="1"/>
    <col min="2058" max="2058" width="5.7109375" style="86" customWidth="1"/>
    <col min="2059" max="2060" width="14.5703125" style="86" customWidth="1"/>
    <col min="2061" max="2061" width="13.28515625" style="86" bestFit="1" customWidth="1"/>
    <col min="2062" max="2294" width="10" style="86"/>
    <col min="2295" max="2295" width="4.5703125" style="86" customWidth="1"/>
    <col min="2296" max="2296" width="22.85546875" style="86" customWidth="1"/>
    <col min="2297" max="2299" width="8.85546875" style="86" customWidth="1"/>
    <col min="2300" max="2301" width="0" style="86" hidden="1" customWidth="1"/>
    <col min="2302" max="2302" width="8.42578125" style="86" customWidth="1"/>
    <col min="2303" max="2303" width="11.7109375" style="86" customWidth="1"/>
    <col min="2304" max="2304" width="12.7109375" style="86" customWidth="1"/>
    <col min="2305" max="2305" width="13.28515625" style="86" customWidth="1"/>
    <col min="2306" max="2306" width="11.7109375" style="86" customWidth="1"/>
    <col min="2307" max="2310" width="12.28515625" style="86" customWidth="1"/>
    <col min="2311" max="2311" width="10.5703125" style="86" customWidth="1"/>
    <col min="2312" max="2312" width="12.28515625" style="86" customWidth="1"/>
    <col min="2313" max="2313" width="7.28515625" style="86" customWidth="1"/>
    <col min="2314" max="2314" width="5.7109375" style="86" customWidth="1"/>
    <col min="2315" max="2316" width="14.5703125" style="86" customWidth="1"/>
    <col min="2317" max="2317" width="13.28515625" style="86" bestFit="1" customWidth="1"/>
    <col min="2318" max="2550" width="10" style="86"/>
    <col min="2551" max="2551" width="4.5703125" style="86" customWidth="1"/>
    <col min="2552" max="2552" width="22.85546875" style="86" customWidth="1"/>
    <col min="2553" max="2555" width="8.85546875" style="86" customWidth="1"/>
    <col min="2556" max="2557" width="0" style="86" hidden="1" customWidth="1"/>
    <col min="2558" max="2558" width="8.42578125" style="86" customWidth="1"/>
    <col min="2559" max="2559" width="11.7109375" style="86" customWidth="1"/>
    <col min="2560" max="2560" width="12.7109375" style="86" customWidth="1"/>
    <col min="2561" max="2561" width="13.28515625" style="86" customWidth="1"/>
    <col min="2562" max="2562" width="11.7109375" style="86" customWidth="1"/>
    <col min="2563" max="2566" width="12.28515625" style="86" customWidth="1"/>
    <col min="2567" max="2567" width="10.5703125" style="86" customWidth="1"/>
    <col min="2568" max="2568" width="12.28515625" style="86" customWidth="1"/>
    <col min="2569" max="2569" width="7.28515625" style="86" customWidth="1"/>
    <col min="2570" max="2570" width="5.7109375" style="86" customWidth="1"/>
    <col min="2571" max="2572" width="14.5703125" style="86" customWidth="1"/>
    <col min="2573" max="2573" width="13.28515625" style="86" bestFit="1" customWidth="1"/>
    <col min="2574" max="2806" width="10" style="86"/>
    <col min="2807" max="2807" width="4.5703125" style="86" customWidth="1"/>
    <col min="2808" max="2808" width="22.85546875" style="86" customWidth="1"/>
    <col min="2809" max="2811" width="8.85546875" style="86" customWidth="1"/>
    <col min="2812" max="2813" width="0" style="86" hidden="1" customWidth="1"/>
    <col min="2814" max="2814" width="8.42578125" style="86" customWidth="1"/>
    <col min="2815" max="2815" width="11.7109375" style="86" customWidth="1"/>
    <col min="2816" max="2816" width="12.7109375" style="86" customWidth="1"/>
    <col min="2817" max="2817" width="13.28515625" style="86" customWidth="1"/>
    <col min="2818" max="2818" width="11.7109375" style="86" customWidth="1"/>
    <col min="2819" max="2822" width="12.28515625" style="86" customWidth="1"/>
    <col min="2823" max="2823" width="10.5703125" style="86" customWidth="1"/>
    <col min="2824" max="2824" width="12.28515625" style="86" customWidth="1"/>
    <col min="2825" max="2825" width="7.28515625" style="86" customWidth="1"/>
    <col min="2826" max="2826" width="5.7109375" style="86" customWidth="1"/>
    <col min="2827" max="2828" width="14.5703125" style="86" customWidth="1"/>
    <col min="2829" max="2829" width="13.28515625" style="86" bestFit="1" customWidth="1"/>
    <col min="2830" max="3062" width="10" style="86"/>
    <col min="3063" max="3063" width="4.5703125" style="86" customWidth="1"/>
    <col min="3064" max="3064" width="22.85546875" style="86" customWidth="1"/>
    <col min="3065" max="3067" width="8.85546875" style="86" customWidth="1"/>
    <col min="3068" max="3069" width="0" style="86" hidden="1" customWidth="1"/>
    <col min="3070" max="3070" width="8.42578125" style="86" customWidth="1"/>
    <col min="3071" max="3071" width="11.7109375" style="86" customWidth="1"/>
    <col min="3072" max="3072" width="12.7109375" style="86" customWidth="1"/>
    <col min="3073" max="3073" width="13.28515625" style="86" customWidth="1"/>
    <col min="3074" max="3074" width="11.7109375" style="86" customWidth="1"/>
    <col min="3075" max="3078" width="12.28515625" style="86" customWidth="1"/>
    <col min="3079" max="3079" width="10.5703125" style="86" customWidth="1"/>
    <col min="3080" max="3080" width="12.28515625" style="86" customWidth="1"/>
    <col min="3081" max="3081" width="7.28515625" style="86" customWidth="1"/>
    <col min="3082" max="3082" width="5.7109375" style="86" customWidth="1"/>
    <col min="3083" max="3084" width="14.5703125" style="86" customWidth="1"/>
    <col min="3085" max="3085" width="13.28515625" style="86" bestFit="1" customWidth="1"/>
    <col min="3086" max="3318" width="10" style="86"/>
    <col min="3319" max="3319" width="4.5703125" style="86" customWidth="1"/>
    <col min="3320" max="3320" width="22.85546875" style="86" customWidth="1"/>
    <col min="3321" max="3323" width="8.85546875" style="86" customWidth="1"/>
    <col min="3324" max="3325" width="0" style="86" hidden="1" customWidth="1"/>
    <col min="3326" max="3326" width="8.42578125" style="86" customWidth="1"/>
    <col min="3327" max="3327" width="11.7109375" style="86" customWidth="1"/>
    <col min="3328" max="3328" width="12.7109375" style="86" customWidth="1"/>
    <col min="3329" max="3329" width="13.28515625" style="86" customWidth="1"/>
    <col min="3330" max="3330" width="11.7109375" style="86" customWidth="1"/>
    <col min="3331" max="3334" width="12.28515625" style="86" customWidth="1"/>
    <col min="3335" max="3335" width="10.5703125" style="86" customWidth="1"/>
    <col min="3336" max="3336" width="12.28515625" style="86" customWidth="1"/>
    <col min="3337" max="3337" width="7.28515625" style="86" customWidth="1"/>
    <col min="3338" max="3338" width="5.7109375" style="86" customWidth="1"/>
    <col min="3339" max="3340" width="14.5703125" style="86" customWidth="1"/>
    <col min="3341" max="3341" width="13.28515625" style="86" bestFit="1" customWidth="1"/>
    <col min="3342" max="3574" width="10" style="86"/>
    <col min="3575" max="3575" width="4.5703125" style="86" customWidth="1"/>
    <col min="3576" max="3576" width="22.85546875" style="86" customWidth="1"/>
    <col min="3577" max="3579" width="8.85546875" style="86" customWidth="1"/>
    <col min="3580" max="3581" width="0" style="86" hidden="1" customWidth="1"/>
    <col min="3582" max="3582" width="8.42578125" style="86" customWidth="1"/>
    <col min="3583" max="3583" width="11.7109375" style="86" customWidth="1"/>
    <col min="3584" max="3584" width="12.7109375" style="86" customWidth="1"/>
    <col min="3585" max="3585" width="13.28515625" style="86" customWidth="1"/>
    <col min="3586" max="3586" width="11.7109375" style="86" customWidth="1"/>
    <col min="3587" max="3590" width="12.28515625" style="86" customWidth="1"/>
    <col min="3591" max="3591" width="10.5703125" style="86" customWidth="1"/>
    <col min="3592" max="3592" width="12.28515625" style="86" customWidth="1"/>
    <col min="3593" max="3593" width="7.28515625" style="86" customWidth="1"/>
    <col min="3594" max="3594" width="5.7109375" style="86" customWidth="1"/>
    <col min="3595" max="3596" width="14.5703125" style="86" customWidth="1"/>
    <col min="3597" max="3597" width="13.28515625" style="86" bestFit="1" customWidth="1"/>
    <col min="3598" max="3830" width="10" style="86"/>
    <col min="3831" max="3831" width="4.5703125" style="86" customWidth="1"/>
    <col min="3832" max="3832" width="22.85546875" style="86" customWidth="1"/>
    <col min="3833" max="3835" width="8.85546875" style="86" customWidth="1"/>
    <col min="3836" max="3837" width="0" style="86" hidden="1" customWidth="1"/>
    <col min="3838" max="3838" width="8.42578125" style="86" customWidth="1"/>
    <col min="3839" max="3839" width="11.7109375" style="86" customWidth="1"/>
    <col min="3840" max="3840" width="12.7109375" style="86" customWidth="1"/>
    <col min="3841" max="3841" width="13.28515625" style="86" customWidth="1"/>
    <col min="3842" max="3842" width="11.7109375" style="86" customWidth="1"/>
    <col min="3843" max="3846" width="12.28515625" style="86" customWidth="1"/>
    <col min="3847" max="3847" width="10.5703125" style="86" customWidth="1"/>
    <col min="3848" max="3848" width="12.28515625" style="86" customWidth="1"/>
    <col min="3849" max="3849" width="7.28515625" style="86" customWidth="1"/>
    <col min="3850" max="3850" width="5.7109375" style="86" customWidth="1"/>
    <col min="3851" max="3852" width="14.5703125" style="86" customWidth="1"/>
    <col min="3853" max="3853" width="13.28515625" style="86" bestFit="1" customWidth="1"/>
    <col min="3854" max="4086" width="10" style="86"/>
    <col min="4087" max="4087" width="4.5703125" style="86" customWidth="1"/>
    <col min="4088" max="4088" width="22.85546875" style="86" customWidth="1"/>
    <col min="4089" max="4091" width="8.85546875" style="86" customWidth="1"/>
    <col min="4092" max="4093" width="0" style="86" hidden="1" customWidth="1"/>
    <col min="4094" max="4094" width="8.42578125" style="86" customWidth="1"/>
    <col min="4095" max="4095" width="11.7109375" style="86" customWidth="1"/>
    <col min="4096" max="4096" width="12.7109375" style="86" customWidth="1"/>
    <col min="4097" max="4097" width="13.28515625" style="86" customWidth="1"/>
    <col min="4098" max="4098" width="11.7109375" style="86" customWidth="1"/>
    <col min="4099" max="4102" width="12.28515625" style="86" customWidth="1"/>
    <col min="4103" max="4103" width="10.5703125" style="86" customWidth="1"/>
    <col min="4104" max="4104" width="12.28515625" style="86" customWidth="1"/>
    <col min="4105" max="4105" width="7.28515625" style="86" customWidth="1"/>
    <col min="4106" max="4106" width="5.7109375" style="86" customWidth="1"/>
    <col min="4107" max="4108" width="14.5703125" style="86" customWidth="1"/>
    <col min="4109" max="4109" width="13.28515625" style="86" bestFit="1" customWidth="1"/>
    <col min="4110" max="4342" width="10" style="86"/>
    <col min="4343" max="4343" width="4.5703125" style="86" customWidth="1"/>
    <col min="4344" max="4344" width="22.85546875" style="86" customWidth="1"/>
    <col min="4345" max="4347" width="8.85546875" style="86" customWidth="1"/>
    <col min="4348" max="4349" width="0" style="86" hidden="1" customWidth="1"/>
    <col min="4350" max="4350" width="8.42578125" style="86" customWidth="1"/>
    <col min="4351" max="4351" width="11.7109375" style="86" customWidth="1"/>
    <col min="4352" max="4352" width="12.7109375" style="86" customWidth="1"/>
    <col min="4353" max="4353" width="13.28515625" style="86" customWidth="1"/>
    <col min="4354" max="4354" width="11.7109375" style="86" customWidth="1"/>
    <col min="4355" max="4358" width="12.28515625" style="86" customWidth="1"/>
    <col min="4359" max="4359" width="10.5703125" style="86" customWidth="1"/>
    <col min="4360" max="4360" width="12.28515625" style="86" customWidth="1"/>
    <col min="4361" max="4361" width="7.28515625" style="86" customWidth="1"/>
    <col min="4362" max="4362" width="5.7109375" style="86" customWidth="1"/>
    <col min="4363" max="4364" width="14.5703125" style="86" customWidth="1"/>
    <col min="4365" max="4365" width="13.28515625" style="86" bestFit="1" customWidth="1"/>
    <col min="4366" max="4598" width="10" style="86"/>
    <col min="4599" max="4599" width="4.5703125" style="86" customWidth="1"/>
    <col min="4600" max="4600" width="22.85546875" style="86" customWidth="1"/>
    <col min="4601" max="4603" width="8.85546875" style="86" customWidth="1"/>
    <col min="4604" max="4605" width="0" style="86" hidden="1" customWidth="1"/>
    <col min="4606" max="4606" width="8.42578125" style="86" customWidth="1"/>
    <col min="4607" max="4607" width="11.7109375" style="86" customWidth="1"/>
    <col min="4608" max="4608" width="12.7109375" style="86" customWidth="1"/>
    <col min="4609" max="4609" width="13.28515625" style="86" customWidth="1"/>
    <col min="4610" max="4610" width="11.7109375" style="86" customWidth="1"/>
    <col min="4611" max="4614" width="12.28515625" style="86" customWidth="1"/>
    <col min="4615" max="4615" width="10.5703125" style="86" customWidth="1"/>
    <col min="4616" max="4616" width="12.28515625" style="86" customWidth="1"/>
    <col min="4617" max="4617" width="7.28515625" style="86" customWidth="1"/>
    <col min="4618" max="4618" width="5.7109375" style="86" customWidth="1"/>
    <col min="4619" max="4620" width="14.5703125" style="86" customWidth="1"/>
    <col min="4621" max="4621" width="13.28515625" style="86" bestFit="1" customWidth="1"/>
    <col min="4622" max="4854" width="10" style="86"/>
    <col min="4855" max="4855" width="4.5703125" style="86" customWidth="1"/>
    <col min="4856" max="4856" width="22.85546875" style="86" customWidth="1"/>
    <col min="4857" max="4859" width="8.85546875" style="86" customWidth="1"/>
    <col min="4860" max="4861" width="0" style="86" hidden="1" customWidth="1"/>
    <col min="4862" max="4862" width="8.42578125" style="86" customWidth="1"/>
    <col min="4863" max="4863" width="11.7109375" style="86" customWidth="1"/>
    <col min="4864" max="4864" width="12.7109375" style="86" customWidth="1"/>
    <col min="4865" max="4865" width="13.28515625" style="86" customWidth="1"/>
    <col min="4866" max="4866" width="11.7109375" style="86" customWidth="1"/>
    <col min="4867" max="4870" width="12.28515625" style="86" customWidth="1"/>
    <col min="4871" max="4871" width="10.5703125" style="86" customWidth="1"/>
    <col min="4872" max="4872" width="12.28515625" style="86" customWidth="1"/>
    <col min="4873" max="4873" width="7.28515625" style="86" customWidth="1"/>
    <col min="4874" max="4874" width="5.7109375" style="86" customWidth="1"/>
    <col min="4875" max="4876" width="14.5703125" style="86" customWidth="1"/>
    <col min="4877" max="4877" width="13.28515625" style="86" bestFit="1" customWidth="1"/>
    <col min="4878" max="5110" width="10" style="86"/>
    <col min="5111" max="5111" width="4.5703125" style="86" customWidth="1"/>
    <col min="5112" max="5112" width="22.85546875" style="86" customWidth="1"/>
    <col min="5113" max="5115" width="8.85546875" style="86" customWidth="1"/>
    <col min="5116" max="5117" width="0" style="86" hidden="1" customWidth="1"/>
    <col min="5118" max="5118" width="8.42578125" style="86" customWidth="1"/>
    <col min="5119" max="5119" width="11.7109375" style="86" customWidth="1"/>
    <col min="5120" max="5120" width="12.7109375" style="86" customWidth="1"/>
    <col min="5121" max="5121" width="13.28515625" style="86" customWidth="1"/>
    <col min="5122" max="5122" width="11.7109375" style="86" customWidth="1"/>
    <col min="5123" max="5126" width="12.28515625" style="86" customWidth="1"/>
    <col min="5127" max="5127" width="10.5703125" style="86" customWidth="1"/>
    <col min="5128" max="5128" width="12.28515625" style="86" customWidth="1"/>
    <col min="5129" max="5129" width="7.28515625" style="86" customWidth="1"/>
    <col min="5130" max="5130" width="5.7109375" style="86" customWidth="1"/>
    <col min="5131" max="5132" width="14.5703125" style="86" customWidth="1"/>
    <col min="5133" max="5133" width="13.28515625" style="86" bestFit="1" customWidth="1"/>
    <col min="5134" max="5366" width="10" style="86"/>
    <col min="5367" max="5367" width="4.5703125" style="86" customWidth="1"/>
    <col min="5368" max="5368" width="22.85546875" style="86" customWidth="1"/>
    <col min="5369" max="5371" width="8.85546875" style="86" customWidth="1"/>
    <col min="5372" max="5373" width="0" style="86" hidden="1" customWidth="1"/>
    <col min="5374" max="5374" width="8.42578125" style="86" customWidth="1"/>
    <col min="5375" max="5375" width="11.7109375" style="86" customWidth="1"/>
    <col min="5376" max="5376" width="12.7109375" style="86" customWidth="1"/>
    <col min="5377" max="5377" width="13.28515625" style="86" customWidth="1"/>
    <col min="5378" max="5378" width="11.7109375" style="86" customWidth="1"/>
    <col min="5379" max="5382" width="12.28515625" style="86" customWidth="1"/>
    <col min="5383" max="5383" width="10.5703125" style="86" customWidth="1"/>
    <col min="5384" max="5384" width="12.28515625" style="86" customWidth="1"/>
    <col min="5385" max="5385" width="7.28515625" style="86" customWidth="1"/>
    <col min="5386" max="5386" width="5.7109375" style="86" customWidth="1"/>
    <col min="5387" max="5388" width="14.5703125" style="86" customWidth="1"/>
    <col min="5389" max="5389" width="13.28515625" style="86" bestFit="1" customWidth="1"/>
    <col min="5390" max="5622" width="10" style="86"/>
    <col min="5623" max="5623" width="4.5703125" style="86" customWidth="1"/>
    <col min="5624" max="5624" width="22.85546875" style="86" customWidth="1"/>
    <col min="5625" max="5627" width="8.85546875" style="86" customWidth="1"/>
    <col min="5628" max="5629" width="0" style="86" hidden="1" customWidth="1"/>
    <col min="5630" max="5630" width="8.42578125" style="86" customWidth="1"/>
    <col min="5631" max="5631" width="11.7109375" style="86" customWidth="1"/>
    <col min="5632" max="5632" width="12.7109375" style="86" customWidth="1"/>
    <col min="5633" max="5633" width="13.28515625" style="86" customWidth="1"/>
    <col min="5634" max="5634" width="11.7109375" style="86" customWidth="1"/>
    <col min="5635" max="5638" width="12.28515625" style="86" customWidth="1"/>
    <col min="5639" max="5639" width="10.5703125" style="86" customWidth="1"/>
    <col min="5640" max="5640" width="12.28515625" style="86" customWidth="1"/>
    <col min="5641" max="5641" width="7.28515625" style="86" customWidth="1"/>
    <col min="5642" max="5642" width="5.7109375" style="86" customWidth="1"/>
    <col min="5643" max="5644" width="14.5703125" style="86" customWidth="1"/>
    <col min="5645" max="5645" width="13.28515625" style="86" bestFit="1" customWidth="1"/>
    <col min="5646" max="5878" width="10" style="86"/>
    <col min="5879" max="5879" width="4.5703125" style="86" customWidth="1"/>
    <col min="5880" max="5880" width="22.85546875" style="86" customWidth="1"/>
    <col min="5881" max="5883" width="8.85546875" style="86" customWidth="1"/>
    <col min="5884" max="5885" width="0" style="86" hidden="1" customWidth="1"/>
    <col min="5886" max="5886" width="8.42578125" style="86" customWidth="1"/>
    <col min="5887" max="5887" width="11.7109375" style="86" customWidth="1"/>
    <col min="5888" max="5888" width="12.7109375" style="86" customWidth="1"/>
    <col min="5889" max="5889" width="13.28515625" style="86" customWidth="1"/>
    <col min="5890" max="5890" width="11.7109375" style="86" customWidth="1"/>
    <col min="5891" max="5894" width="12.28515625" style="86" customWidth="1"/>
    <col min="5895" max="5895" width="10.5703125" style="86" customWidth="1"/>
    <col min="5896" max="5896" width="12.28515625" style="86" customWidth="1"/>
    <col min="5897" max="5897" width="7.28515625" style="86" customWidth="1"/>
    <col min="5898" max="5898" width="5.7109375" style="86" customWidth="1"/>
    <col min="5899" max="5900" width="14.5703125" style="86" customWidth="1"/>
    <col min="5901" max="5901" width="13.28515625" style="86" bestFit="1" customWidth="1"/>
    <col min="5902" max="6134" width="10" style="86"/>
    <col min="6135" max="6135" width="4.5703125" style="86" customWidth="1"/>
    <col min="6136" max="6136" width="22.85546875" style="86" customWidth="1"/>
    <col min="6137" max="6139" width="8.85546875" style="86" customWidth="1"/>
    <col min="6140" max="6141" width="0" style="86" hidden="1" customWidth="1"/>
    <col min="6142" max="6142" width="8.42578125" style="86" customWidth="1"/>
    <col min="6143" max="6143" width="11.7109375" style="86" customWidth="1"/>
    <col min="6144" max="6144" width="12.7109375" style="86" customWidth="1"/>
    <col min="6145" max="6145" width="13.28515625" style="86" customWidth="1"/>
    <col min="6146" max="6146" width="11.7109375" style="86" customWidth="1"/>
    <col min="6147" max="6150" width="12.28515625" style="86" customWidth="1"/>
    <col min="6151" max="6151" width="10.5703125" style="86" customWidth="1"/>
    <col min="6152" max="6152" width="12.28515625" style="86" customWidth="1"/>
    <col min="6153" max="6153" width="7.28515625" style="86" customWidth="1"/>
    <col min="6154" max="6154" width="5.7109375" style="86" customWidth="1"/>
    <col min="6155" max="6156" width="14.5703125" style="86" customWidth="1"/>
    <col min="6157" max="6157" width="13.28515625" style="86" bestFit="1" customWidth="1"/>
    <col min="6158" max="6390" width="10" style="86"/>
    <col min="6391" max="6391" width="4.5703125" style="86" customWidth="1"/>
    <col min="6392" max="6392" width="22.85546875" style="86" customWidth="1"/>
    <col min="6393" max="6395" width="8.85546875" style="86" customWidth="1"/>
    <col min="6396" max="6397" width="0" style="86" hidden="1" customWidth="1"/>
    <col min="6398" max="6398" width="8.42578125" style="86" customWidth="1"/>
    <col min="6399" max="6399" width="11.7109375" style="86" customWidth="1"/>
    <col min="6400" max="6400" width="12.7109375" style="86" customWidth="1"/>
    <col min="6401" max="6401" width="13.28515625" style="86" customWidth="1"/>
    <col min="6402" max="6402" width="11.7109375" style="86" customWidth="1"/>
    <col min="6403" max="6406" width="12.28515625" style="86" customWidth="1"/>
    <col min="6407" max="6407" width="10.5703125" style="86" customWidth="1"/>
    <col min="6408" max="6408" width="12.28515625" style="86" customWidth="1"/>
    <col min="6409" max="6409" width="7.28515625" style="86" customWidth="1"/>
    <col min="6410" max="6410" width="5.7109375" style="86" customWidth="1"/>
    <col min="6411" max="6412" width="14.5703125" style="86" customWidth="1"/>
    <col min="6413" max="6413" width="13.28515625" style="86" bestFit="1" customWidth="1"/>
    <col min="6414" max="6646" width="10" style="86"/>
    <col min="6647" max="6647" width="4.5703125" style="86" customWidth="1"/>
    <col min="6648" max="6648" width="22.85546875" style="86" customWidth="1"/>
    <col min="6649" max="6651" width="8.85546875" style="86" customWidth="1"/>
    <col min="6652" max="6653" width="0" style="86" hidden="1" customWidth="1"/>
    <col min="6654" max="6654" width="8.42578125" style="86" customWidth="1"/>
    <col min="6655" max="6655" width="11.7109375" style="86" customWidth="1"/>
    <col min="6656" max="6656" width="12.7109375" style="86" customWidth="1"/>
    <col min="6657" max="6657" width="13.28515625" style="86" customWidth="1"/>
    <col min="6658" max="6658" width="11.7109375" style="86" customWidth="1"/>
    <col min="6659" max="6662" width="12.28515625" style="86" customWidth="1"/>
    <col min="6663" max="6663" width="10.5703125" style="86" customWidth="1"/>
    <col min="6664" max="6664" width="12.28515625" style="86" customWidth="1"/>
    <col min="6665" max="6665" width="7.28515625" style="86" customWidth="1"/>
    <col min="6666" max="6666" width="5.7109375" style="86" customWidth="1"/>
    <col min="6667" max="6668" width="14.5703125" style="86" customWidth="1"/>
    <col min="6669" max="6669" width="13.28515625" style="86" bestFit="1" customWidth="1"/>
    <col min="6670" max="6902" width="10" style="86"/>
    <col min="6903" max="6903" width="4.5703125" style="86" customWidth="1"/>
    <col min="6904" max="6904" width="22.85546875" style="86" customWidth="1"/>
    <col min="6905" max="6907" width="8.85546875" style="86" customWidth="1"/>
    <col min="6908" max="6909" width="0" style="86" hidden="1" customWidth="1"/>
    <col min="6910" max="6910" width="8.42578125" style="86" customWidth="1"/>
    <col min="6911" max="6911" width="11.7109375" style="86" customWidth="1"/>
    <col min="6912" max="6912" width="12.7109375" style="86" customWidth="1"/>
    <col min="6913" max="6913" width="13.28515625" style="86" customWidth="1"/>
    <col min="6914" max="6914" width="11.7109375" style="86" customWidth="1"/>
    <col min="6915" max="6918" width="12.28515625" style="86" customWidth="1"/>
    <col min="6919" max="6919" width="10.5703125" style="86" customWidth="1"/>
    <col min="6920" max="6920" width="12.28515625" style="86" customWidth="1"/>
    <col min="6921" max="6921" width="7.28515625" style="86" customWidth="1"/>
    <col min="6922" max="6922" width="5.7109375" style="86" customWidth="1"/>
    <col min="6923" max="6924" width="14.5703125" style="86" customWidth="1"/>
    <col min="6925" max="6925" width="13.28515625" style="86" bestFit="1" customWidth="1"/>
    <col min="6926" max="7158" width="10" style="86"/>
    <col min="7159" max="7159" width="4.5703125" style="86" customWidth="1"/>
    <col min="7160" max="7160" width="22.85546875" style="86" customWidth="1"/>
    <col min="7161" max="7163" width="8.85546875" style="86" customWidth="1"/>
    <col min="7164" max="7165" width="0" style="86" hidden="1" customWidth="1"/>
    <col min="7166" max="7166" width="8.42578125" style="86" customWidth="1"/>
    <col min="7167" max="7167" width="11.7109375" style="86" customWidth="1"/>
    <col min="7168" max="7168" width="12.7109375" style="86" customWidth="1"/>
    <col min="7169" max="7169" width="13.28515625" style="86" customWidth="1"/>
    <col min="7170" max="7170" width="11.7109375" style="86" customWidth="1"/>
    <col min="7171" max="7174" width="12.28515625" style="86" customWidth="1"/>
    <col min="7175" max="7175" width="10.5703125" style="86" customWidth="1"/>
    <col min="7176" max="7176" width="12.28515625" style="86" customWidth="1"/>
    <col min="7177" max="7177" width="7.28515625" style="86" customWidth="1"/>
    <col min="7178" max="7178" width="5.7109375" style="86" customWidth="1"/>
    <col min="7179" max="7180" width="14.5703125" style="86" customWidth="1"/>
    <col min="7181" max="7181" width="13.28515625" style="86" bestFit="1" customWidth="1"/>
    <col min="7182" max="7414" width="10" style="86"/>
    <col min="7415" max="7415" width="4.5703125" style="86" customWidth="1"/>
    <col min="7416" max="7416" width="22.85546875" style="86" customWidth="1"/>
    <col min="7417" max="7419" width="8.85546875" style="86" customWidth="1"/>
    <col min="7420" max="7421" width="0" style="86" hidden="1" customWidth="1"/>
    <col min="7422" max="7422" width="8.42578125" style="86" customWidth="1"/>
    <col min="7423" max="7423" width="11.7109375" style="86" customWidth="1"/>
    <col min="7424" max="7424" width="12.7109375" style="86" customWidth="1"/>
    <col min="7425" max="7425" width="13.28515625" style="86" customWidth="1"/>
    <col min="7426" max="7426" width="11.7109375" style="86" customWidth="1"/>
    <col min="7427" max="7430" width="12.28515625" style="86" customWidth="1"/>
    <col min="7431" max="7431" width="10.5703125" style="86" customWidth="1"/>
    <col min="7432" max="7432" width="12.28515625" style="86" customWidth="1"/>
    <col min="7433" max="7433" width="7.28515625" style="86" customWidth="1"/>
    <col min="7434" max="7434" width="5.7109375" style="86" customWidth="1"/>
    <col min="7435" max="7436" width="14.5703125" style="86" customWidth="1"/>
    <col min="7437" max="7437" width="13.28515625" style="86" bestFit="1" customWidth="1"/>
    <col min="7438" max="7670" width="10" style="86"/>
    <col min="7671" max="7671" width="4.5703125" style="86" customWidth="1"/>
    <col min="7672" max="7672" width="22.85546875" style="86" customWidth="1"/>
    <col min="7673" max="7675" width="8.85546875" style="86" customWidth="1"/>
    <col min="7676" max="7677" width="0" style="86" hidden="1" customWidth="1"/>
    <col min="7678" max="7678" width="8.42578125" style="86" customWidth="1"/>
    <col min="7679" max="7679" width="11.7109375" style="86" customWidth="1"/>
    <col min="7680" max="7680" width="12.7109375" style="86" customWidth="1"/>
    <col min="7681" max="7681" width="13.28515625" style="86" customWidth="1"/>
    <col min="7682" max="7682" width="11.7109375" style="86" customWidth="1"/>
    <col min="7683" max="7686" width="12.28515625" style="86" customWidth="1"/>
    <col min="7687" max="7687" width="10.5703125" style="86" customWidth="1"/>
    <col min="7688" max="7688" width="12.28515625" style="86" customWidth="1"/>
    <col min="7689" max="7689" width="7.28515625" style="86" customWidth="1"/>
    <col min="7690" max="7690" width="5.7109375" style="86" customWidth="1"/>
    <col min="7691" max="7692" width="14.5703125" style="86" customWidth="1"/>
    <col min="7693" max="7693" width="13.28515625" style="86" bestFit="1" customWidth="1"/>
    <col min="7694" max="7926" width="10" style="86"/>
    <col min="7927" max="7927" width="4.5703125" style="86" customWidth="1"/>
    <col min="7928" max="7928" width="22.85546875" style="86" customWidth="1"/>
    <col min="7929" max="7931" width="8.85546875" style="86" customWidth="1"/>
    <col min="7932" max="7933" width="0" style="86" hidden="1" customWidth="1"/>
    <col min="7934" max="7934" width="8.42578125" style="86" customWidth="1"/>
    <col min="7935" max="7935" width="11.7109375" style="86" customWidth="1"/>
    <col min="7936" max="7936" width="12.7109375" style="86" customWidth="1"/>
    <col min="7937" max="7937" width="13.28515625" style="86" customWidth="1"/>
    <col min="7938" max="7938" width="11.7109375" style="86" customWidth="1"/>
    <col min="7939" max="7942" width="12.28515625" style="86" customWidth="1"/>
    <col min="7943" max="7943" width="10.5703125" style="86" customWidth="1"/>
    <col min="7944" max="7944" width="12.28515625" style="86" customWidth="1"/>
    <col min="7945" max="7945" width="7.28515625" style="86" customWidth="1"/>
    <col min="7946" max="7946" width="5.7109375" style="86" customWidth="1"/>
    <col min="7947" max="7948" width="14.5703125" style="86" customWidth="1"/>
    <col min="7949" max="7949" width="13.28515625" style="86" bestFit="1" customWidth="1"/>
    <col min="7950" max="8182" width="10" style="86"/>
    <col min="8183" max="8183" width="4.5703125" style="86" customWidth="1"/>
    <col min="8184" max="8184" width="22.85546875" style="86" customWidth="1"/>
    <col min="8185" max="8187" width="8.85546875" style="86" customWidth="1"/>
    <col min="8188" max="8189" width="0" style="86" hidden="1" customWidth="1"/>
    <col min="8190" max="8190" width="8.42578125" style="86" customWidth="1"/>
    <col min="8191" max="8191" width="11.7109375" style="86" customWidth="1"/>
    <col min="8192" max="8192" width="12.7109375" style="86" customWidth="1"/>
    <col min="8193" max="8193" width="13.28515625" style="86" customWidth="1"/>
    <col min="8194" max="8194" width="11.7109375" style="86" customWidth="1"/>
    <col min="8195" max="8198" width="12.28515625" style="86" customWidth="1"/>
    <col min="8199" max="8199" width="10.5703125" style="86" customWidth="1"/>
    <col min="8200" max="8200" width="12.28515625" style="86" customWidth="1"/>
    <col min="8201" max="8201" width="7.28515625" style="86" customWidth="1"/>
    <col min="8202" max="8202" width="5.7109375" style="86" customWidth="1"/>
    <col min="8203" max="8204" width="14.5703125" style="86" customWidth="1"/>
    <col min="8205" max="8205" width="13.28515625" style="86" bestFit="1" customWidth="1"/>
    <col min="8206" max="8438" width="10" style="86"/>
    <col min="8439" max="8439" width="4.5703125" style="86" customWidth="1"/>
    <col min="8440" max="8440" width="22.85546875" style="86" customWidth="1"/>
    <col min="8441" max="8443" width="8.85546875" style="86" customWidth="1"/>
    <col min="8444" max="8445" width="0" style="86" hidden="1" customWidth="1"/>
    <col min="8446" max="8446" width="8.42578125" style="86" customWidth="1"/>
    <col min="8447" max="8447" width="11.7109375" style="86" customWidth="1"/>
    <col min="8448" max="8448" width="12.7109375" style="86" customWidth="1"/>
    <col min="8449" max="8449" width="13.28515625" style="86" customWidth="1"/>
    <col min="8450" max="8450" width="11.7109375" style="86" customWidth="1"/>
    <col min="8451" max="8454" width="12.28515625" style="86" customWidth="1"/>
    <col min="8455" max="8455" width="10.5703125" style="86" customWidth="1"/>
    <col min="8456" max="8456" width="12.28515625" style="86" customWidth="1"/>
    <col min="8457" max="8457" width="7.28515625" style="86" customWidth="1"/>
    <col min="8458" max="8458" width="5.7109375" style="86" customWidth="1"/>
    <col min="8459" max="8460" width="14.5703125" style="86" customWidth="1"/>
    <col min="8461" max="8461" width="13.28515625" style="86" bestFit="1" customWidth="1"/>
    <col min="8462" max="8694" width="10" style="86"/>
    <col min="8695" max="8695" width="4.5703125" style="86" customWidth="1"/>
    <col min="8696" max="8696" width="22.85546875" style="86" customWidth="1"/>
    <col min="8697" max="8699" width="8.85546875" style="86" customWidth="1"/>
    <col min="8700" max="8701" width="0" style="86" hidden="1" customWidth="1"/>
    <col min="8702" max="8702" width="8.42578125" style="86" customWidth="1"/>
    <col min="8703" max="8703" width="11.7109375" style="86" customWidth="1"/>
    <col min="8704" max="8704" width="12.7109375" style="86" customWidth="1"/>
    <col min="8705" max="8705" width="13.28515625" style="86" customWidth="1"/>
    <col min="8706" max="8706" width="11.7109375" style="86" customWidth="1"/>
    <col min="8707" max="8710" width="12.28515625" style="86" customWidth="1"/>
    <col min="8711" max="8711" width="10.5703125" style="86" customWidth="1"/>
    <col min="8712" max="8712" width="12.28515625" style="86" customWidth="1"/>
    <col min="8713" max="8713" width="7.28515625" style="86" customWidth="1"/>
    <col min="8714" max="8714" width="5.7109375" style="86" customWidth="1"/>
    <col min="8715" max="8716" width="14.5703125" style="86" customWidth="1"/>
    <col min="8717" max="8717" width="13.28515625" style="86" bestFit="1" customWidth="1"/>
    <col min="8718" max="8950" width="10" style="86"/>
    <col min="8951" max="8951" width="4.5703125" style="86" customWidth="1"/>
    <col min="8952" max="8952" width="22.85546875" style="86" customWidth="1"/>
    <col min="8953" max="8955" width="8.85546875" style="86" customWidth="1"/>
    <col min="8956" max="8957" width="0" style="86" hidden="1" customWidth="1"/>
    <col min="8958" max="8958" width="8.42578125" style="86" customWidth="1"/>
    <col min="8959" max="8959" width="11.7109375" style="86" customWidth="1"/>
    <col min="8960" max="8960" width="12.7109375" style="86" customWidth="1"/>
    <col min="8961" max="8961" width="13.28515625" style="86" customWidth="1"/>
    <col min="8962" max="8962" width="11.7109375" style="86" customWidth="1"/>
    <col min="8963" max="8966" width="12.28515625" style="86" customWidth="1"/>
    <col min="8967" max="8967" width="10.5703125" style="86" customWidth="1"/>
    <col min="8968" max="8968" width="12.28515625" style="86" customWidth="1"/>
    <col min="8969" max="8969" width="7.28515625" style="86" customWidth="1"/>
    <col min="8970" max="8970" width="5.7109375" style="86" customWidth="1"/>
    <col min="8971" max="8972" width="14.5703125" style="86" customWidth="1"/>
    <col min="8973" max="8973" width="13.28515625" style="86" bestFit="1" customWidth="1"/>
    <col min="8974" max="9206" width="10" style="86"/>
    <col min="9207" max="9207" width="4.5703125" style="86" customWidth="1"/>
    <col min="9208" max="9208" width="22.85546875" style="86" customWidth="1"/>
    <col min="9209" max="9211" width="8.85546875" style="86" customWidth="1"/>
    <col min="9212" max="9213" width="0" style="86" hidden="1" customWidth="1"/>
    <col min="9214" max="9214" width="8.42578125" style="86" customWidth="1"/>
    <col min="9215" max="9215" width="11.7109375" style="86" customWidth="1"/>
    <col min="9216" max="9216" width="12.7109375" style="86" customWidth="1"/>
    <col min="9217" max="9217" width="13.28515625" style="86" customWidth="1"/>
    <col min="9218" max="9218" width="11.7109375" style="86" customWidth="1"/>
    <col min="9219" max="9222" width="12.28515625" style="86" customWidth="1"/>
    <col min="9223" max="9223" width="10.5703125" style="86" customWidth="1"/>
    <col min="9224" max="9224" width="12.28515625" style="86" customWidth="1"/>
    <col min="9225" max="9225" width="7.28515625" style="86" customWidth="1"/>
    <col min="9226" max="9226" width="5.7109375" style="86" customWidth="1"/>
    <col min="9227" max="9228" width="14.5703125" style="86" customWidth="1"/>
    <col min="9229" max="9229" width="13.28515625" style="86" bestFit="1" customWidth="1"/>
    <col min="9230" max="9462" width="10" style="86"/>
    <col min="9463" max="9463" width="4.5703125" style="86" customWidth="1"/>
    <col min="9464" max="9464" width="22.85546875" style="86" customWidth="1"/>
    <col min="9465" max="9467" width="8.85546875" style="86" customWidth="1"/>
    <col min="9468" max="9469" width="0" style="86" hidden="1" customWidth="1"/>
    <col min="9470" max="9470" width="8.42578125" style="86" customWidth="1"/>
    <col min="9471" max="9471" width="11.7109375" style="86" customWidth="1"/>
    <col min="9472" max="9472" width="12.7109375" style="86" customWidth="1"/>
    <col min="9473" max="9473" width="13.28515625" style="86" customWidth="1"/>
    <col min="9474" max="9474" width="11.7109375" style="86" customWidth="1"/>
    <col min="9475" max="9478" width="12.28515625" style="86" customWidth="1"/>
    <col min="9479" max="9479" width="10.5703125" style="86" customWidth="1"/>
    <col min="9480" max="9480" width="12.28515625" style="86" customWidth="1"/>
    <col min="9481" max="9481" width="7.28515625" style="86" customWidth="1"/>
    <col min="9482" max="9482" width="5.7109375" style="86" customWidth="1"/>
    <col min="9483" max="9484" width="14.5703125" style="86" customWidth="1"/>
    <col min="9485" max="9485" width="13.28515625" style="86" bestFit="1" customWidth="1"/>
    <col min="9486" max="9718" width="10" style="86"/>
    <col min="9719" max="9719" width="4.5703125" style="86" customWidth="1"/>
    <col min="9720" max="9720" width="22.85546875" style="86" customWidth="1"/>
    <col min="9721" max="9723" width="8.85546875" style="86" customWidth="1"/>
    <col min="9724" max="9725" width="0" style="86" hidden="1" customWidth="1"/>
    <col min="9726" max="9726" width="8.42578125" style="86" customWidth="1"/>
    <col min="9727" max="9727" width="11.7109375" style="86" customWidth="1"/>
    <col min="9728" max="9728" width="12.7109375" style="86" customWidth="1"/>
    <col min="9729" max="9729" width="13.28515625" style="86" customWidth="1"/>
    <col min="9730" max="9730" width="11.7109375" style="86" customWidth="1"/>
    <col min="9731" max="9734" width="12.28515625" style="86" customWidth="1"/>
    <col min="9735" max="9735" width="10.5703125" style="86" customWidth="1"/>
    <col min="9736" max="9736" width="12.28515625" style="86" customWidth="1"/>
    <col min="9737" max="9737" width="7.28515625" style="86" customWidth="1"/>
    <col min="9738" max="9738" width="5.7109375" style="86" customWidth="1"/>
    <col min="9739" max="9740" width="14.5703125" style="86" customWidth="1"/>
    <col min="9741" max="9741" width="13.28515625" style="86" bestFit="1" customWidth="1"/>
    <col min="9742" max="9974" width="10" style="86"/>
    <col min="9975" max="9975" width="4.5703125" style="86" customWidth="1"/>
    <col min="9976" max="9976" width="22.85546875" style="86" customWidth="1"/>
    <col min="9977" max="9979" width="8.85546875" style="86" customWidth="1"/>
    <col min="9980" max="9981" width="0" style="86" hidden="1" customWidth="1"/>
    <col min="9982" max="9982" width="8.42578125" style="86" customWidth="1"/>
    <col min="9983" max="9983" width="11.7109375" style="86" customWidth="1"/>
    <col min="9984" max="9984" width="12.7109375" style="86" customWidth="1"/>
    <col min="9985" max="9985" width="13.28515625" style="86" customWidth="1"/>
    <col min="9986" max="9986" width="11.7109375" style="86" customWidth="1"/>
    <col min="9987" max="9990" width="12.28515625" style="86" customWidth="1"/>
    <col min="9991" max="9991" width="10.5703125" style="86" customWidth="1"/>
    <col min="9992" max="9992" width="12.28515625" style="86" customWidth="1"/>
    <col min="9993" max="9993" width="7.28515625" style="86" customWidth="1"/>
    <col min="9994" max="9994" width="5.7109375" style="86" customWidth="1"/>
    <col min="9995" max="9996" width="14.5703125" style="86" customWidth="1"/>
    <col min="9997" max="9997" width="13.28515625" style="86" bestFit="1" customWidth="1"/>
    <col min="9998" max="10230" width="10" style="86"/>
    <col min="10231" max="10231" width="4.5703125" style="86" customWidth="1"/>
    <col min="10232" max="10232" width="22.85546875" style="86" customWidth="1"/>
    <col min="10233" max="10235" width="8.85546875" style="86" customWidth="1"/>
    <col min="10236" max="10237" width="0" style="86" hidden="1" customWidth="1"/>
    <col min="10238" max="10238" width="8.42578125" style="86" customWidth="1"/>
    <col min="10239" max="10239" width="11.7109375" style="86" customWidth="1"/>
    <col min="10240" max="10240" width="12.7109375" style="86" customWidth="1"/>
    <col min="10241" max="10241" width="13.28515625" style="86" customWidth="1"/>
    <col min="10242" max="10242" width="11.7109375" style="86" customWidth="1"/>
    <col min="10243" max="10246" width="12.28515625" style="86" customWidth="1"/>
    <col min="10247" max="10247" width="10.5703125" style="86" customWidth="1"/>
    <col min="10248" max="10248" width="12.28515625" style="86" customWidth="1"/>
    <col min="10249" max="10249" width="7.28515625" style="86" customWidth="1"/>
    <col min="10250" max="10250" width="5.7109375" style="86" customWidth="1"/>
    <col min="10251" max="10252" width="14.5703125" style="86" customWidth="1"/>
    <col min="10253" max="10253" width="13.28515625" style="86" bestFit="1" customWidth="1"/>
    <col min="10254" max="10486" width="10" style="86"/>
    <col min="10487" max="10487" width="4.5703125" style="86" customWidth="1"/>
    <col min="10488" max="10488" width="22.85546875" style="86" customWidth="1"/>
    <col min="10489" max="10491" width="8.85546875" style="86" customWidth="1"/>
    <col min="10492" max="10493" width="0" style="86" hidden="1" customWidth="1"/>
    <col min="10494" max="10494" width="8.42578125" style="86" customWidth="1"/>
    <col min="10495" max="10495" width="11.7109375" style="86" customWidth="1"/>
    <col min="10496" max="10496" width="12.7109375" style="86" customWidth="1"/>
    <col min="10497" max="10497" width="13.28515625" style="86" customWidth="1"/>
    <col min="10498" max="10498" width="11.7109375" style="86" customWidth="1"/>
    <col min="10499" max="10502" width="12.28515625" style="86" customWidth="1"/>
    <col min="10503" max="10503" width="10.5703125" style="86" customWidth="1"/>
    <col min="10504" max="10504" width="12.28515625" style="86" customWidth="1"/>
    <col min="10505" max="10505" width="7.28515625" style="86" customWidth="1"/>
    <col min="10506" max="10506" width="5.7109375" style="86" customWidth="1"/>
    <col min="10507" max="10508" width="14.5703125" style="86" customWidth="1"/>
    <col min="10509" max="10509" width="13.28515625" style="86" bestFit="1" customWidth="1"/>
    <col min="10510" max="10742" width="10" style="86"/>
    <col min="10743" max="10743" width="4.5703125" style="86" customWidth="1"/>
    <col min="10744" max="10744" width="22.85546875" style="86" customWidth="1"/>
    <col min="10745" max="10747" width="8.85546875" style="86" customWidth="1"/>
    <col min="10748" max="10749" width="0" style="86" hidden="1" customWidth="1"/>
    <col min="10750" max="10750" width="8.42578125" style="86" customWidth="1"/>
    <col min="10751" max="10751" width="11.7109375" style="86" customWidth="1"/>
    <col min="10752" max="10752" width="12.7109375" style="86" customWidth="1"/>
    <col min="10753" max="10753" width="13.28515625" style="86" customWidth="1"/>
    <col min="10754" max="10754" width="11.7109375" style="86" customWidth="1"/>
    <col min="10755" max="10758" width="12.28515625" style="86" customWidth="1"/>
    <col min="10759" max="10759" width="10.5703125" style="86" customWidth="1"/>
    <col min="10760" max="10760" width="12.28515625" style="86" customWidth="1"/>
    <col min="10761" max="10761" width="7.28515625" style="86" customWidth="1"/>
    <col min="10762" max="10762" width="5.7109375" style="86" customWidth="1"/>
    <col min="10763" max="10764" width="14.5703125" style="86" customWidth="1"/>
    <col min="10765" max="10765" width="13.28515625" style="86" bestFit="1" customWidth="1"/>
    <col min="10766" max="10998" width="10" style="86"/>
    <col min="10999" max="10999" width="4.5703125" style="86" customWidth="1"/>
    <col min="11000" max="11000" width="22.85546875" style="86" customWidth="1"/>
    <col min="11001" max="11003" width="8.85546875" style="86" customWidth="1"/>
    <col min="11004" max="11005" width="0" style="86" hidden="1" customWidth="1"/>
    <col min="11006" max="11006" width="8.42578125" style="86" customWidth="1"/>
    <col min="11007" max="11007" width="11.7109375" style="86" customWidth="1"/>
    <col min="11008" max="11008" width="12.7109375" style="86" customWidth="1"/>
    <col min="11009" max="11009" width="13.28515625" style="86" customWidth="1"/>
    <col min="11010" max="11010" width="11.7109375" style="86" customWidth="1"/>
    <col min="11011" max="11014" width="12.28515625" style="86" customWidth="1"/>
    <col min="11015" max="11015" width="10.5703125" style="86" customWidth="1"/>
    <col min="11016" max="11016" width="12.28515625" style="86" customWidth="1"/>
    <col min="11017" max="11017" width="7.28515625" style="86" customWidth="1"/>
    <col min="11018" max="11018" width="5.7109375" style="86" customWidth="1"/>
    <col min="11019" max="11020" width="14.5703125" style="86" customWidth="1"/>
    <col min="11021" max="11021" width="13.28515625" style="86" bestFit="1" customWidth="1"/>
    <col min="11022" max="11254" width="10" style="86"/>
    <col min="11255" max="11255" width="4.5703125" style="86" customWidth="1"/>
    <col min="11256" max="11256" width="22.85546875" style="86" customWidth="1"/>
    <col min="11257" max="11259" width="8.85546875" style="86" customWidth="1"/>
    <col min="11260" max="11261" width="0" style="86" hidden="1" customWidth="1"/>
    <col min="11262" max="11262" width="8.42578125" style="86" customWidth="1"/>
    <col min="11263" max="11263" width="11.7109375" style="86" customWidth="1"/>
    <col min="11264" max="11264" width="12.7109375" style="86" customWidth="1"/>
    <col min="11265" max="11265" width="13.28515625" style="86" customWidth="1"/>
    <col min="11266" max="11266" width="11.7109375" style="86" customWidth="1"/>
    <col min="11267" max="11270" width="12.28515625" style="86" customWidth="1"/>
    <col min="11271" max="11271" width="10.5703125" style="86" customWidth="1"/>
    <col min="11272" max="11272" width="12.28515625" style="86" customWidth="1"/>
    <col min="11273" max="11273" width="7.28515625" style="86" customWidth="1"/>
    <col min="11274" max="11274" width="5.7109375" style="86" customWidth="1"/>
    <col min="11275" max="11276" width="14.5703125" style="86" customWidth="1"/>
    <col min="11277" max="11277" width="13.28515625" style="86" bestFit="1" customWidth="1"/>
    <col min="11278" max="11510" width="10" style="86"/>
    <col min="11511" max="11511" width="4.5703125" style="86" customWidth="1"/>
    <col min="11512" max="11512" width="22.85546875" style="86" customWidth="1"/>
    <col min="11513" max="11515" width="8.85546875" style="86" customWidth="1"/>
    <col min="11516" max="11517" width="0" style="86" hidden="1" customWidth="1"/>
    <col min="11518" max="11518" width="8.42578125" style="86" customWidth="1"/>
    <col min="11519" max="11519" width="11.7109375" style="86" customWidth="1"/>
    <col min="11520" max="11520" width="12.7109375" style="86" customWidth="1"/>
    <col min="11521" max="11521" width="13.28515625" style="86" customWidth="1"/>
    <col min="11522" max="11522" width="11.7109375" style="86" customWidth="1"/>
    <col min="11523" max="11526" width="12.28515625" style="86" customWidth="1"/>
    <col min="11527" max="11527" width="10.5703125" style="86" customWidth="1"/>
    <col min="11528" max="11528" width="12.28515625" style="86" customWidth="1"/>
    <col min="11529" max="11529" width="7.28515625" style="86" customWidth="1"/>
    <col min="11530" max="11530" width="5.7109375" style="86" customWidth="1"/>
    <col min="11531" max="11532" width="14.5703125" style="86" customWidth="1"/>
    <col min="11533" max="11533" width="13.28515625" style="86" bestFit="1" customWidth="1"/>
    <col min="11534" max="11766" width="10" style="86"/>
    <col min="11767" max="11767" width="4.5703125" style="86" customWidth="1"/>
    <col min="11768" max="11768" width="22.85546875" style="86" customWidth="1"/>
    <col min="11769" max="11771" width="8.85546875" style="86" customWidth="1"/>
    <col min="11772" max="11773" width="0" style="86" hidden="1" customWidth="1"/>
    <col min="11774" max="11774" width="8.42578125" style="86" customWidth="1"/>
    <col min="11775" max="11775" width="11.7109375" style="86" customWidth="1"/>
    <col min="11776" max="11776" width="12.7109375" style="86" customWidth="1"/>
    <col min="11777" max="11777" width="13.28515625" style="86" customWidth="1"/>
    <col min="11778" max="11778" width="11.7109375" style="86" customWidth="1"/>
    <col min="11779" max="11782" width="12.28515625" style="86" customWidth="1"/>
    <col min="11783" max="11783" width="10.5703125" style="86" customWidth="1"/>
    <col min="11784" max="11784" width="12.28515625" style="86" customWidth="1"/>
    <col min="11785" max="11785" width="7.28515625" style="86" customWidth="1"/>
    <col min="11786" max="11786" width="5.7109375" style="86" customWidth="1"/>
    <col min="11787" max="11788" width="14.5703125" style="86" customWidth="1"/>
    <col min="11789" max="11789" width="13.28515625" style="86" bestFit="1" customWidth="1"/>
    <col min="11790" max="12022" width="10" style="86"/>
    <col min="12023" max="12023" width="4.5703125" style="86" customWidth="1"/>
    <col min="12024" max="12024" width="22.85546875" style="86" customWidth="1"/>
    <col min="12025" max="12027" width="8.85546875" style="86" customWidth="1"/>
    <col min="12028" max="12029" width="0" style="86" hidden="1" customWidth="1"/>
    <col min="12030" max="12030" width="8.42578125" style="86" customWidth="1"/>
    <col min="12031" max="12031" width="11.7109375" style="86" customWidth="1"/>
    <col min="12032" max="12032" width="12.7109375" style="86" customWidth="1"/>
    <col min="12033" max="12033" width="13.28515625" style="86" customWidth="1"/>
    <col min="12034" max="12034" width="11.7109375" style="86" customWidth="1"/>
    <col min="12035" max="12038" width="12.28515625" style="86" customWidth="1"/>
    <col min="12039" max="12039" width="10.5703125" style="86" customWidth="1"/>
    <col min="12040" max="12040" width="12.28515625" style="86" customWidth="1"/>
    <col min="12041" max="12041" width="7.28515625" style="86" customWidth="1"/>
    <col min="12042" max="12042" width="5.7109375" style="86" customWidth="1"/>
    <col min="12043" max="12044" width="14.5703125" style="86" customWidth="1"/>
    <col min="12045" max="12045" width="13.28515625" style="86" bestFit="1" customWidth="1"/>
    <col min="12046" max="12278" width="10" style="86"/>
    <col min="12279" max="12279" width="4.5703125" style="86" customWidth="1"/>
    <col min="12280" max="12280" width="22.85546875" style="86" customWidth="1"/>
    <col min="12281" max="12283" width="8.85546875" style="86" customWidth="1"/>
    <col min="12284" max="12285" width="0" style="86" hidden="1" customWidth="1"/>
    <col min="12286" max="12286" width="8.42578125" style="86" customWidth="1"/>
    <col min="12287" max="12287" width="11.7109375" style="86" customWidth="1"/>
    <col min="12288" max="12288" width="12.7109375" style="86" customWidth="1"/>
    <col min="12289" max="12289" width="13.28515625" style="86" customWidth="1"/>
    <col min="12290" max="12290" width="11.7109375" style="86" customWidth="1"/>
    <col min="12291" max="12294" width="12.28515625" style="86" customWidth="1"/>
    <col min="12295" max="12295" width="10.5703125" style="86" customWidth="1"/>
    <col min="12296" max="12296" width="12.28515625" style="86" customWidth="1"/>
    <col min="12297" max="12297" width="7.28515625" style="86" customWidth="1"/>
    <col min="12298" max="12298" width="5.7109375" style="86" customWidth="1"/>
    <col min="12299" max="12300" width="14.5703125" style="86" customWidth="1"/>
    <col min="12301" max="12301" width="13.28515625" style="86" bestFit="1" customWidth="1"/>
    <col min="12302" max="12534" width="10" style="86"/>
    <col min="12535" max="12535" width="4.5703125" style="86" customWidth="1"/>
    <col min="12536" max="12536" width="22.85546875" style="86" customWidth="1"/>
    <col min="12537" max="12539" width="8.85546875" style="86" customWidth="1"/>
    <col min="12540" max="12541" width="0" style="86" hidden="1" customWidth="1"/>
    <col min="12542" max="12542" width="8.42578125" style="86" customWidth="1"/>
    <col min="12543" max="12543" width="11.7109375" style="86" customWidth="1"/>
    <col min="12544" max="12544" width="12.7109375" style="86" customWidth="1"/>
    <col min="12545" max="12545" width="13.28515625" style="86" customWidth="1"/>
    <col min="12546" max="12546" width="11.7109375" style="86" customWidth="1"/>
    <col min="12547" max="12550" width="12.28515625" style="86" customWidth="1"/>
    <col min="12551" max="12551" width="10.5703125" style="86" customWidth="1"/>
    <col min="12552" max="12552" width="12.28515625" style="86" customWidth="1"/>
    <col min="12553" max="12553" width="7.28515625" style="86" customWidth="1"/>
    <col min="12554" max="12554" width="5.7109375" style="86" customWidth="1"/>
    <col min="12555" max="12556" width="14.5703125" style="86" customWidth="1"/>
    <col min="12557" max="12557" width="13.28515625" style="86" bestFit="1" customWidth="1"/>
    <col min="12558" max="12790" width="10" style="86"/>
    <col min="12791" max="12791" width="4.5703125" style="86" customWidth="1"/>
    <col min="12792" max="12792" width="22.85546875" style="86" customWidth="1"/>
    <col min="12793" max="12795" width="8.85546875" style="86" customWidth="1"/>
    <col min="12796" max="12797" width="0" style="86" hidden="1" customWidth="1"/>
    <col min="12798" max="12798" width="8.42578125" style="86" customWidth="1"/>
    <col min="12799" max="12799" width="11.7109375" style="86" customWidth="1"/>
    <col min="12800" max="12800" width="12.7109375" style="86" customWidth="1"/>
    <col min="12801" max="12801" width="13.28515625" style="86" customWidth="1"/>
    <col min="12802" max="12802" width="11.7109375" style="86" customWidth="1"/>
    <col min="12803" max="12806" width="12.28515625" style="86" customWidth="1"/>
    <col min="12807" max="12807" width="10.5703125" style="86" customWidth="1"/>
    <col min="12808" max="12808" width="12.28515625" style="86" customWidth="1"/>
    <col min="12809" max="12809" width="7.28515625" style="86" customWidth="1"/>
    <col min="12810" max="12810" width="5.7109375" style="86" customWidth="1"/>
    <col min="12811" max="12812" width="14.5703125" style="86" customWidth="1"/>
    <col min="12813" max="12813" width="13.28515625" style="86" bestFit="1" customWidth="1"/>
    <col min="12814" max="13046" width="10" style="86"/>
    <col min="13047" max="13047" width="4.5703125" style="86" customWidth="1"/>
    <col min="13048" max="13048" width="22.85546875" style="86" customWidth="1"/>
    <col min="13049" max="13051" width="8.85546875" style="86" customWidth="1"/>
    <col min="13052" max="13053" width="0" style="86" hidden="1" customWidth="1"/>
    <col min="13054" max="13054" width="8.42578125" style="86" customWidth="1"/>
    <col min="13055" max="13055" width="11.7109375" style="86" customWidth="1"/>
    <col min="13056" max="13056" width="12.7109375" style="86" customWidth="1"/>
    <col min="13057" max="13057" width="13.28515625" style="86" customWidth="1"/>
    <col min="13058" max="13058" width="11.7109375" style="86" customWidth="1"/>
    <col min="13059" max="13062" width="12.28515625" style="86" customWidth="1"/>
    <col min="13063" max="13063" width="10.5703125" style="86" customWidth="1"/>
    <col min="13064" max="13064" width="12.28515625" style="86" customWidth="1"/>
    <col min="13065" max="13065" width="7.28515625" style="86" customWidth="1"/>
    <col min="13066" max="13066" width="5.7109375" style="86" customWidth="1"/>
    <col min="13067" max="13068" width="14.5703125" style="86" customWidth="1"/>
    <col min="13069" max="13069" width="13.28515625" style="86" bestFit="1" customWidth="1"/>
    <col min="13070" max="13302" width="10" style="86"/>
    <col min="13303" max="13303" width="4.5703125" style="86" customWidth="1"/>
    <col min="13304" max="13304" width="22.85546875" style="86" customWidth="1"/>
    <col min="13305" max="13307" width="8.85546875" style="86" customWidth="1"/>
    <col min="13308" max="13309" width="0" style="86" hidden="1" customWidth="1"/>
    <col min="13310" max="13310" width="8.42578125" style="86" customWidth="1"/>
    <col min="13311" max="13311" width="11.7109375" style="86" customWidth="1"/>
    <col min="13312" max="13312" width="12.7109375" style="86" customWidth="1"/>
    <col min="13313" max="13313" width="13.28515625" style="86" customWidth="1"/>
    <col min="13314" max="13314" width="11.7109375" style="86" customWidth="1"/>
    <col min="13315" max="13318" width="12.28515625" style="86" customWidth="1"/>
    <col min="13319" max="13319" width="10.5703125" style="86" customWidth="1"/>
    <col min="13320" max="13320" width="12.28515625" style="86" customWidth="1"/>
    <col min="13321" max="13321" width="7.28515625" style="86" customWidth="1"/>
    <col min="13322" max="13322" width="5.7109375" style="86" customWidth="1"/>
    <col min="13323" max="13324" width="14.5703125" style="86" customWidth="1"/>
    <col min="13325" max="13325" width="13.28515625" style="86" bestFit="1" customWidth="1"/>
    <col min="13326" max="13558" width="10" style="86"/>
    <col min="13559" max="13559" width="4.5703125" style="86" customWidth="1"/>
    <col min="13560" max="13560" width="22.85546875" style="86" customWidth="1"/>
    <col min="13561" max="13563" width="8.85546875" style="86" customWidth="1"/>
    <col min="13564" max="13565" width="0" style="86" hidden="1" customWidth="1"/>
    <col min="13566" max="13566" width="8.42578125" style="86" customWidth="1"/>
    <col min="13567" max="13567" width="11.7109375" style="86" customWidth="1"/>
    <col min="13568" max="13568" width="12.7109375" style="86" customWidth="1"/>
    <col min="13569" max="13569" width="13.28515625" style="86" customWidth="1"/>
    <col min="13570" max="13570" width="11.7109375" style="86" customWidth="1"/>
    <col min="13571" max="13574" width="12.28515625" style="86" customWidth="1"/>
    <col min="13575" max="13575" width="10.5703125" style="86" customWidth="1"/>
    <col min="13576" max="13576" width="12.28515625" style="86" customWidth="1"/>
    <col min="13577" max="13577" width="7.28515625" style="86" customWidth="1"/>
    <col min="13578" max="13578" width="5.7109375" style="86" customWidth="1"/>
    <col min="13579" max="13580" width="14.5703125" style="86" customWidth="1"/>
    <col min="13581" max="13581" width="13.28515625" style="86" bestFit="1" customWidth="1"/>
    <col min="13582" max="13814" width="10" style="86"/>
    <col min="13815" max="13815" width="4.5703125" style="86" customWidth="1"/>
    <col min="13816" max="13816" width="22.85546875" style="86" customWidth="1"/>
    <col min="13817" max="13819" width="8.85546875" style="86" customWidth="1"/>
    <col min="13820" max="13821" width="0" style="86" hidden="1" customWidth="1"/>
    <col min="13822" max="13822" width="8.42578125" style="86" customWidth="1"/>
    <col min="13823" max="13823" width="11.7109375" style="86" customWidth="1"/>
    <col min="13824" max="13824" width="12.7109375" style="86" customWidth="1"/>
    <col min="13825" max="13825" width="13.28515625" style="86" customWidth="1"/>
    <col min="13826" max="13826" width="11.7109375" style="86" customWidth="1"/>
    <col min="13827" max="13830" width="12.28515625" style="86" customWidth="1"/>
    <col min="13831" max="13831" width="10.5703125" style="86" customWidth="1"/>
    <col min="13832" max="13832" width="12.28515625" style="86" customWidth="1"/>
    <col min="13833" max="13833" width="7.28515625" style="86" customWidth="1"/>
    <col min="13834" max="13834" width="5.7109375" style="86" customWidth="1"/>
    <col min="13835" max="13836" width="14.5703125" style="86" customWidth="1"/>
    <col min="13837" max="13837" width="13.28515625" style="86" bestFit="1" customWidth="1"/>
    <col min="13838" max="14070" width="10" style="86"/>
    <col min="14071" max="14071" width="4.5703125" style="86" customWidth="1"/>
    <col min="14072" max="14072" width="22.85546875" style="86" customWidth="1"/>
    <col min="14073" max="14075" width="8.85546875" style="86" customWidth="1"/>
    <col min="14076" max="14077" width="0" style="86" hidden="1" customWidth="1"/>
    <col min="14078" max="14078" width="8.42578125" style="86" customWidth="1"/>
    <col min="14079" max="14079" width="11.7109375" style="86" customWidth="1"/>
    <col min="14080" max="14080" width="12.7109375" style="86" customWidth="1"/>
    <col min="14081" max="14081" width="13.28515625" style="86" customWidth="1"/>
    <col min="14082" max="14082" width="11.7109375" style="86" customWidth="1"/>
    <col min="14083" max="14086" width="12.28515625" style="86" customWidth="1"/>
    <col min="14087" max="14087" width="10.5703125" style="86" customWidth="1"/>
    <col min="14088" max="14088" width="12.28515625" style="86" customWidth="1"/>
    <col min="14089" max="14089" width="7.28515625" style="86" customWidth="1"/>
    <col min="14090" max="14090" width="5.7109375" style="86" customWidth="1"/>
    <col min="14091" max="14092" width="14.5703125" style="86" customWidth="1"/>
    <col min="14093" max="14093" width="13.28515625" style="86" bestFit="1" customWidth="1"/>
    <col min="14094" max="14326" width="10" style="86"/>
    <col min="14327" max="14327" width="4.5703125" style="86" customWidth="1"/>
    <col min="14328" max="14328" width="22.85546875" style="86" customWidth="1"/>
    <col min="14329" max="14331" width="8.85546875" style="86" customWidth="1"/>
    <col min="14332" max="14333" width="0" style="86" hidden="1" customWidth="1"/>
    <col min="14334" max="14334" width="8.42578125" style="86" customWidth="1"/>
    <col min="14335" max="14335" width="11.7109375" style="86" customWidth="1"/>
    <col min="14336" max="14336" width="12.7109375" style="86" customWidth="1"/>
    <col min="14337" max="14337" width="13.28515625" style="86" customWidth="1"/>
    <col min="14338" max="14338" width="11.7109375" style="86" customWidth="1"/>
    <col min="14339" max="14342" width="12.28515625" style="86" customWidth="1"/>
    <col min="14343" max="14343" width="10.5703125" style="86" customWidth="1"/>
    <col min="14344" max="14344" width="12.28515625" style="86" customWidth="1"/>
    <col min="14345" max="14345" width="7.28515625" style="86" customWidth="1"/>
    <col min="14346" max="14346" width="5.7109375" style="86" customWidth="1"/>
    <col min="14347" max="14348" width="14.5703125" style="86" customWidth="1"/>
    <col min="14349" max="14349" width="13.28515625" style="86" bestFit="1" customWidth="1"/>
    <col min="14350" max="14582" width="10" style="86"/>
    <col min="14583" max="14583" width="4.5703125" style="86" customWidth="1"/>
    <col min="14584" max="14584" width="22.85546875" style="86" customWidth="1"/>
    <col min="14585" max="14587" width="8.85546875" style="86" customWidth="1"/>
    <col min="14588" max="14589" width="0" style="86" hidden="1" customWidth="1"/>
    <col min="14590" max="14590" width="8.42578125" style="86" customWidth="1"/>
    <col min="14591" max="14591" width="11.7109375" style="86" customWidth="1"/>
    <col min="14592" max="14592" width="12.7109375" style="86" customWidth="1"/>
    <col min="14593" max="14593" width="13.28515625" style="86" customWidth="1"/>
    <col min="14594" max="14594" width="11.7109375" style="86" customWidth="1"/>
    <col min="14595" max="14598" width="12.28515625" style="86" customWidth="1"/>
    <col min="14599" max="14599" width="10.5703125" style="86" customWidth="1"/>
    <col min="14600" max="14600" width="12.28515625" style="86" customWidth="1"/>
    <col min="14601" max="14601" width="7.28515625" style="86" customWidth="1"/>
    <col min="14602" max="14602" width="5.7109375" style="86" customWidth="1"/>
    <col min="14603" max="14604" width="14.5703125" style="86" customWidth="1"/>
    <col min="14605" max="14605" width="13.28515625" style="86" bestFit="1" customWidth="1"/>
    <col min="14606" max="14838" width="10" style="86"/>
    <col min="14839" max="14839" width="4.5703125" style="86" customWidth="1"/>
    <col min="14840" max="14840" width="22.85546875" style="86" customWidth="1"/>
    <col min="14841" max="14843" width="8.85546875" style="86" customWidth="1"/>
    <col min="14844" max="14845" width="0" style="86" hidden="1" customWidth="1"/>
    <col min="14846" max="14846" width="8.42578125" style="86" customWidth="1"/>
    <col min="14847" max="14847" width="11.7109375" style="86" customWidth="1"/>
    <col min="14848" max="14848" width="12.7109375" style="86" customWidth="1"/>
    <col min="14849" max="14849" width="13.28515625" style="86" customWidth="1"/>
    <col min="14850" max="14850" width="11.7109375" style="86" customWidth="1"/>
    <col min="14851" max="14854" width="12.28515625" style="86" customWidth="1"/>
    <col min="14855" max="14855" width="10.5703125" style="86" customWidth="1"/>
    <col min="14856" max="14856" width="12.28515625" style="86" customWidth="1"/>
    <col min="14857" max="14857" width="7.28515625" style="86" customWidth="1"/>
    <col min="14858" max="14858" width="5.7109375" style="86" customWidth="1"/>
    <col min="14859" max="14860" width="14.5703125" style="86" customWidth="1"/>
    <col min="14861" max="14861" width="13.28515625" style="86" bestFit="1" customWidth="1"/>
    <col min="14862" max="15094" width="10" style="86"/>
    <col min="15095" max="15095" width="4.5703125" style="86" customWidth="1"/>
    <col min="15096" max="15096" width="22.85546875" style="86" customWidth="1"/>
    <col min="15097" max="15099" width="8.85546875" style="86" customWidth="1"/>
    <col min="15100" max="15101" width="0" style="86" hidden="1" customWidth="1"/>
    <col min="15102" max="15102" width="8.42578125" style="86" customWidth="1"/>
    <col min="15103" max="15103" width="11.7109375" style="86" customWidth="1"/>
    <col min="15104" max="15104" width="12.7109375" style="86" customWidth="1"/>
    <col min="15105" max="15105" width="13.28515625" style="86" customWidth="1"/>
    <col min="15106" max="15106" width="11.7109375" style="86" customWidth="1"/>
    <col min="15107" max="15110" width="12.28515625" style="86" customWidth="1"/>
    <col min="15111" max="15111" width="10.5703125" style="86" customWidth="1"/>
    <col min="15112" max="15112" width="12.28515625" style="86" customWidth="1"/>
    <col min="15113" max="15113" width="7.28515625" style="86" customWidth="1"/>
    <col min="15114" max="15114" width="5.7109375" style="86" customWidth="1"/>
    <col min="15115" max="15116" width="14.5703125" style="86" customWidth="1"/>
    <col min="15117" max="15117" width="13.28515625" style="86" bestFit="1" customWidth="1"/>
    <col min="15118" max="15350" width="10" style="86"/>
    <col min="15351" max="15351" width="4.5703125" style="86" customWidth="1"/>
    <col min="15352" max="15352" width="22.85546875" style="86" customWidth="1"/>
    <col min="15353" max="15355" width="8.85546875" style="86" customWidth="1"/>
    <col min="15356" max="15357" width="0" style="86" hidden="1" customWidth="1"/>
    <col min="15358" max="15358" width="8.42578125" style="86" customWidth="1"/>
    <col min="15359" max="15359" width="11.7109375" style="86" customWidth="1"/>
    <col min="15360" max="15360" width="12.7109375" style="86" customWidth="1"/>
    <col min="15361" max="15361" width="13.28515625" style="86" customWidth="1"/>
    <col min="15362" max="15362" width="11.7109375" style="86" customWidth="1"/>
    <col min="15363" max="15366" width="12.28515625" style="86" customWidth="1"/>
    <col min="15367" max="15367" width="10.5703125" style="86" customWidth="1"/>
    <col min="15368" max="15368" width="12.28515625" style="86" customWidth="1"/>
    <col min="15369" max="15369" width="7.28515625" style="86" customWidth="1"/>
    <col min="15370" max="15370" width="5.7109375" style="86" customWidth="1"/>
    <col min="15371" max="15372" width="14.5703125" style="86" customWidth="1"/>
    <col min="15373" max="15373" width="13.28515625" style="86" bestFit="1" customWidth="1"/>
    <col min="15374" max="15606" width="10" style="86"/>
    <col min="15607" max="15607" width="4.5703125" style="86" customWidth="1"/>
    <col min="15608" max="15608" width="22.85546875" style="86" customWidth="1"/>
    <col min="15609" max="15611" width="8.85546875" style="86" customWidth="1"/>
    <col min="15612" max="15613" width="0" style="86" hidden="1" customWidth="1"/>
    <col min="15614" max="15614" width="8.42578125" style="86" customWidth="1"/>
    <col min="15615" max="15615" width="11.7109375" style="86" customWidth="1"/>
    <col min="15616" max="15616" width="12.7109375" style="86" customWidth="1"/>
    <col min="15617" max="15617" width="13.28515625" style="86" customWidth="1"/>
    <col min="15618" max="15618" width="11.7109375" style="86" customWidth="1"/>
    <col min="15619" max="15622" width="12.28515625" style="86" customWidth="1"/>
    <col min="15623" max="15623" width="10.5703125" style="86" customWidth="1"/>
    <col min="15624" max="15624" width="12.28515625" style="86" customWidth="1"/>
    <col min="15625" max="15625" width="7.28515625" style="86" customWidth="1"/>
    <col min="15626" max="15626" width="5.7109375" style="86" customWidth="1"/>
    <col min="15627" max="15628" width="14.5703125" style="86" customWidth="1"/>
    <col min="15629" max="15629" width="13.28515625" style="86" bestFit="1" customWidth="1"/>
    <col min="15630" max="15862" width="10" style="86"/>
    <col min="15863" max="15863" width="4.5703125" style="86" customWidth="1"/>
    <col min="15864" max="15864" width="22.85546875" style="86" customWidth="1"/>
    <col min="15865" max="15867" width="8.85546875" style="86" customWidth="1"/>
    <col min="15868" max="15869" width="0" style="86" hidden="1" customWidth="1"/>
    <col min="15870" max="15870" width="8.42578125" style="86" customWidth="1"/>
    <col min="15871" max="15871" width="11.7109375" style="86" customWidth="1"/>
    <col min="15872" max="15872" width="12.7109375" style="86" customWidth="1"/>
    <col min="15873" max="15873" width="13.28515625" style="86" customWidth="1"/>
    <col min="15874" max="15874" width="11.7109375" style="86" customWidth="1"/>
    <col min="15875" max="15878" width="12.28515625" style="86" customWidth="1"/>
    <col min="15879" max="15879" width="10.5703125" style="86" customWidth="1"/>
    <col min="15880" max="15880" width="12.28515625" style="86" customWidth="1"/>
    <col min="15881" max="15881" width="7.28515625" style="86" customWidth="1"/>
    <col min="15882" max="15882" width="5.7109375" style="86" customWidth="1"/>
    <col min="15883" max="15884" width="14.5703125" style="86" customWidth="1"/>
    <col min="15885" max="15885" width="13.28515625" style="86" bestFit="1" customWidth="1"/>
    <col min="15886" max="16118" width="10" style="86"/>
    <col min="16119" max="16119" width="4.5703125" style="86" customWidth="1"/>
    <col min="16120" max="16120" width="22.85546875" style="86" customWidth="1"/>
    <col min="16121" max="16123" width="8.85546875" style="86" customWidth="1"/>
    <col min="16124" max="16125" width="0" style="86" hidden="1" customWidth="1"/>
    <col min="16126" max="16126" width="8.42578125" style="86" customWidth="1"/>
    <col min="16127" max="16127" width="11.7109375" style="86" customWidth="1"/>
    <col min="16128" max="16128" width="12.7109375" style="86" customWidth="1"/>
    <col min="16129" max="16129" width="13.28515625" style="86" customWidth="1"/>
    <col min="16130" max="16130" width="11.7109375" style="86" customWidth="1"/>
    <col min="16131" max="16134" width="12.28515625" style="86" customWidth="1"/>
    <col min="16135" max="16135" width="10.5703125" style="86" customWidth="1"/>
    <col min="16136" max="16136" width="12.28515625" style="86" customWidth="1"/>
    <col min="16137" max="16137" width="7.28515625" style="86" customWidth="1"/>
    <col min="16138" max="16138" width="5.7109375" style="86" customWidth="1"/>
    <col min="16139" max="16140" width="14.5703125" style="86" customWidth="1"/>
    <col min="16141" max="16141" width="13.28515625" style="86" bestFit="1" customWidth="1"/>
    <col min="16142" max="16384" width="10" style="86"/>
  </cols>
  <sheetData>
    <row r="1" spans="1:18" ht="18.75" x14ac:dyDescent="0.25">
      <c r="A1" s="523" t="s">
        <v>352</v>
      </c>
      <c r="B1" s="523"/>
      <c r="C1" s="523"/>
      <c r="D1" s="523"/>
      <c r="E1" s="523"/>
      <c r="F1" s="523"/>
      <c r="G1" s="523"/>
      <c r="H1" s="523"/>
      <c r="I1" s="523"/>
    </row>
    <row r="2" spans="1:18" ht="18.75" x14ac:dyDescent="0.25">
      <c r="A2" s="545" t="s">
        <v>397</v>
      </c>
      <c r="B2" s="545"/>
      <c r="C2" s="545"/>
      <c r="D2" s="545"/>
      <c r="E2" s="545"/>
      <c r="F2" s="545"/>
      <c r="G2" s="545"/>
      <c r="H2" s="545"/>
      <c r="I2" s="545"/>
    </row>
    <row r="3" spans="1:18" ht="18.75" x14ac:dyDescent="0.25">
      <c r="A3" s="545" t="s">
        <v>398</v>
      </c>
      <c r="B3" s="545"/>
      <c r="C3" s="545"/>
      <c r="D3" s="545"/>
      <c r="E3" s="545"/>
      <c r="F3" s="545"/>
      <c r="G3" s="545"/>
      <c r="H3" s="545"/>
      <c r="I3" s="545"/>
    </row>
    <row r="4" spans="1:18" ht="18.75" x14ac:dyDescent="0.25">
      <c r="A4" s="524" t="s">
        <v>415</v>
      </c>
      <c r="B4" s="524"/>
      <c r="C4" s="524"/>
      <c r="D4" s="524"/>
      <c r="E4" s="524"/>
      <c r="F4" s="524"/>
      <c r="G4" s="524"/>
      <c r="H4" s="524"/>
      <c r="I4" s="524"/>
    </row>
    <row r="5" spans="1:18" ht="19.5" thickBot="1" x14ac:dyDescent="0.35">
      <c r="A5" s="87"/>
      <c r="B5" s="87"/>
      <c r="C5" s="424"/>
      <c r="D5" s="424"/>
      <c r="E5" s="89"/>
      <c r="F5" s="439"/>
      <c r="G5" s="439"/>
      <c r="H5" s="548" t="s">
        <v>11</v>
      </c>
      <c r="I5" s="548"/>
    </row>
    <row r="6" spans="1:18" s="90" customFormat="1" ht="60.6" customHeight="1" x14ac:dyDescent="0.2">
      <c r="A6" s="526" t="s">
        <v>61</v>
      </c>
      <c r="B6" s="528" t="s">
        <v>62</v>
      </c>
      <c r="C6" s="546" t="s">
        <v>17</v>
      </c>
      <c r="D6" s="546" t="s">
        <v>264</v>
      </c>
      <c r="E6" s="546" t="s">
        <v>414</v>
      </c>
      <c r="F6" s="546" t="s">
        <v>399</v>
      </c>
      <c r="G6" s="546" t="s">
        <v>408</v>
      </c>
      <c r="H6" s="530" t="s">
        <v>396</v>
      </c>
      <c r="I6" s="540" t="s">
        <v>0</v>
      </c>
    </row>
    <row r="7" spans="1:18" s="90" customFormat="1" ht="16.5" customHeight="1" x14ac:dyDescent="0.2">
      <c r="A7" s="527"/>
      <c r="B7" s="529"/>
      <c r="C7" s="547"/>
      <c r="D7" s="547"/>
      <c r="E7" s="547"/>
      <c r="F7" s="547"/>
      <c r="G7" s="547"/>
      <c r="H7" s="531"/>
      <c r="I7" s="541"/>
    </row>
    <row r="8" spans="1:18" s="90" customFormat="1" ht="16.5" customHeight="1" x14ac:dyDescent="0.2">
      <c r="A8" s="527"/>
      <c r="B8" s="529"/>
      <c r="C8" s="547"/>
      <c r="D8" s="547"/>
      <c r="E8" s="547"/>
      <c r="F8" s="547"/>
      <c r="G8" s="547"/>
      <c r="H8" s="531"/>
      <c r="I8" s="541"/>
    </row>
    <row r="9" spans="1:18" s="90" customFormat="1" ht="28.5" customHeight="1" x14ac:dyDescent="0.2">
      <c r="A9" s="527"/>
      <c r="B9" s="529"/>
      <c r="C9" s="544"/>
      <c r="D9" s="544"/>
      <c r="E9" s="544"/>
      <c r="F9" s="544"/>
      <c r="G9" s="544"/>
      <c r="H9" s="531"/>
      <c r="I9" s="541"/>
    </row>
    <row r="10" spans="1:18" s="97" customFormat="1" ht="15" x14ac:dyDescent="0.25">
      <c r="A10" s="92"/>
      <c r="B10" s="442" t="s">
        <v>82</v>
      </c>
      <c r="C10" s="432"/>
      <c r="D10" s="441"/>
      <c r="E10" s="443">
        <f>E11+E26+E41</f>
        <v>71576</v>
      </c>
      <c r="F10" s="443">
        <f>F11+F26+F41</f>
        <v>55643</v>
      </c>
      <c r="G10" s="443">
        <f>G11+G26+G41</f>
        <v>74829</v>
      </c>
      <c r="H10" s="443">
        <f>H11+H26+H41</f>
        <v>3252.9999999999964</v>
      </c>
      <c r="I10" s="440"/>
      <c r="K10" s="430">
        <f>+E10-F10</f>
        <v>15933</v>
      </c>
      <c r="L10" s="99"/>
      <c r="P10" s="97">
        <v>74829</v>
      </c>
      <c r="Q10" s="430">
        <f>+P10-E10</f>
        <v>3253</v>
      </c>
      <c r="R10" s="449">
        <f>3253-H10</f>
        <v>3.637978807091713E-12</v>
      </c>
    </row>
    <row r="11" spans="1:18" s="97" customFormat="1" ht="48" customHeight="1" x14ac:dyDescent="0.25">
      <c r="A11" s="413" t="s">
        <v>2</v>
      </c>
      <c r="B11" s="418" t="s">
        <v>356</v>
      </c>
      <c r="C11" s="441"/>
      <c r="D11" s="441"/>
      <c r="E11" s="429">
        <f t="shared" ref="E11:G11" si="0">SUM(E12:E25)</f>
        <v>8846.0480000000007</v>
      </c>
      <c r="F11" s="429">
        <f t="shared" si="0"/>
        <v>8033.23</v>
      </c>
      <c r="G11" s="429">
        <f t="shared" si="0"/>
        <v>8033.23</v>
      </c>
      <c r="H11" s="434">
        <f>+G11-E11</f>
        <v>-812.81800000000112</v>
      </c>
      <c r="I11" s="142"/>
      <c r="K11" s="98">
        <f>+G10-K10</f>
        <v>58896</v>
      </c>
      <c r="L11" s="99"/>
      <c r="P11" s="430">
        <f>+G10-F10</f>
        <v>19186</v>
      </c>
    </row>
    <row r="12" spans="1:18" s="107" customFormat="1" ht="37.15" customHeight="1" x14ac:dyDescent="0.25">
      <c r="A12" s="417" t="s">
        <v>51</v>
      </c>
      <c r="B12" s="419" t="s">
        <v>357</v>
      </c>
      <c r="C12" s="423" t="s">
        <v>196</v>
      </c>
      <c r="D12" s="423" t="s">
        <v>362</v>
      </c>
      <c r="E12" s="416">
        <v>1254.25</v>
      </c>
      <c r="F12" s="416">
        <f>500+754.25</f>
        <v>1254.25</v>
      </c>
      <c r="G12" s="416">
        <v>1254.25</v>
      </c>
      <c r="H12" s="150">
        <f>+G12-E12</f>
        <v>0</v>
      </c>
      <c r="I12" s="154" t="s">
        <v>355</v>
      </c>
      <c r="L12" s="99"/>
    </row>
    <row r="13" spans="1:18" s="107" customFormat="1" ht="30" x14ac:dyDescent="0.25">
      <c r="A13" s="417" t="s">
        <v>33</v>
      </c>
      <c r="B13" s="419" t="s">
        <v>358</v>
      </c>
      <c r="C13" s="423" t="s">
        <v>185</v>
      </c>
      <c r="D13" s="423" t="s">
        <v>363</v>
      </c>
      <c r="E13" s="416">
        <v>37.764000000000003</v>
      </c>
      <c r="F13" s="416">
        <v>37.764000000000003</v>
      </c>
      <c r="G13" s="416">
        <v>37.764000000000003</v>
      </c>
      <c r="H13" s="150">
        <f t="shared" ref="H13:H39" si="1">+G13-E13</f>
        <v>0</v>
      </c>
      <c r="I13" s="154" t="s">
        <v>355</v>
      </c>
      <c r="L13" s="99"/>
    </row>
    <row r="14" spans="1:18" s="107" customFormat="1" ht="30" x14ac:dyDescent="0.25">
      <c r="A14" s="417" t="s">
        <v>99</v>
      </c>
      <c r="B14" s="419" t="s">
        <v>359</v>
      </c>
      <c r="C14" s="423" t="s">
        <v>185</v>
      </c>
      <c r="D14" s="423" t="s">
        <v>363</v>
      </c>
      <c r="E14" s="416">
        <v>89.09</v>
      </c>
      <c r="F14" s="416">
        <v>89.09</v>
      </c>
      <c r="G14" s="416">
        <v>89.09</v>
      </c>
      <c r="H14" s="150">
        <f t="shared" si="1"/>
        <v>0</v>
      </c>
      <c r="I14" s="154" t="s">
        <v>355</v>
      </c>
      <c r="L14" s="99"/>
    </row>
    <row r="15" spans="1:18" s="107" customFormat="1" ht="30" x14ac:dyDescent="0.25">
      <c r="A15" s="417" t="s">
        <v>103</v>
      </c>
      <c r="B15" s="419" t="s">
        <v>360</v>
      </c>
      <c r="C15" s="423" t="s">
        <v>196</v>
      </c>
      <c r="D15" s="423" t="s">
        <v>363</v>
      </c>
      <c r="E15" s="416">
        <v>167.97</v>
      </c>
      <c r="F15" s="416">
        <v>167.97</v>
      </c>
      <c r="G15" s="416">
        <v>167.97</v>
      </c>
      <c r="H15" s="150">
        <f t="shared" si="1"/>
        <v>0</v>
      </c>
      <c r="I15" s="154" t="s">
        <v>355</v>
      </c>
      <c r="L15" s="99"/>
    </row>
    <row r="16" spans="1:18" s="107" customFormat="1" ht="30" x14ac:dyDescent="0.25">
      <c r="A16" s="417" t="s">
        <v>107</v>
      </c>
      <c r="B16" s="419" t="s">
        <v>361</v>
      </c>
      <c r="C16" s="423"/>
      <c r="D16" s="423" t="s">
        <v>364</v>
      </c>
      <c r="E16" s="416">
        <v>178.31700000000001</v>
      </c>
      <c r="F16" s="416">
        <f>123.369+54.948</f>
        <v>178.31700000000001</v>
      </c>
      <c r="G16" s="416">
        <v>178.31700000000001</v>
      </c>
      <c r="H16" s="150">
        <f t="shared" si="1"/>
        <v>0</v>
      </c>
      <c r="I16" s="154" t="s">
        <v>355</v>
      </c>
      <c r="K16" s="428">
        <f>+E16-F16</f>
        <v>0</v>
      </c>
      <c r="L16" s="99"/>
    </row>
    <row r="17" spans="1:12" s="107" customFormat="1" ht="30" x14ac:dyDescent="0.25">
      <c r="A17" s="417" t="s">
        <v>110</v>
      </c>
      <c r="B17" s="419" t="s">
        <v>365</v>
      </c>
      <c r="C17" s="423"/>
      <c r="D17" s="423" t="s">
        <v>366</v>
      </c>
      <c r="E17" s="416">
        <v>71.706999999999994</v>
      </c>
      <c r="F17" s="416">
        <v>71.706999999999994</v>
      </c>
      <c r="G17" s="416">
        <v>71.706999999999994</v>
      </c>
      <c r="H17" s="150">
        <f t="shared" si="1"/>
        <v>0</v>
      </c>
      <c r="I17" s="154" t="s">
        <v>355</v>
      </c>
      <c r="L17" s="99"/>
    </row>
    <row r="18" spans="1:12" s="107" customFormat="1" ht="45" x14ac:dyDescent="0.25">
      <c r="A18" s="417" t="s">
        <v>113</v>
      </c>
      <c r="B18" s="419" t="s">
        <v>367</v>
      </c>
      <c r="C18" s="423"/>
      <c r="D18" s="423" t="s">
        <v>368</v>
      </c>
      <c r="E18" s="416">
        <v>33.766999999999996</v>
      </c>
      <c r="F18" s="416">
        <v>33.767000000000003</v>
      </c>
      <c r="G18" s="416">
        <v>33.767000000000003</v>
      </c>
      <c r="H18" s="150">
        <f t="shared" si="1"/>
        <v>0</v>
      </c>
      <c r="I18" s="154" t="s">
        <v>355</v>
      </c>
      <c r="L18" s="99"/>
    </row>
    <row r="19" spans="1:12" s="107" customFormat="1" ht="32.450000000000003" customHeight="1" x14ac:dyDescent="0.25">
      <c r="A19" s="417" t="s">
        <v>116</v>
      </c>
      <c r="B19" s="419" t="s">
        <v>369</v>
      </c>
      <c r="C19" s="423"/>
      <c r="D19" s="423">
        <v>2020</v>
      </c>
      <c r="E19" s="416">
        <v>499.79199999999997</v>
      </c>
      <c r="F19" s="416">
        <v>499.79199999999997</v>
      </c>
      <c r="G19" s="416">
        <v>499.79199999999997</v>
      </c>
      <c r="H19" s="150">
        <f t="shared" si="1"/>
        <v>0</v>
      </c>
      <c r="I19" s="154" t="s">
        <v>355</v>
      </c>
      <c r="L19" s="99"/>
    </row>
    <row r="20" spans="1:12" s="107" customFormat="1" ht="30.6" customHeight="1" x14ac:dyDescent="0.25">
      <c r="A20" s="417" t="s">
        <v>121</v>
      </c>
      <c r="B20" s="419" t="s">
        <v>370</v>
      </c>
      <c r="C20" s="423"/>
      <c r="D20" s="423" t="s">
        <v>363</v>
      </c>
      <c r="E20" s="416">
        <v>66.396000000000001</v>
      </c>
      <c r="F20" s="416">
        <v>66.396000000000001</v>
      </c>
      <c r="G20" s="416">
        <v>66.396000000000001</v>
      </c>
      <c r="H20" s="150">
        <f t="shared" si="1"/>
        <v>0</v>
      </c>
      <c r="I20" s="154" t="s">
        <v>355</v>
      </c>
      <c r="L20" s="99"/>
    </row>
    <row r="21" spans="1:12" s="107" customFormat="1" ht="31.9" customHeight="1" x14ac:dyDescent="0.25">
      <c r="A21" s="417" t="s">
        <v>125</v>
      </c>
      <c r="B21" s="419" t="s">
        <v>371</v>
      </c>
      <c r="C21" s="423"/>
      <c r="D21" s="423" t="s">
        <v>363</v>
      </c>
      <c r="E21" s="416">
        <v>32.790999999999983</v>
      </c>
      <c r="F21" s="416">
        <v>32.790999999999983</v>
      </c>
      <c r="G21" s="416">
        <v>32.790999999999983</v>
      </c>
      <c r="H21" s="150">
        <f t="shared" si="1"/>
        <v>0</v>
      </c>
      <c r="I21" s="154" t="s">
        <v>355</v>
      </c>
      <c r="L21" s="99"/>
    </row>
    <row r="22" spans="1:12" s="107" customFormat="1" ht="32.450000000000003" customHeight="1" x14ac:dyDescent="0.25">
      <c r="A22" s="417" t="s">
        <v>129</v>
      </c>
      <c r="B22" s="419" t="s">
        <v>372</v>
      </c>
      <c r="C22" s="423"/>
      <c r="D22" s="423" t="s">
        <v>375</v>
      </c>
      <c r="E22" s="416">
        <v>4307.9719999999998</v>
      </c>
      <c r="F22" s="416">
        <f>4265.972+26.005</f>
        <v>4291.9769999999999</v>
      </c>
      <c r="G22" s="416">
        <v>4291.9769999999999</v>
      </c>
      <c r="H22" s="433">
        <f t="shared" si="1"/>
        <v>-15.994999999999891</v>
      </c>
      <c r="I22" s="154" t="s">
        <v>355</v>
      </c>
      <c r="K22" s="444">
        <f>+E22-F22</f>
        <v>15.994999999999891</v>
      </c>
      <c r="L22" s="99"/>
    </row>
    <row r="23" spans="1:12" s="107" customFormat="1" ht="45" x14ac:dyDescent="0.25">
      <c r="A23" s="417" t="s">
        <v>133</v>
      </c>
      <c r="B23" s="419" t="s">
        <v>373</v>
      </c>
      <c r="C23" s="423"/>
      <c r="D23" s="423" t="s">
        <v>376</v>
      </c>
      <c r="E23" s="416">
        <v>1500</v>
      </c>
      <c r="F23" s="416">
        <f>630+73.177</f>
        <v>703.17700000000002</v>
      </c>
      <c r="G23" s="416">
        <v>703.17700000000002</v>
      </c>
      <c r="H23" s="433">
        <f t="shared" si="1"/>
        <v>-796.82299999999998</v>
      </c>
      <c r="I23" s="154" t="s">
        <v>355</v>
      </c>
      <c r="L23" s="99"/>
    </row>
    <row r="24" spans="1:12" s="107" customFormat="1" ht="46.9" customHeight="1" x14ac:dyDescent="0.25">
      <c r="A24" s="417" t="s">
        <v>137</v>
      </c>
      <c r="B24" s="419" t="s">
        <v>374</v>
      </c>
      <c r="C24" s="423"/>
      <c r="D24" s="423" t="s">
        <v>377</v>
      </c>
      <c r="E24" s="416">
        <v>606.23199999999997</v>
      </c>
      <c r="F24" s="416">
        <v>606.23199999999997</v>
      </c>
      <c r="G24" s="416">
        <v>606.23199999999997</v>
      </c>
      <c r="H24" s="150">
        <f t="shared" si="1"/>
        <v>0</v>
      </c>
      <c r="I24" s="154" t="s">
        <v>355</v>
      </c>
      <c r="L24" s="99"/>
    </row>
    <row r="25" spans="1:12" s="107" customFormat="1" ht="15" x14ac:dyDescent="0.25">
      <c r="A25" s="417"/>
      <c r="B25" s="419"/>
      <c r="C25" s="423"/>
      <c r="D25" s="423"/>
      <c r="E25" s="416"/>
      <c r="F25" s="150"/>
      <c r="G25" s="150"/>
      <c r="H25" s="150">
        <f t="shared" si="1"/>
        <v>0</v>
      </c>
      <c r="I25" s="154"/>
      <c r="L25" s="99"/>
    </row>
    <row r="26" spans="1:12" s="97" customFormat="1" ht="42.75" x14ac:dyDescent="0.25">
      <c r="A26" s="413" t="s">
        <v>3</v>
      </c>
      <c r="B26" s="418" t="s">
        <v>378</v>
      </c>
      <c r="C26" s="432"/>
      <c r="D26" s="432"/>
      <c r="E26" s="429">
        <f t="shared" ref="E26:H26" si="2">SUM(E27:E40)</f>
        <v>62729.952000000005</v>
      </c>
      <c r="F26" s="429">
        <f t="shared" si="2"/>
        <v>47609.77</v>
      </c>
      <c r="G26" s="429">
        <f t="shared" si="2"/>
        <v>55602.887000000002</v>
      </c>
      <c r="H26" s="434">
        <f t="shared" si="2"/>
        <v>-7127.0650000000005</v>
      </c>
      <c r="I26" s="142"/>
      <c r="L26" s="431"/>
    </row>
    <row r="27" spans="1:12" s="107" customFormat="1" ht="75" x14ac:dyDescent="0.25">
      <c r="A27" s="417" t="s">
        <v>51</v>
      </c>
      <c r="B27" s="419" t="s">
        <v>379</v>
      </c>
      <c r="C27" s="423"/>
      <c r="D27" s="427" t="s">
        <v>353</v>
      </c>
      <c r="E27" s="416">
        <v>3924.6669999999999</v>
      </c>
      <c r="F27" s="416">
        <v>3924.6669999999999</v>
      </c>
      <c r="G27" s="416">
        <v>3924.6669999999999</v>
      </c>
      <c r="H27" s="433">
        <f t="shared" si="1"/>
        <v>0</v>
      </c>
      <c r="I27" s="154" t="s">
        <v>355</v>
      </c>
      <c r="L27" s="99"/>
    </row>
    <row r="28" spans="1:12" s="107" customFormat="1" ht="60" x14ac:dyDescent="0.25">
      <c r="A28" s="417" t="s">
        <v>33</v>
      </c>
      <c r="B28" s="419" t="s">
        <v>380</v>
      </c>
      <c r="C28" s="423"/>
      <c r="D28" s="427" t="s">
        <v>353</v>
      </c>
      <c r="E28" s="416">
        <v>274.70499999999998</v>
      </c>
      <c r="F28" s="416">
        <v>274.70499999999998</v>
      </c>
      <c r="G28" s="416">
        <v>274.70499999999998</v>
      </c>
      <c r="H28" s="435">
        <f t="shared" si="1"/>
        <v>0</v>
      </c>
      <c r="I28" s="154" t="s">
        <v>355</v>
      </c>
      <c r="L28" s="99"/>
    </row>
    <row r="29" spans="1:12" s="107" customFormat="1" ht="75" x14ac:dyDescent="0.25">
      <c r="A29" s="417" t="s">
        <v>99</v>
      </c>
      <c r="B29" s="419" t="s">
        <v>381</v>
      </c>
      <c r="C29" s="423"/>
      <c r="D29" s="427" t="s">
        <v>42</v>
      </c>
      <c r="E29" s="416">
        <v>14990</v>
      </c>
      <c r="F29" s="416">
        <f>7948.997+6715.664</f>
        <v>14664.661</v>
      </c>
      <c r="G29" s="416">
        <v>14664.661</v>
      </c>
      <c r="H29" s="433">
        <f t="shared" si="1"/>
        <v>-325.33899999999994</v>
      </c>
      <c r="I29" s="154" t="s">
        <v>355</v>
      </c>
      <c r="L29" s="99"/>
    </row>
    <row r="30" spans="1:12" s="107" customFormat="1" ht="45" x14ac:dyDescent="0.25">
      <c r="A30" s="417" t="s">
        <v>103</v>
      </c>
      <c r="B30" s="419" t="s">
        <v>382</v>
      </c>
      <c r="C30" s="423"/>
      <c r="D30" s="427" t="s">
        <v>42</v>
      </c>
      <c r="E30" s="416">
        <v>50</v>
      </c>
      <c r="F30" s="416">
        <v>50</v>
      </c>
      <c r="G30" s="416">
        <v>50</v>
      </c>
      <c r="H30" s="435">
        <f t="shared" si="1"/>
        <v>0</v>
      </c>
      <c r="I30" s="154"/>
      <c r="L30" s="99"/>
    </row>
    <row r="31" spans="1:12" s="107" customFormat="1" ht="15" x14ac:dyDescent="0.25">
      <c r="A31" s="417" t="s">
        <v>107</v>
      </c>
      <c r="B31" s="111" t="s">
        <v>354</v>
      </c>
      <c r="C31" s="146"/>
      <c r="D31" s="423" t="s">
        <v>42</v>
      </c>
      <c r="E31" s="416">
        <v>50</v>
      </c>
      <c r="F31" s="416">
        <v>50</v>
      </c>
      <c r="G31" s="150">
        <v>50</v>
      </c>
      <c r="H31" s="435">
        <f t="shared" si="1"/>
        <v>0</v>
      </c>
      <c r="I31" s="154"/>
      <c r="L31" s="99"/>
    </row>
    <row r="32" spans="1:12" s="107" customFormat="1" ht="45" x14ac:dyDescent="0.25">
      <c r="A32" s="417" t="s">
        <v>110</v>
      </c>
      <c r="B32" s="419" t="s">
        <v>383</v>
      </c>
      <c r="C32" s="423"/>
      <c r="D32" s="427" t="s">
        <v>388</v>
      </c>
      <c r="E32" s="416">
        <v>1154</v>
      </c>
      <c r="F32" s="416">
        <v>1154</v>
      </c>
      <c r="G32" s="416">
        <v>1154</v>
      </c>
      <c r="H32" s="435">
        <f t="shared" si="1"/>
        <v>0</v>
      </c>
      <c r="I32" s="154" t="s">
        <v>355</v>
      </c>
      <c r="L32" s="99"/>
    </row>
    <row r="33" spans="1:16" s="107" customFormat="1" ht="120" x14ac:dyDescent="0.25">
      <c r="A33" s="417" t="s">
        <v>113</v>
      </c>
      <c r="B33" s="419" t="s">
        <v>384</v>
      </c>
      <c r="C33" s="423"/>
      <c r="D33" s="427" t="s">
        <v>353</v>
      </c>
      <c r="E33" s="416">
        <v>3072</v>
      </c>
      <c r="F33" s="416">
        <f>2400+672</f>
        <v>3072</v>
      </c>
      <c r="G33" s="416">
        <v>3072</v>
      </c>
      <c r="H33" s="435">
        <f t="shared" si="1"/>
        <v>0</v>
      </c>
      <c r="I33" s="154" t="s">
        <v>355</v>
      </c>
      <c r="L33" s="99"/>
    </row>
    <row r="34" spans="1:16" s="107" customFormat="1" ht="45" x14ac:dyDescent="0.25">
      <c r="A34" s="417" t="s">
        <v>116</v>
      </c>
      <c r="B34" s="419" t="s">
        <v>385</v>
      </c>
      <c r="C34" s="423"/>
      <c r="D34" s="427" t="s">
        <v>388</v>
      </c>
      <c r="E34" s="416">
        <v>200</v>
      </c>
      <c r="F34" s="416">
        <v>200</v>
      </c>
      <c r="G34" s="416">
        <v>200</v>
      </c>
      <c r="H34" s="433">
        <f t="shared" si="1"/>
        <v>0</v>
      </c>
      <c r="I34" s="154" t="s">
        <v>355</v>
      </c>
      <c r="L34" s="99"/>
    </row>
    <row r="35" spans="1:16" s="107" customFormat="1" ht="30" x14ac:dyDescent="0.25">
      <c r="A35" s="417" t="s">
        <v>121</v>
      </c>
      <c r="B35" s="419" t="s">
        <v>386</v>
      </c>
      <c r="C35" s="423"/>
      <c r="D35" s="427" t="s">
        <v>389</v>
      </c>
      <c r="E35" s="416">
        <v>1414.53</v>
      </c>
      <c r="F35" s="416">
        <v>1379.1110000000001</v>
      </c>
      <c r="G35" s="416">
        <v>1379.1110000000001</v>
      </c>
      <c r="H35" s="433">
        <f t="shared" si="1"/>
        <v>-35.418999999999869</v>
      </c>
      <c r="I35" s="154" t="s">
        <v>355</v>
      </c>
      <c r="K35" s="155">
        <f>+E35-F35</f>
        <v>35.418999999999869</v>
      </c>
      <c r="L35" s="99"/>
    </row>
    <row r="36" spans="1:16" s="107" customFormat="1" ht="32.450000000000003" customHeight="1" x14ac:dyDescent="0.25">
      <c r="A36" s="417" t="s">
        <v>125</v>
      </c>
      <c r="B36" s="419" t="s">
        <v>387</v>
      </c>
      <c r="C36" s="423"/>
      <c r="D36" s="427" t="s">
        <v>42</v>
      </c>
      <c r="E36" s="416">
        <v>12010</v>
      </c>
      <c r="F36" s="416">
        <f>7012+4731.748</f>
        <v>11743.748</v>
      </c>
      <c r="G36" s="416">
        <v>11743.748</v>
      </c>
      <c r="H36" s="433">
        <f t="shared" si="1"/>
        <v>-266.25200000000041</v>
      </c>
      <c r="I36" s="154" t="s">
        <v>393</v>
      </c>
      <c r="L36" s="99"/>
    </row>
    <row r="37" spans="1:16" s="107" customFormat="1" ht="45" x14ac:dyDescent="0.25">
      <c r="A37" s="417" t="s">
        <v>129</v>
      </c>
      <c r="B37" s="419" t="s">
        <v>390</v>
      </c>
      <c r="C37" s="423"/>
      <c r="D37" s="427" t="s">
        <v>389</v>
      </c>
      <c r="E37" s="416">
        <v>2300</v>
      </c>
      <c r="F37" s="416">
        <f>2201.181+1.437</f>
        <v>2202.6179999999999</v>
      </c>
      <c r="G37" s="416">
        <v>2202.6179999999999</v>
      </c>
      <c r="H37" s="433">
        <f t="shared" si="1"/>
        <v>-97.382000000000062</v>
      </c>
      <c r="I37" s="154" t="s">
        <v>355</v>
      </c>
      <c r="L37" s="99"/>
    </row>
    <row r="38" spans="1:16" s="107" customFormat="1" ht="45" x14ac:dyDescent="0.25">
      <c r="A38" s="417" t="s">
        <v>133</v>
      </c>
      <c r="B38" s="419" t="s">
        <v>391</v>
      </c>
      <c r="C38" s="423"/>
      <c r="D38" s="427" t="s">
        <v>392</v>
      </c>
      <c r="E38" s="416">
        <v>3000</v>
      </c>
      <c r="F38" s="416">
        <f>2206.114+691.213</f>
        <v>2897.3270000000002</v>
      </c>
      <c r="G38" s="416">
        <v>2897.3270000000002</v>
      </c>
      <c r="H38" s="433">
        <f t="shared" si="1"/>
        <v>-102.67299999999977</v>
      </c>
      <c r="I38" s="154" t="s">
        <v>355</v>
      </c>
      <c r="L38" s="99"/>
    </row>
    <row r="39" spans="1:16" s="107" customFormat="1" ht="106.9" customHeight="1" x14ac:dyDescent="0.25">
      <c r="A39" s="417" t="s">
        <v>137</v>
      </c>
      <c r="B39" s="419" t="s">
        <v>87</v>
      </c>
      <c r="C39" s="423"/>
      <c r="D39" s="427" t="s">
        <v>44</v>
      </c>
      <c r="E39" s="416">
        <v>20290.05</v>
      </c>
      <c r="F39" s="416">
        <f>250+5746.933</f>
        <v>5996.933</v>
      </c>
      <c r="G39" s="416">
        <f>20290.05-2500-3800</f>
        <v>13990.05</v>
      </c>
      <c r="H39" s="433">
        <f t="shared" si="1"/>
        <v>-6300</v>
      </c>
      <c r="I39" s="154" t="s">
        <v>401</v>
      </c>
      <c r="K39" s="107">
        <f>1500+1000</f>
        <v>2500</v>
      </c>
      <c r="L39" s="99">
        <f>+E39-2500</f>
        <v>17790.05</v>
      </c>
      <c r="M39" s="155">
        <f>25000-2500-K48</f>
        <v>22500</v>
      </c>
      <c r="N39" s="155">
        <f>+G39-F39</f>
        <v>7993.1169999999993</v>
      </c>
      <c r="P39" s="155">
        <f>+G39-F39</f>
        <v>7993.1169999999993</v>
      </c>
    </row>
    <row r="40" spans="1:16" s="107" customFormat="1" ht="18.600000000000001" customHeight="1" x14ac:dyDescent="0.25">
      <c r="A40" s="414"/>
      <c r="B40" s="415"/>
      <c r="C40" s="425"/>
      <c r="D40" s="425"/>
      <c r="E40" s="150"/>
      <c r="F40" s="150"/>
      <c r="G40" s="416"/>
      <c r="H40" s="156"/>
      <c r="I40" s="154"/>
      <c r="K40" s="438">
        <v>8496.9329999999991</v>
      </c>
      <c r="L40" s="99">
        <f>+L39-K48</f>
        <v>17790.05</v>
      </c>
      <c r="M40" s="155">
        <f>+G39-F39</f>
        <v>7993.1169999999993</v>
      </c>
    </row>
    <row r="41" spans="1:16" s="97" customFormat="1" ht="42.75" x14ac:dyDescent="0.25">
      <c r="A41" s="413" t="s">
        <v>9</v>
      </c>
      <c r="B41" s="418" t="s">
        <v>407</v>
      </c>
      <c r="C41" s="432"/>
      <c r="D41" s="432"/>
      <c r="E41" s="161"/>
      <c r="F41" s="161"/>
      <c r="G41" s="429">
        <v>11192.882999999998</v>
      </c>
      <c r="H41" s="429">
        <f>+G41-E41</f>
        <v>11192.882999999998</v>
      </c>
      <c r="I41" s="142"/>
      <c r="K41" s="445"/>
      <c r="L41" s="431"/>
    </row>
    <row r="42" spans="1:16" s="97" customFormat="1" ht="39" customHeight="1" x14ac:dyDescent="0.25">
      <c r="A42" s="417" t="s">
        <v>51</v>
      </c>
      <c r="B42" s="419" t="s">
        <v>402</v>
      </c>
      <c r="C42" s="146" t="s">
        <v>174</v>
      </c>
      <c r="D42" s="447" t="s">
        <v>58</v>
      </c>
      <c r="E42" s="161"/>
      <c r="F42" s="161"/>
      <c r="G42" s="416"/>
      <c r="H42" s="416"/>
      <c r="I42" s="142"/>
      <c r="K42" s="97" t="e">
        <f>+H41-#REF!</f>
        <v>#REF!</v>
      </c>
      <c r="L42" s="431"/>
    </row>
    <row r="43" spans="1:16" s="97" customFormat="1" ht="39" customHeight="1" x14ac:dyDescent="0.25">
      <c r="A43" s="417" t="s">
        <v>33</v>
      </c>
      <c r="B43" s="419" t="s">
        <v>413</v>
      </c>
      <c r="C43" s="146" t="s">
        <v>196</v>
      </c>
      <c r="D43" s="447" t="s">
        <v>406</v>
      </c>
      <c r="E43" s="161"/>
      <c r="F43" s="161"/>
      <c r="G43" s="416"/>
      <c r="H43" s="416"/>
      <c r="I43" s="142"/>
      <c r="L43" s="431"/>
    </row>
    <row r="44" spans="1:16" s="97" customFormat="1" ht="49.15" customHeight="1" x14ac:dyDescent="0.25">
      <c r="A44" s="417" t="s">
        <v>99</v>
      </c>
      <c r="B44" s="419" t="s">
        <v>403</v>
      </c>
      <c r="C44" s="146" t="s">
        <v>404</v>
      </c>
      <c r="D44" s="447" t="s">
        <v>406</v>
      </c>
      <c r="E44" s="161"/>
      <c r="F44" s="161"/>
      <c r="G44" s="416"/>
      <c r="H44" s="416"/>
      <c r="I44" s="142"/>
      <c r="L44" s="431"/>
    </row>
    <row r="45" spans="1:16" s="107" customFormat="1" ht="18.75" thickBot="1" x14ac:dyDescent="0.3">
      <c r="A45" s="165"/>
      <c r="B45" s="166"/>
      <c r="C45" s="167"/>
      <c r="D45" s="167"/>
      <c r="E45" s="169"/>
      <c r="F45" s="169"/>
      <c r="G45" s="169"/>
      <c r="H45" s="169"/>
      <c r="I45" s="170"/>
      <c r="K45" s="86"/>
      <c r="L45" s="86"/>
    </row>
    <row r="47" spans="1:16" x14ac:dyDescent="0.25">
      <c r="G47" s="437"/>
      <c r="H47" s="437"/>
    </row>
    <row r="48" spans="1:16" x14ac:dyDescent="0.25">
      <c r="G48" s="437"/>
      <c r="K48" s="107"/>
      <c r="L48" s="107"/>
    </row>
    <row r="49" spans="1:9" x14ac:dyDescent="0.25">
      <c r="G49" s="448"/>
    </row>
    <row r="54" spans="1:9" x14ac:dyDescent="0.25">
      <c r="A54" s="171"/>
      <c r="B54" s="171"/>
      <c r="E54" s="171"/>
      <c r="F54" s="171"/>
      <c r="G54" s="171"/>
      <c r="H54" s="171"/>
      <c r="I54" s="171"/>
    </row>
    <row r="55" spans="1:9" x14ac:dyDescent="0.25">
      <c r="A55" s="171"/>
      <c r="B55" s="171"/>
      <c r="E55" s="171"/>
      <c r="F55" s="171"/>
      <c r="G55" s="171"/>
      <c r="H55" s="171"/>
      <c r="I55" s="171"/>
    </row>
  </sheetData>
  <mergeCells count="14">
    <mergeCell ref="A1:I1"/>
    <mergeCell ref="A2:I2"/>
    <mergeCell ref="A4:I4"/>
    <mergeCell ref="A6:A9"/>
    <mergeCell ref="B6:B9"/>
    <mergeCell ref="D6:D9"/>
    <mergeCell ref="A3:I3"/>
    <mergeCell ref="E6:E9"/>
    <mergeCell ref="C6:C9"/>
    <mergeCell ref="G6:G9"/>
    <mergeCell ref="F6:F9"/>
    <mergeCell ref="H6:H9"/>
    <mergeCell ref="I6:I9"/>
    <mergeCell ref="H5:I5"/>
  </mergeCells>
  <pageMargins left="0.51181102362204722" right="0.23622047244094491" top="0.51181102362204722" bottom="0.51181102362204722" header="0.31496062992125984" footer="0.31496062992125984"/>
  <pageSetup paperSize="9" scale="75"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61"/>
  <sheetViews>
    <sheetView zoomScale="85" zoomScaleNormal="85" workbookViewId="0">
      <pane ySplit="8" topLeftCell="A12" activePane="bottomLeft" state="frozen"/>
      <selection pane="bottomLeft" activeCell="B14" sqref="B14"/>
    </sheetView>
  </sheetViews>
  <sheetFormatPr defaultColWidth="10" defaultRowHeight="18" x14ac:dyDescent="0.25"/>
  <cols>
    <col min="1" max="1" width="4.5703125" style="86" customWidth="1"/>
    <col min="2" max="2" width="22.85546875" style="86" customWidth="1"/>
    <col min="3" max="6" width="8.85546875" style="86" customWidth="1"/>
    <col min="7" max="7" width="20.42578125" style="86" customWidth="1"/>
    <col min="8" max="8" width="8.42578125" style="179" customWidth="1"/>
    <col min="9" max="9" width="11.7109375" style="86" customWidth="1"/>
    <col min="10" max="10" width="12.7109375" style="86" customWidth="1"/>
    <col min="11" max="11" width="13.28515625" style="86" customWidth="1"/>
    <col min="12" max="12" width="11.7109375" style="86" customWidth="1"/>
    <col min="13" max="17" width="12.28515625" style="86" customWidth="1"/>
    <col min="18" max="18" width="13.7109375" style="86" customWidth="1"/>
    <col min="19" max="19" width="10.5703125" style="86" customWidth="1"/>
    <col min="20" max="20" width="13.85546875" style="86" customWidth="1"/>
    <col min="21" max="21" width="15.28515625" style="86" customWidth="1"/>
    <col min="22" max="22" width="5.7109375" style="86" customWidth="1"/>
    <col min="23" max="24" width="14.5703125" style="86" customWidth="1"/>
    <col min="25" max="25" width="13.28515625" style="86" bestFit="1" customWidth="1"/>
    <col min="26" max="258" width="10" style="86"/>
    <col min="259" max="259" width="4.5703125" style="86" customWidth="1"/>
    <col min="260" max="260" width="22.85546875" style="86" customWidth="1"/>
    <col min="261" max="263" width="8.85546875" style="86" customWidth="1"/>
    <col min="264" max="265" width="0" style="86" hidden="1" customWidth="1"/>
    <col min="266" max="266" width="8.42578125" style="86" customWidth="1"/>
    <col min="267" max="267" width="11.7109375" style="86" customWidth="1"/>
    <col min="268" max="268" width="12.7109375" style="86" customWidth="1"/>
    <col min="269" max="269" width="13.28515625" style="86" customWidth="1"/>
    <col min="270" max="270" width="11.7109375" style="86" customWidth="1"/>
    <col min="271" max="274" width="12.28515625" style="86" customWidth="1"/>
    <col min="275" max="275" width="10.5703125" style="86" customWidth="1"/>
    <col min="276" max="276" width="12.28515625" style="86" customWidth="1"/>
    <col min="277" max="277" width="7.28515625" style="86" customWidth="1"/>
    <col min="278" max="278" width="5.7109375" style="86" customWidth="1"/>
    <col min="279" max="280" width="14.5703125" style="86" customWidth="1"/>
    <col min="281" max="281" width="13.28515625" style="86" bestFit="1" customWidth="1"/>
    <col min="282" max="514" width="10" style="86"/>
    <col min="515" max="515" width="4.5703125" style="86" customWidth="1"/>
    <col min="516" max="516" width="22.85546875" style="86" customWidth="1"/>
    <col min="517" max="519" width="8.85546875" style="86" customWidth="1"/>
    <col min="520" max="521" width="0" style="86" hidden="1" customWidth="1"/>
    <col min="522" max="522" width="8.42578125" style="86" customWidth="1"/>
    <col min="523" max="523" width="11.7109375" style="86" customWidth="1"/>
    <col min="524" max="524" width="12.7109375" style="86" customWidth="1"/>
    <col min="525" max="525" width="13.28515625" style="86" customWidth="1"/>
    <col min="526" max="526" width="11.7109375" style="86" customWidth="1"/>
    <col min="527" max="530" width="12.28515625" style="86" customWidth="1"/>
    <col min="531" max="531" width="10.5703125" style="86" customWidth="1"/>
    <col min="532" max="532" width="12.28515625" style="86" customWidth="1"/>
    <col min="533" max="533" width="7.28515625" style="86" customWidth="1"/>
    <col min="534" max="534" width="5.7109375" style="86" customWidth="1"/>
    <col min="535" max="536" width="14.5703125" style="86" customWidth="1"/>
    <col min="537" max="537" width="13.28515625" style="86" bestFit="1" customWidth="1"/>
    <col min="538" max="770" width="10" style="86"/>
    <col min="771" max="771" width="4.5703125" style="86" customWidth="1"/>
    <col min="772" max="772" width="22.85546875" style="86" customWidth="1"/>
    <col min="773" max="775" width="8.85546875" style="86" customWidth="1"/>
    <col min="776" max="777" width="0" style="86" hidden="1" customWidth="1"/>
    <col min="778" max="778" width="8.42578125" style="86" customWidth="1"/>
    <col min="779" max="779" width="11.7109375" style="86" customWidth="1"/>
    <col min="780" max="780" width="12.7109375" style="86" customWidth="1"/>
    <col min="781" max="781" width="13.28515625" style="86" customWidth="1"/>
    <col min="782" max="782" width="11.7109375" style="86" customWidth="1"/>
    <col min="783" max="786" width="12.28515625" style="86" customWidth="1"/>
    <col min="787" max="787" width="10.5703125" style="86" customWidth="1"/>
    <col min="788" max="788" width="12.28515625" style="86" customWidth="1"/>
    <col min="789" max="789" width="7.28515625" style="86" customWidth="1"/>
    <col min="790" max="790" width="5.7109375" style="86" customWidth="1"/>
    <col min="791" max="792" width="14.5703125" style="86" customWidth="1"/>
    <col min="793" max="793" width="13.28515625" style="86" bestFit="1" customWidth="1"/>
    <col min="794" max="1026" width="10" style="86"/>
    <col min="1027" max="1027" width="4.5703125" style="86" customWidth="1"/>
    <col min="1028" max="1028" width="22.85546875" style="86" customWidth="1"/>
    <col min="1029" max="1031" width="8.85546875" style="86" customWidth="1"/>
    <col min="1032" max="1033" width="0" style="86" hidden="1" customWidth="1"/>
    <col min="1034" max="1034" width="8.42578125" style="86" customWidth="1"/>
    <col min="1035" max="1035" width="11.7109375" style="86" customWidth="1"/>
    <col min="1036" max="1036" width="12.7109375" style="86" customWidth="1"/>
    <col min="1037" max="1037" width="13.28515625" style="86" customWidth="1"/>
    <col min="1038" max="1038" width="11.7109375" style="86" customWidth="1"/>
    <col min="1039" max="1042" width="12.28515625" style="86" customWidth="1"/>
    <col min="1043" max="1043" width="10.5703125" style="86" customWidth="1"/>
    <col min="1044" max="1044" width="12.28515625" style="86" customWidth="1"/>
    <col min="1045" max="1045" width="7.28515625" style="86" customWidth="1"/>
    <col min="1046" max="1046" width="5.7109375" style="86" customWidth="1"/>
    <col min="1047" max="1048" width="14.5703125" style="86" customWidth="1"/>
    <col min="1049" max="1049" width="13.28515625" style="86" bestFit="1" customWidth="1"/>
    <col min="1050" max="1282" width="10" style="86"/>
    <col min="1283" max="1283" width="4.5703125" style="86" customWidth="1"/>
    <col min="1284" max="1284" width="22.85546875" style="86" customWidth="1"/>
    <col min="1285" max="1287" width="8.85546875" style="86" customWidth="1"/>
    <col min="1288" max="1289" width="0" style="86" hidden="1" customWidth="1"/>
    <col min="1290" max="1290" width="8.42578125" style="86" customWidth="1"/>
    <col min="1291" max="1291" width="11.7109375" style="86" customWidth="1"/>
    <col min="1292" max="1292" width="12.7109375" style="86" customWidth="1"/>
    <col min="1293" max="1293" width="13.28515625" style="86" customWidth="1"/>
    <col min="1294" max="1294" width="11.7109375" style="86" customWidth="1"/>
    <col min="1295" max="1298" width="12.28515625" style="86" customWidth="1"/>
    <col min="1299" max="1299" width="10.5703125" style="86" customWidth="1"/>
    <col min="1300" max="1300" width="12.28515625" style="86" customWidth="1"/>
    <col min="1301" max="1301" width="7.28515625" style="86" customWidth="1"/>
    <col min="1302" max="1302" width="5.7109375" style="86" customWidth="1"/>
    <col min="1303" max="1304" width="14.5703125" style="86" customWidth="1"/>
    <col min="1305" max="1305" width="13.28515625" style="86" bestFit="1" customWidth="1"/>
    <col min="1306" max="1538" width="10" style="86"/>
    <col min="1539" max="1539" width="4.5703125" style="86" customWidth="1"/>
    <col min="1540" max="1540" width="22.85546875" style="86" customWidth="1"/>
    <col min="1541" max="1543" width="8.85546875" style="86" customWidth="1"/>
    <col min="1544" max="1545" width="0" style="86" hidden="1" customWidth="1"/>
    <col min="1546" max="1546" width="8.42578125" style="86" customWidth="1"/>
    <col min="1547" max="1547" width="11.7109375" style="86" customWidth="1"/>
    <col min="1548" max="1548" width="12.7109375" style="86" customWidth="1"/>
    <col min="1549" max="1549" width="13.28515625" style="86" customWidth="1"/>
    <col min="1550" max="1550" width="11.7109375" style="86" customWidth="1"/>
    <col min="1551" max="1554" width="12.28515625" style="86" customWidth="1"/>
    <col min="1555" max="1555" width="10.5703125" style="86" customWidth="1"/>
    <col min="1556" max="1556" width="12.28515625" style="86" customWidth="1"/>
    <col min="1557" max="1557" width="7.28515625" style="86" customWidth="1"/>
    <col min="1558" max="1558" width="5.7109375" style="86" customWidth="1"/>
    <col min="1559" max="1560" width="14.5703125" style="86" customWidth="1"/>
    <col min="1561" max="1561" width="13.28515625" style="86" bestFit="1" customWidth="1"/>
    <col min="1562" max="1794" width="10" style="86"/>
    <col min="1795" max="1795" width="4.5703125" style="86" customWidth="1"/>
    <col min="1796" max="1796" width="22.85546875" style="86" customWidth="1"/>
    <col min="1797" max="1799" width="8.85546875" style="86" customWidth="1"/>
    <col min="1800" max="1801" width="0" style="86" hidden="1" customWidth="1"/>
    <col min="1802" max="1802" width="8.42578125" style="86" customWidth="1"/>
    <col min="1803" max="1803" width="11.7109375" style="86" customWidth="1"/>
    <col min="1804" max="1804" width="12.7109375" style="86" customWidth="1"/>
    <col min="1805" max="1805" width="13.28515625" style="86" customWidth="1"/>
    <col min="1806" max="1806" width="11.7109375" style="86" customWidth="1"/>
    <col min="1807" max="1810" width="12.28515625" style="86" customWidth="1"/>
    <col min="1811" max="1811" width="10.5703125" style="86" customWidth="1"/>
    <col min="1812" max="1812" width="12.28515625" style="86" customWidth="1"/>
    <col min="1813" max="1813" width="7.28515625" style="86" customWidth="1"/>
    <col min="1814" max="1814" width="5.7109375" style="86" customWidth="1"/>
    <col min="1815" max="1816" width="14.5703125" style="86" customWidth="1"/>
    <col min="1817" max="1817" width="13.28515625" style="86" bestFit="1" customWidth="1"/>
    <col min="1818" max="2050" width="10" style="86"/>
    <col min="2051" max="2051" width="4.5703125" style="86" customWidth="1"/>
    <col min="2052" max="2052" width="22.85546875" style="86" customWidth="1"/>
    <col min="2053" max="2055" width="8.85546875" style="86" customWidth="1"/>
    <col min="2056" max="2057" width="0" style="86" hidden="1" customWidth="1"/>
    <col min="2058" max="2058" width="8.42578125" style="86" customWidth="1"/>
    <col min="2059" max="2059" width="11.7109375" style="86" customWidth="1"/>
    <col min="2060" max="2060" width="12.7109375" style="86" customWidth="1"/>
    <col min="2061" max="2061" width="13.28515625" style="86" customWidth="1"/>
    <col min="2062" max="2062" width="11.7109375" style="86" customWidth="1"/>
    <col min="2063" max="2066" width="12.28515625" style="86" customWidth="1"/>
    <col min="2067" max="2067" width="10.5703125" style="86" customWidth="1"/>
    <col min="2068" max="2068" width="12.28515625" style="86" customWidth="1"/>
    <col min="2069" max="2069" width="7.28515625" style="86" customWidth="1"/>
    <col min="2070" max="2070" width="5.7109375" style="86" customWidth="1"/>
    <col min="2071" max="2072" width="14.5703125" style="86" customWidth="1"/>
    <col min="2073" max="2073" width="13.28515625" style="86" bestFit="1" customWidth="1"/>
    <col min="2074" max="2306" width="10" style="86"/>
    <col min="2307" max="2307" width="4.5703125" style="86" customWidth="1"/>
    <col min="2308" max="2308" width="22.85546875" style="86" customWidth="1"/>
    <col min="2309" max="2311" width="8.85546875" style="86" customWidth="1"/>
    <col min="2312" max="2313" width="0" style="86" hidden="1" customWidth="1"/>
    <col min="2314" max="2314" width="8.42578125" style="86" customWidth="1"/>
    <col min="2315" max="2315" width="11.7109375" style="86" customWidth="1"/>
    <col min="2316" max="2316" width="12.7109375" style="86" customWidth="1"/>
    <col min="2317" max="2317" width="13.28515625" style="86" customWidth="1"/>
    <col min="2318" max="2318" width="11.7109375" style="86" customWidth="1"/>
    <col min="2319" max="2322" width="12.28515625" style="86" customWidth="1"/>
    <col min="2323" max="2323" width="10.5703125" style="86" customWidth="1"/>
    <col min="2324" max="2324" width="12.28515625" style="86" customWidth="1"/>
    <col min="2325" max="2325" width="7.28515625" style="86" customWidth="1"/>
    <col min="2326" max="2326" width="5.7109375" style="86" customWidth="1"/>
    <col min="2327" max="2328" width="14.5703125" style="86" customWidth="1"/>
    <col min="2329" max="2329" width="13.28515625" style="86" bestFit="1" customWidth="1"/>
    <col min="2330" max="2562" width="10" style="86"/>
    <col min="2563" max="2563" width="4.5703125" style="86" customWidth="1"/>
    <col min="2564" max="2564" width="22.85546875" style="86" customWidth="1"/>
    <col min="2565" max="2567" width="8.85546875" style="86" customWidth="1"/>
    <col min="2568" max="2569" width="0" style="86" hidden="1" customWidth="1"/>
    <col min="2570" max="2570" width="8.42578125" style="86" customWidth="1"/>
    <col min="2571" max="2571" width="11.7109375" style="86" customWidth="1"/>
    <col min="2572" max="2572" width="12.7109375" style="86" customWidth="1"/>
    <col min="2573" max="2573" width="13.28515625" style="86" customWidth="1"/>
    <col min="2574" max="2574" width="11.7109375" style="86" customWidth="1"/>
    <col min="2575" max="2578" width="12.28515625" style="86" customWidth="1"/>
    <col min="2579" max="2579" width="10.5703125" style="86" customWidth="1"/>
    <col min="2580" max="2580" width="12.28515625" style="86" customWidth="1"/>
    <col min="2581" max="2581" width="7.28515625" style="86" customWidth="1"/>
    <col min="2582" max="2582" width="5.7109375" style="86" customWidth="1"/>
    <col min="2583" max="2584" width="14.5703125" style="86" customWidth="1"/>
    <col min="2585" max="2585" width="13.28515625" style="86" bestFit="1" customWidth="1"/>
    <col min="2586" max="2818" width="10" style="86"/>
    <col min="2819" max="2819" width="4.5703125" style="86" customWidth="1"/>
    <col min="2820" max="2820" width="22.85546875" style="86" customWidth="1"/>
    <col min="2821" max="2823" width="8.85546875" style="86" customWidth="1"/>
    <col min="2824" max="2825" width="0" style="86" hidden="1" customWidth="1"/>
    <col min="2826" max="2826" width="8.42578125" style="86" customWidth="1"/>
    <col min="2827" max="2827" width="11.7109375" style="86" customWidth="1"/>
    <col min="2828" max="2828" width="12.7109375" style="86" customWidth="1"/>
    <col min="2829" max="2829" width="13.28515625" style="86" customWidth="1"/>
    <col min="2830" max="2830" width="11.7109375" style="86" customWidth="1"/>
    <col min="2831" max="2834" width="12.28515625" style="86" customWidth="1"/>
    <col min="2835" max="2835" width="10.5703125" style="86" customWidth="1"/>
    <col min="2836" max="2836" width="12.28515625" style="86" customWidth="1"/>
    <col min="2837" max="2837" width="7.28515625" style="86" customWidth="1"/>
    <col min="2838" max="2838" width="5.7109375" style="86" customWidth="1"/>
    <col min="2839" max="2840" width="14.5703125" style="86" customWidth="1"/>
    <col min="2841" max="2841" width="13.28515625" style="86" bestFit="1" customWidth="1"/>
    <col min="2842" max="3074" width="10" style="86"/>
    <col min="3075" max="3075" width="4.5703125" style="86" customWidth="1"/>
    <col min="3076" max="3076" width="22.85546875" style="86" customWidth="1"/>
    <col min="3077" max="3079" width="8.85546875" style="86" customWidth="1"/>
    <col min="3080" max="3081" width="0" style="86" hidden="1" customWidth="1"/>
    <col min="3082" max="3082" width="8.42578125" style="86" customWidth="1"/>
    <col min="3083" max="3083" width="11.7109375" style="86" customWidth="1"/>
    <col min="3084" max="3084" width="12.7109375" style="86" customWidth="1"/>
    <col min="3085" max="3085" width="13.28515625" style="86" customWidth="1"/>
    <col min="3086" max="3086" width="11.7109375" style="86" customWidth="1"/>
    <col min="3087" max="3090" width="12.28515625" style="86" customWidth="1"/>
    <col min="3091" max="3091" width="10.5703125" style="86" customWidth="1"/>
    <col min="3092" max="3092" width="12.28515625" style="86" customWidth="1"/>
    <col min="3093" max="3093" width="7.28515625" style="86" customWidth="1"/>
    <col min="3094" max="3094" width="5.7109375" style="86" customWidth="1"/>
    <col min="3095" max="3096" width="14.5703125" style="86" customWidth="1"/>
    <col min="3097" max="3097" width="13.28515625" style="86" bestFit="1" customWidth="1"/>
    <col min="3098" max="3330" width="10" style="86"/>
    <col min="3331" max="3331" width="4.5703125" style="86" customWidth="1"/>
    <col min="3332" max="3332" width="22.85546875" style="86" customWidth="1"/>
    <col min="3333" max="3335" width="8.85546875" style="86" customWidth="1"/>
    <col min="3336" max="3337" width="0" style="86" hidden="1" customWidth="1"/>
    <col min="3338" max="3338" width="8.42578125" style="86" customWidth="1"/>
    <col min="3339" max="3339" width="11.7109375" style="86" customWidth="1"/>
    <col min="3340" max="3340" width="12.7109375" style="86" customWidth="1"/>
    <col min="3341" max="3341" width="13.28515625" style="86" customWidth="1"/>
    <col min="3342" max="3342" width="11.7109375" style="86" customWidth="1"/>
    <col min="3343" max="3346" width="12.28515625" style="86" customWidth="1"/>
    <col min="3347" max="3347" width="10.5703125" style="86" customWidth="1"/>
    <col min="3348" max="3348" width="12.28515625" style="86" customWidth="1"/>
    <col min="3349" max="3349" width="7.28515625" style="86" customWidth="1"/>
    <col min="3350" max="3350" width="5.7109375" style="86" customWidth="1"/>
    <col min="3351" max="3352" width="14.5703125" style="86" customWidth="1"/>
    <col min="3353" max="3353" width="13.28515625" style="86" bestFit="1" customWidth="1"/>
    <col min="3354" max="3586" width="10" style="86"/>
    <col min="3587" max="3587" width="4.5703125" style="86" customWidth="1"/>
    <col min="3588" max="3588" width="22.85546875" style="86" customWidth="1"/>
    <col min="3589" max="3591" width="8.85546875" style="86" customWidth="1"/>
    <col min="3592" max="3593" width="0" style="86" hidden="1" customWidth="1"/>
    <col min="3594" max="3594" width="8.42578125" style="86" customWidth="1"/>
    <col min="3595" max="3595" width="11.7109375" style="86" customWidth="1"/>
    <col min="3596" max="3596" width="12.7109375" style="86" customWidth="1"/>
    <col min="3597" max="3597" width="13.28515625" style="86" customWidth="1"/>
    <col min="3598" max="3598" width="11.7109375" style="86" customWidth="1"/>
    <col min="3599" max="3602" width="12.28515625" style="86" customWidth="1"/>
    <col min="3603" max="3603" width="10.5703125" style="86" customWidth="1"/>
    <col min="3604" max="3604" width="12.28515625" style="86" customWidth="1"/>
    <col min="3605" max="3605" width="7.28515625" style="86" customWidth="1"/>
    <col min="3606" max="3606" width="5.7109375" style="86" customWidth="1"/>
    <col min="3607" max="3608" width="14.5703125" style="86" customWidth="1"/>
    <col min="3609" max="3609" width="13.28515625" style="86" bestFit="1" customWidth="1"/>
    <col min="3610" max="3842" width="10" style="86"/>
    <col min="3843" max="3843" width="4.5703125" style="86" customWidth="1"/>
    <col min="3844" max="3844" width="22.85546875" style="86" customWidth="1"/>
    <col min="3845" max="3847" width="8.85546875" style="86" customWidth="1"/>
    <col min="3848" max="3849" width="0" style="86" hidden="1" customWidth="1"/>
    <col min="3850" max="3850" width="8.42578125" style="86" customWidth="1"/>
    <col min="3851" max="3851" width="11.7109375" style="86" customWidth="1"/>
    <col min="3852" max="3852" width="12.7109375" style="86" customWidth="1"/>
    <col min="3853" max="3853" width="13.28515625" style="86" customWidth="1"/>
    <col min="3854" max="3854" width="11.7109375" style="86" customWidth="1"/>
    <col min="3855" max="3858" width="12.28515625" style="86" customWidth="1"/>
    <col min="3859" max="3859" width="10.5703125" style="86" customWidth="1"/>
    <col min="3860" max="3860" width="12.28515625" style="86" customWidth="1"/>
    <col min="3861" max="3861" width="7.28515625" style="86" customWidth="1"/>
    <col min="3862" max="3862" width="5.7109375" style="86" customWidth="1"/>
    <col min="3863" max="3864" width="14.5703125" style="86" customWidth="1"/>
    <col min="3865" max="3865" width="13.28515625" style="86" bestFit="1" customWidth="1"/>
    <col min="3866" max="4098" width="10" style="86"/>
    <col min="4099" max="4099" width="4.5703125" style="86" customWidth="1"/>
    <col min="4100" max="4100" width="22.85546875" style="86" customWidth="1"/>
    <col min="4101" max="4103" width="8.85546875" style="86" customWidth="1"/>
    <col min="4104" max="4105" width="0" style="86" hidden="1" customWidth="1"/>
    <col min="4106" max="4106" width="8.42578125" style="86" customWidth="1"/>
    <col min="4107" max="4107" width="11.7109375" style="86" customWidth="1"/>
    <col min="4108" max="4108" width="12.7109375" style="86" customWidth="1"/>
    <col min="4109" max="4109" width="13.28515625" style="86" customWidth="1"/>
    <col min="4110" max="4110" width="11.7109375" style="86" customWidth="1"/>
    <col min="4111" max="4114" width="12.28515625" style="86" customWidth="1"/>
    <col min="4115" max="4115" width="10.5703125" style="86" customWidth="1"/>
    <col min="4116" max="4116" width="12.28515625" style="86" customWidth="1"/>
    <col min="4117" max="4117" width="7.28515625" style="86" customWidth="1"/>
    <col min="4118" max="4118" width="5.7109375" style="86" customWidth="1"/>
    <col min="4119" max="4120" width="14.5703125" style="86" customWidth="1"/>
    <col min="4121" max="4121" width="13.28515625" style="86" bestFit="1" customWidth="1"/>
    <col min="4122" max="4354" width="10" style="86"/>
    <col min="4355" max="4355" width="4.5703125" style="86" customWidth="1"/>
    <col min="4356" max="4356" width="22.85546875" style="86" customWidth="1"/>
    <col min="4357" max="4359" width="8.85546875" style="86" customWidth="1"/>
    <col min="4360" max="4361" width="0" style="86" hidden="1" customWidth="1"/>
    <col min="4362" max="4362" width="8.42578125" style="86" customWidth="1"/>
    <col min="4363" max="4363" width="11.7109375" style="86" customWidth="1"/>
    <col min="4364" max="4364" width="12.7109375" style="86" customWidth="1"/>
    <col min="4365" max="4365" width="13.28515625" style="86" customWidth="1"/>
    <col min="4366" max="4366" width="11.7109375" style="86" customWidth="1"/>
    <col min="4367" max="4370" width="12.28515625" style="86" customWidth="1"/>
    <col min="4371" max="4371" width="10.5703125" style="86" customWidth="1"/>
    <col min="4372" max="4372" width="12.28515625" style="86" customWidth="1"/>
    <col min="4373" max="4373" width="7.28515625" style="86" customWidth="1"/>
    <col min="4374" max="4374" width="5.7109375" style="86" customWidth="1"/>
    <col min="4375" max="4376" width="14.5703125" style="86" customWidth="1"/>
    <col min="4377" max="4377" width="13.28515625" style="86" bestFit="1" customWidth="1"/>
    <col min="4378" max="4610" width="10" style="86"/>
    <col min="4611" max="4611" width="4.5703125" style="86" customWidth="1"/>
    <col min="4612" max="4612" width="22.85546875" style="86" customWidth="1"/>
    <col min="4613" max="4615" width="8.85546875" style="86" customWidth="1"/>
    <col min="4616" max="4617" width="0" style="86" hidden="1" customWidth="1"/>
    <col min="4618" max="4618" width="8.42578125" style="86" customWidth="1"/>
    <col min="4619" max="4619" width="11.7109375" style="86" customWidth="1"/>
    <col min="4620" max="4620" width="12.7109375" style="86" customWidth="1"/>
    <col min="4621" max="4621" width="13.28515625" style="86" customWidth="1"/>
    <col min="4622" max="4622" width="11.7109375" style="86" customWidth="1"/>
    <col min="4623" max="4626" width="12.28515625" style="86" customWidth="1"/>
    <col min="4627" max="4627" width="10.5703125" style="86" customWidth="1"/>
    <col min="4628" max="4628" width="12.28515625" style="86" customWidth="1"/>
    <col min="4629" max="4629" width="7.28515625" style="86" customWidth="1"/>
    <col min="4630" max="4630" width="5.7109375" style="86" customWidth="1"/>
    <col min="4631" max="4632" width="14.5703125" style="86" customWidth="1"/>
    <col min="4633" max="4633" width="13.28515625" style="86" bestFit="1" customWidth="1"/>
    <col min="4634" max="4866" width="10" style="86"/>
    <col min="4867" max="4867" width="4.5703125" style="86" customWidth="1"/>
    <col min="4868" max="4868" width="22.85546875" style="86" customWidth="1"/>
    <col min="4869" max="4871" width="8.85546875" style="86" customWidth="1"/>
    <col min="4872" max="4873" width="0" style="86" hidden="1" customWidth="1"/>
    <col min="4874" max="4874" width="8.42578125" style="86" customWidth="1"/>
    <col min="4875" max="4875" width="11.7109375" style="86" customWidth="1"/>
    <col min="4876" max="4876" width="12.7109375" style="86" customWidth="1"/>
    <col min="4877" max="4877" width="13.28515625" style="86" customWidth="1"/>
    <col min="4878" max="4878" width="11.7109375" style="86" customWidth="1"/>
    <col min="4879" max="4882" width="12.28515625" style="86" customWidth="1"/>
    <col min="4883" max="4883" width="10.5703125" style="86" customWidth="1"/>
    <col min="4884" max="4884" width="12.28515625" style="86" customWidth="1"/>
    <col min="4885" max="4885" width="7.28515625" style="86" customWidth="1"/>
    <col min="4886" max="4886" width="5.7109375" style="86" customWidth="1"/>
    <col min="4887" max="4888" width="14.5703125" style="86" customWidth="1"/>
    <col min="4889" max="4889" width="13.28515625" style="86" bestFit="1" customWidth="1"/>
    <col min="4890" max="5122" width="10" style="86"/>
    <col min="5123" max="5123" width="4.5703125" style="86" customWidth="1"/>
    <col min="5124" max="5124" width="22.85546875" style="86" customWidth="1"/>
    <col min="5125" max="5127" width="8.85546875" style="86" customWidth="1"/>
    <col min="5128" max="5129" width="0" style="86" hidden="1" customWidth="1"/>
    <col min="5130" max="5130" width="8.42578125" style="86" customWidth="1"/>
    <col min="5131" max="5131" width="11.7109375" style="86" customWidth="1"/>
    <col min="5132" max="5132" width="12.7109375" style="86" customWidth="1"/>
    <col min="5133" max="5133" width="13.28515625" style="86" customWidth="1"/>
    <col min="5134" max="5134" width="11.7109375" style="86" customWidth="1"/>
    <col min="5135" max="5138" width="12.28515625" style="86" customWidth="1"/>
    <col min="5139" max="5139" width="10.5703125" style="86" customWidth="1"/>
    <col min="5140" max="5140" width="12.28515625" style="86" customWidth="1"/>
    <col min="5141" max="5141" width="7.28515625" style="86" customWidth="1"/>
    <col min="5142" max="5142" width="5.7109375" style="86" customWidth="1"/>
    <col min="5143" max="5144" width="14.5703125" style="86" customWidth="1"/>
    <col min="5145" max="5145" width="13.28515625" style="86" bestFit="1" customWidth="1"/>
    <col min="5146" max="5378" width="10" style="86"/>
    <col min="5379" max="5379" width="4.5703125" style="86" customWidth="1"/>
    <col min="5380" max="5380" width="22.85546875" style="86" customWidth="1"/>
    <col min="5381" max="5383" width="8.85546875" style="86" customWidth="1"/>
    <col min="5384" max="5385" width="0" style="86" hidden="1" customWidth="1"/>
    <col min="5386" max="5386" width="8.42578125" style="86" customWidth="1"/>
    <col min="5387" max="5387" width="11.7109375" style="86" customWidth="1"/>
    <col min="5388" max="5388" width="12.7109375" style="86" customWidth="1"/>
    <col min="5389" max="5389" width="13.28515625" style="86" customWidth="1"/>
    <col min="5390" max="5390" width="11.7109375" style="86" customWidth="1"/>
    <col min="5391" max="5394" width="12.28515625" style="86" customWidth="1"/>
    <col min="5395" max="5395" width="10.5703125" style="86" customWidth="1"/>
    <col min="5396" max="5396" width="12.28515625" style="86" customWidth="1"/>
    <col min="5397" max="5397" width="7.28515625" style="86" customWidth="1"/>
    <col min="5398" max="5398" width="5.7109375" style="86" customWidth="1"/>
    <col min="5399" max="5400" width="14.5703125" style="86" customWidth="1"/>
    <col min="5401" max="5401" width="13.28515625" style="86" bestFit="1" customWidth="1"/>
    <col min="5402" max="5634" width="10" style="86"/>
    <col min="5635" max="5635" width="4.5703125" style="86" customWidth="1"/>
    <col min="5636" max="5636" width="22.85546875" style="86" customWidth="1"/>
    <col min="5637" max="5639" width="8.85546875" style="86" customWidth="1"/>
    <col min="5640" max="5641" width="0" style="86" hidden="1" customWidth="1"/>
    <col min="5642" max="5642" width="8.42578125" style="86" customWidth="1"/>
    <col min="5643" max="5643" width="11.7109375" style="86" customWidth="1"/>
    <col min="5644" max="5644" width="12.7109375" style="86" customWidth="1"/>
    <col min="5645" max="5645" width="13.28515625" style="86" customWidth="1"/>
    <col min="5646" max="5646" width="11.7109375" style="86" customWidth="1"/>
    <col min="5647" max="5650" width="12.28515625" style="86" customWidth="1"/>
    <col min="5651" max="5651" width="10.5703125" style="86" customWidth="1"/>
    <col min="5652" max="5652" width="12.28515625" style="86" customWidth="1"/>
    <col min="5653" max="5653" width="7.28515625" style="86" customWidth="1"/>
    <col min="5654" max="5654" width="5.7109375" style="86" customWidth="1"/>
    <col min="5655" max="5656" width="14.5703125" style="86" customWidth="1"/>
    <col min="5657" max="5657" width="13.28515625" style="86" bestFit="1" customWidth="1"/>
    <col min="5658" max="5890" width="10" style="86"/>
    <col min="5891" max="5891" width="4.5703125" style="86" customWidth="1"/>
    <col min="5892" max="5892" width="22.85546875" style="86" customWidth="1"/>
    <col min="5893" max="5895" width="8.85546875" style="86" customWidth="1"/>
    <col min="5896" max="5897" width="0" style="86" hidden="1" customWidth="1"/>
    <col min="5898" max="5898" width="8.42578125" style="86" customWidth="1"/>
    <col min="5899" max="5899" width="11.7109375" style="86" customWidth="1"/>
    <col min="5900" max="5900" width="12.7109375" style="86" customWidth="1"/>
    <col min="5901" max="5901" width="13.28515625" style="86" customWidth="1"/>
    <col min="5902" max="5902" width="11.7109375" style="86" customWidth="1"/>
    <col min="5903" max="5906" width="12.28515625" style="86" customWidth="1"/>
    <col min="5907" max="5907" width="10.5703125" style="86" customWidth="1"/>
    <col min="5908" max="5908" width="12.28515625" style="86" customWidth="1"/>
    <col min="5909" max="5909" width="7.28515625" style="86" customWidth="1"/>
    <col min="5910" max="5910" width="5.7109375" style="86" customWidth="1"/>
    <col min="5911" max="5912" width="14.5703125" style="86" customWidth="1"/>
    <col min="5913" max="5913" width="13.28515625" style="86" bestFit="1" customWidth="1"/>
    <col min="5914" max="6146" width="10" style="86"/>
    <col min="6147" max="6147" width="4.5703125" style="86" customWidth="1"/>
    <col min="6148" max="6148" width="22.85546875" style="86" customWidth="1"/>
    <col min="6149" max="6151" width="8.85546875" style="86" customWidth="1"/>
    <col min="6152" max="6153" width="0" style="86" hidden="1" customWidth="1"/>
    <col min="6154" max="6154" width="8.42578125" style="86" customWidth="1"/>
    <col min="6155" max="6155" width="11.7109375" style="86" customWidth="1"/>
    <col min="6156" max="6156" width="12.7109375" style="86" customWidth="1"/>
    <col min="6157" max="6157" width="13.28515625" style="86" customWidth="1"/>
    <col min="6158" max="6158" width="11.7109375" style="86" customWidth="1"/>
    <col min="6159" max="6162" width="12.28515625" style="86" customWidth="1"/>
    <col min="6163" max="6163" width="10.5703125" style="86" customWidth="1"/>
    <col min="6164" max="6164" width="12.28515625" style="86" customWidth="1"/>
    <col min="6165" max="6165" width="7.28515625" style="86" customWidth="1"/>
    <col min="6166" max="6166" width="5.7109375" style="86" customWidth="1"/>
    <col min="6167" max="6168" width="14.5703125" style="86" customWidth="1"/>
    <col min="6169" max="6169" width="13.28515625" style="86" bestFit="1" customWidth="1"/>
    <col min="6170" max="6402" width="10" style="86"/>
    <col min="6403" max="6403" width="4.5703125" style="86" customWidth="1"/>
    <col min="6404" max="6404" width="22.85546875" style="86" customWidth="1"/>
    <col min="6405" max="6407" width="8.85546875" style="86" customWidth="1"/>
    <col min="6408" max="6409" width="0" style="86" hidden="1" customWidth="1"/>
    <col min="6410" max="6410" width="8.42578125" style="86" customWidth="1"/>
    <col min="6411" max="6411" width="11.7109375" style="86" customWidth="1"/>
    <col min="6412" max="6412" width="12.7109375" style="86" customWidth="1"/>
    <col min="6413" max="6413" width="13.28515625" style="86" customWidth="1"/>
    <col min="6414" max="6414" width="11.7109375" style="86" customWidth="1"/>
    <col min="6415" max="6418" width="12.28515625" style="86" customWidth="1"/>
    <col min="6419" max="6419" width="10.5703125" style="86" customWidth="1"/>
    <col min="6420" max="6420" width="12.28515625" style="86" customWidth="1"/>
    <col min="6421" max="6421" width="7.28515625" style="86" customWidth="1"/>
    <col min="6422" max="6422" width="5.7109375" style="86" customWidth="1"/>
    <col min="6423" max="6424" width="14.5703125" style="86" customWidth="1"/>
    <col min="6425" max="6425" width="13.28515625" style="86" bestFit="1" customWidth="1"/>
    <col min="6426" max="6658" width="10" style="86"/>
    <col min="6659" max="6659" width="4.5703125" style="86" customWidth="1"/>
    <col min="6660" max="6660" width="22.85546875" style="86" customWidth="1"/>
    <col min="6661" max="6663" width="8.85546875" style="86" customWidth="1"/>
    <col min="6664" max="6665" width="0" style="86" hidden="1" customWidth="1"/>
    <col min="6666" max="6666" width="8.42578125" style="86" customWidth="1"/>
    <col min="6667" max="6667" width="11.7109375" style="86" customWidth="1"/>
    <col min="6668" max="6668" width="12.7109375" style="86" customWidth="1"/>
    <col min="6669" max="6669" width="13.28515625" style="86" customWidth="1"/>
    <col min="6670" max="6670" width="11.7109375" style="86" customWidth="1"/>
    <col min="6671" max="6674" width="12.28515625" style="86" customWidth="1"/>
    <col min="6675" max="6675" width="10.5703125" style="86" customWidth="1"/>
    <col min="6676" max="6676" width="12.28515625" style="86" customWidth="1"/>
    <col min="6677" max="6677" width="7.28515625" style="86" customWidth="1"/>
    <col min="6678" max="6678" width="5.7109375" style="86" customWidth="1"/>
    <col min="6679" max="6680" width="14.5703125" style="86" customWidth="1"/>
    <col min="6681" max="6681" width="13.28515625" style="86" bestFit="1" customWidth="1"/>
    <col min="6682" max="6914" width="10" style="86"/>
    <col min="6915" max="6915" width="4.5703125" style="86" customWidth="1"/>
    <col min="6916" max="6916" width="22.85546875" style="86" customWidth="1"/>
    <col min="6917" max="6919" width="8.85546875" style="86" customWidth="1"/>
    <col min="6920" max="6921" width="0" style="86" hidden="1" customWidth="1"/>
    <col min="6922" max="6922" width="8.42578125" style="86" customWidth="1"/>
    <col min="6923" max="6923" width="11.7109375" style="86" customWidth="1"/>
    <col min="6924" max="6924" width="12.7109375" style="86" customWidth="1"/>
    <col min="6925" max="6925" width="13.28515625" style="86" customWidth="1"/>
    <col min="6926" max="6926" width="11.7109375" style="86" customWidth="1"/>
    <col min="6927" max="6930" width="12.28515625" style="86" customWidth="1"/>
    <col min="6931" max="6931" width="10.5703125" style="86" customWidth="1"/>
    <col min="6932" max="6932" width="12.28515625" style="86" customWidth="1"/>
    <col min="6933" max="6933" width="7.28515625" style="86" customWidth="1"/>
    <col min="6934" max="6934" width="5.7109375" style="86" customWidth="1"/>
    <col min="6935" max="6936" width="14.5703125" style="86" customWidth="1"/>
    <col min="6937" max="6937" width="13.28515625" style="86" bestFit="1" customWidth="1"/>
    <col min="6938" max="7170" width="10" style="86"/>
    <col min="7171" max="7171" width="4.5703125" style="86" customWidth="1"/>
    <col min="7172" max="7172" width="22.85546875" style="86" customWidth="1"/>
    <col min="7173" max="7175" width="8.85546875" style="86" customWidth="1"/>
    <col min="7176" max="7177" width="0" style="86" hidden="1" customWidth="1"/>
    <col min="7178" max="7178" width="8.42578125" style="86" customWidth="1"/>
    <col min="7179" max="7179" width="11.7109375" style="86" customWidth="1"/>
    <col min="7180" max="7180" width="12.7109375" style="86" customWidth="1"/>
    <col min="7181" max="7181" width="13.28515625" style="86" customWidth="1"/>
    <col min="7182" max="7182" width="11.7109375" style="86" customWidth="1"/>
    <col min="7183" max="7186" width="12.28515625" style="86" customWidth="1"/>
    <col min="7187" max="7187" width="10.5703125" style="86" customWidth="1"/>
    <col min="7188" max="7188" width="12.28515625" style="86" customWidth="1"/>
    <col min="7189" max="7189" width="7.28515625" style="86" customWidth="1"/>
    <col min="7190" max="7190" width="5.7109375" style="86" customWidth="1"/>
    <col min="7191" max="7192" width="14.5703125" style="86" customWidth="1"/>
    <col min="7193" max="7193" width="13.28515625" style="86" bestFit="1" customWidth="1"/>
    <col min="7194" max="7426" width="10" style="86"/>
    <col min="7427" max="7427" width="4.5703125" style="86" customWidth="1"/>
    <col min="7428" max="7428" width="22.85546875" style="86" customWidth="1"/>
    <col min="7429" max="7431" width="8.85546875" style="86" customWidth="1"/>
    <col min="7432" max="7433" width="0" style="86" hidden="1" customWidth="1"/>
    <col min="7434" max="7434" width="8.42578125" style="86" customWidth="1"/>
    <col min="7435" max="7435" width="11.7109375" style="86" customWidth="1"/>
    <col min="7436" max="7436" width="12.7109375" style="86" customWidth="1"/>
    <col min="7437" max="7437" width="13.28515625" style="86" customWidth="1"/>
    <col min="7438" max="7438" width="11.7109375" style="86" customWidth="1"/>
    <col min="7439" max="7442" width="12.28515625" style="86" customWidth="1"/>
    <col min="7443" max="7443" width="10.5703125" style="86" customWidth="1"/>
    <col min="7444" max="7444" width="12.28515625" style="86" customWidth="1"/>
    <col min="7445" max="7445" width="7.28515625" style="86" customWidth="1"/>
    <col min="7446" max="7446" width="5.7109375" style="86" customWidth="1"/>
    <col min="7447" max="7448" width="14.5703125" style="86" customWidth="1"/>
    <col min="7449" max="7449" width="13.28515625" style="86" bestFit="1" customWidth="1"/>
    <col min="7450" max="7682" width="10" style="86"/>
    <col min="7683" max="7683" width="4.5703125" style="86" customWidth="1"/>
    <col min="7684" max="7684" width="22.85546875" style="86" customWidth="1"/>
    <col min="7685" max="7687" width="8.85546875" style="86" customWidth="1"/>
    <col min="7688" max="7689" width="0" style="86" hidden="1" customWidth="1"/>
    <col min="7690" max="7690" width="8.42578125" style="86" customWidth="1"/>
    <col min="7691" max="7691" width="11.7109375" style="86" customWidth="1"/>
    <col min="7692" max="7692" width="12.7109375" style="86" customWidth="1"/>
    <col min="7693" max="7693" width="13.28515625" style="86" customWidth="1"/>
    <col min="7694" max="7694" width="11.7109375" style="86" customWidth="1"/>
    <col min="7695" max="7698" width="12.28515625" style="86" customWidth="1"/>
    <col min="7699" max="7699" width="10.5703125" style="86" customWidth="1"/>
    <col min="7700" max="7700" width="12.28515625" style="86" customWidth="1"/>
    <col min="7701" max="7701" width="7.28515625" style="86" customWidth="1"/>
    <col min="7702" max="7702" width="5.7109375" style="86" customWidth="1"/>
    <col min="7703" max="7704" width="14.5703125" style="86" customWidth="1"/>
    <col min="7705" max="7705" width="13.28515625" style="86" bestFit="1" customWidth="1"/>
    <col min="7706" max="7938" width="10" style="86"/>
    <col min="7939" max="7939" width="4.5703125" style="86" customWidth="1"/>
    <col min="7940" max="7940" width="22.85546875" style="86" customWidth="1"/>
    <col min="7941" max="7943" width="8.85546875" style="86" customWidth="1"/>
    <col min="7944" max="7945" width="0" style="86" hidden="1" customWidth="1"/>
    <col min="7946" max="7946" width="8.42578125" style="86" customWidth="1"/>
    <col min="7947" max="7947" width="11.7109375" style="86" customWidth="1"/>
    <col min="7948" max="7948" width="12.7109375" style="86" customWidth="1"/>
    <col min="7949" max="7949" width="13.28515625" style="86" customWidth="1"/>
    <col min="7950" max="7950" width="11.7109375" style="86" customWidth="1"/>
    <col min="7951" max="7954" width="12.28515625" style="86" customWidth="1"/>
    <col min="7955" max="7955" width="10.5703125" style="86" customWidth="1"/>
    <col min="7956" max="7956" width="12.28515625" style="86" customWidth="1"/>
    <col min="7957" max="7957" width="7.28515625" style="86" customWidth="1"/>
    <col min="7958" max="7958" width="5.7109375" style="86" customWidth="1"/>
    <col min="7959" max="7960" width="14.5703125" style="86" customWidth="1"/>
    <col min="7961" max="7961" width="13.28515625" style="86" bestFit="1" customWidth="1"/>
    <col min="7962" max="8194" width="10" style="86"/>
    <col min="8195" max="8195" width="4.5703125" style="86" customWidth="1"/>
    <col min="8196" max="8196" width="22.85546875" style="86" customWidth="1"/>
    <col min="8197" max="8199" width="8.85546875" style="86" customWidth="1"/>
    <col min="8200" max="8201" width="0" style="86" hidden="1" customWidth="1"/>
    <col min="8202" max="8202" width="8.42578125" style="86" customWidth="1"/>
    <col min="8203" max="8203" width="11.7109375" style="86" customWidth="1"/>
    <col min="8204" max="8204" width="12.7109375" style="86" customWidth="1"/>
    <col min="8205" max="8205" width="13.28515625" style="86" customWidth="1"/>
    <col min="8206" max="8206" width="11.7109375" style="86" customWidth="1"/>
    <col min="8207" max="8210" width="12.28515625" style="86" customWidth="1"/>
    <col min="8211" max="8211" width="10.5703125" style="86" customWidth="1"/>
    <col min="8212" max="8212" width="12.28515625" style="86" customWidth="1"/>
    <col min="8213" max="8213" width="7.28515625" style="86" customWidth="1"/>
    <col min="8214" max="8214" width="5.7109375" style="86" customWidth="1"/>
    <col min="8215" max="8216" width="14.5703125" style="86" customWidth="1"/>
    <col min="8217" max="8217" width="13.28515625" style="86" bestFit="1" customWidth="1"/>
    <col min="8218" max="8450" width="10" style="86"/>
    <col min="8451" max="8451" width="4.5703125" style="86" customWidth="1"/>
    <col min="8452" max="8452" width="22.85546875" style="86" customWidth="1"/>
    <col min="8453" max="8455" width="8.85546875" style="86" customWidth="1"/>
    <col min="8456" max="8457" width="0" style="86" hidden="1" customWidth="1"/>
    <col min="8458" max="8458" width="8.42578125" style="86" customWidth="1"/>
    <col min="8459" max="8459" width="11.7109375" style="86" customWidth="1"/>
    <col min="8460" max="8460" width="12.7109375" style="86" customWidth="1"/>
    <col min="8461" max="8461" width="13.28515625" style="86" customWidth="1"/>
    <col min="8462" max="8462" width="11.7109375" style="86" customWidth="1"/>
    <col min="8463" max="8466" width="12.28515625" style="86" customWidth="1"/>
    <col min="8467" max="8467" width="10.5703125" style="86" customWidth="1"/>
    <col min="8468" max="8468" width="12.28515625" style="86" customWidth="1"/>
    <col min="8469" max="8469" width="7.28515625" style="86" customWidth="1"/>
    <col min="8470" max="8470" width="5.7109375" style="86" customWidth="1"/>
    <col min="8471" max="8472" width="14.5703125" style="86" customWidth="1"/>
    <col min="8473" max="8473" width="13.28515625" style="86" bestFit="1" customWidth="1"/>
    <col min="8474" max="8706" width="10" style="86"/>
    <col min="8707" max="8707" width="4.5703125" style="86" customWidth="1"/>
    <col min="8708" max="8708" width="22.85546875" style="86" customWidth="1"/>
    <col min="8709" max="8711" width="8.85546875" style="86" customWidth="1"/>
    <col min="8712" max="8713" width="0" style="86" hidden="1" customWidth="1"/>
    <col min="8714" max="8714" width="8.42578125" style="86" customWidth="1"/>
    <col min="8715" max="8715" width="11.7109375" style="86" customWidth="1"/>
    <col min="8716" max="8716" width="12.7109375" style="86" customWidth="1"/>
    <col min="8717" max="8717" width="13.28515625" style="86" customWidth="1"/>
    <col min="8718" max="8718" width="11.7109375" style="86" customWidth="1"/>
    <col min="8719" max="8722" width="12.28515625" style="86" customWidth="1"/>
    <col min="8723" max="8723" width="10.5703125" style="86" customWidth="1"/>
    <col min="8724" max="8724" width="12.28515625" style="86" customWidth="1"/>
    <col min="8725" max="8725" width="7.28515625" style="86" customWidth="1"/>
    <col min="8726" max="8726" width="5.7109375" style="86" customWidth="1"/>
    <col min="8727" max="8728" width="14.5703125" style="86" customWidth="1"/>
    <col min="8729" max="8729" width="13.28515625" style="86" bestFit="1" customWidth="1"/>
    <col min="8730" max="8962" width="10" style="86"/>
    <col min="8963" max="8963" width="4.5703125" style="86" customWidth="1"/>
    <col min="8964" max="8964" width="22.85546875" style="86" customWidth="1"/>
    <col min="8965" max="8967" width="8.85546875" style="86" customWidth="1"/>
    <col min="8968" max="8969" width="0" style="86" hidden="1" customWidth="1"/>
    <col min="8970" max="8970" width="8.42578125" style="86" customWidth="1"/>
    <col min="8971" max="8971" width="11.7109375" style="86" customWidth="1"/>
    <col min="8972" max="8972" width="12.7109375" style="86" customWidth="1"/>
    <col min="8973" max="8973" width="13.28515625" style="86" customWidth="1"/>
    <col min="8974" max="8974" width="11.7109375" style="86" customWidth="1"/>
    <col min="8975" max="8978" width="12.28515625" style="86" customWidth="1"/>
    <col min="8979" max="8979" width="10.5703125" style="86" customWidth="1"/>
    <col min="8980" max="8980" width="12.28515625" style="86" customWidth="1"/>
    <col min="8981" max="8981" width="7.28515625" style="86" customWidth="1"/>
    <col min="8982" max="8982" width="5.7109375" style="86" customWidth="1"/>
    <col min="8983" max="8984" width="14.5703125" style="86" customWidth="1"/>
    <col min="8985" max="8985" width="13.28515625" style="86" bestFit="1" customWidth="1"/>
    <col min="8986" max="9218" width="10" style="86"/>
    <col min="9219" max="9219" width="4.5703125" style="86" customWidth="1"/>
    <col min="9220" max="9220" width="22.85546875" style="86" customWidth="1"/>
    <col min="9221" max="9223" width="8.85546875" style="86" customWidth="1"/>
    <col min="9224" max="9225" width="0" style="86" hidden="1" customWidth="1"/>
    <col min="9226" max="9226" width="8.42578125" style="86" customWidth="1"/>
    <col min="9227" max="9227" width="11.7109375" style="86" customWidth="1"/>
    <col min="9228" max="9228" width="12.7109375" style="86" customWidth="1"/>
    <col min="9229" max="9229" width="13.28515625" style="86" customWidth="1"/>
    <col min="9230" max="9230" width="11.7109375" style="86" customWidth="1"/>
    <col min="9231" max="9234" width="12.28515625" style="86" customWidth="1"/>
    <col min="9235" max="9235" width="10.5703125" style="86" customWidth="1"/>
    <col min="9236" max="9236" width="12.28515625" style="86" customWidth="1"/>
    <col min="9237" max="9237" width="7.28515625" style="86" customWidth="1"/>
    <col min="9238" max="9238" width="5.7109375" style="86" customWidth="1"/>
    <col min="9239" max="9240" width="14.5703125" style="86" customWidth="1"/>
    <col min="9241" max="9241" width="13.28515625" style="86" bestFit="1" customWidth="1"/>
    <col min="9242" max="9474" width="10" style="86"/>
    <col min="9475" max="9475" width="4.5703125" style="86" customWidth="1"/>
    <col min="9476" max="9476" width="22.85546875" style="86" customWidth="1"/>
    <col min="9477" max="9479" width="8.85546875" style="86" customWidth="1"/>
    <col min="9480" max="9481" width="0" style="86" hidden="1" customWidth="1"/>
    <col min="9482" max="9482" width="8.42578125" style="86" customWidth="1"/>
    <col min="9483" max="9483" width="11.7109375" style="86" customWidth="1"/>
    <col min="9484" max="9484" width="12.7109375" style="86" customWidth="1"/>
    <col min="9485" max="9485" width="13.28515625" style="86" customWidth="1"/>
    <col min="9486" max="9486" width="11.7109375" style="86" customWidth="1"/>
    <col min="9487" max="9490" width="12.28515625" style="86" customWidth="1"/>
    <col min="9491" max="9491" width="10.5703125" style="86" customWidth="1"/>
    <col min="9492" max="9492" width="12.28515625" style="86" customWidth="1"/>
    <col min="9493" max="9493" width="7.28515625" style="86" customWidth="1"/>
    <col min="9494" max="9494" width="5.7109375" style="86" customWidth="1"/>
    <col min="9495" max="9496" width="14.5703125" style="86" customWidth="1"/>
    <col min="9497" max="9497" width="13.28515625" style="86" bestFit="1" customWidth="1"/>
    <col min="9498" max="9730" width="10" style="86"/>
    <col min="9731" max="9731" width="4.5703125" style="86" customWidth="1"/>
    <col min="9732" max="9732" width="22.85546875" style="86" customWidth="1"/>
    <col min="9733" max="9735" width="8.85546875" style="86" customWidth="1"/>
    <col min="9736" max="9737" width="0" style="86" hidden="1" customWidth="1"/>
    <col min="9738" max="9738" width="8.42578125" style="86" customWidth="1"/>
    <col min="9739" max="9739" width="11.7109375" style="86" customWidth="1"/>
    <col min="9740" max="9740" width="12.7109375" style="86" customWidth="1"/>
    <col min="9741" max="9741" width="13.28515625" style="86" customWidth="1"/>
    <col min="9742" max="9742" width="11.7109375" style="86" customWidth="1"/>
    <col min="9743" max="9746" width="12.28515625" style="86" customWidth="1"/>
    <col min="9747" max="9747" width="10.5703125" style="86" customWidth="1"/>
    <col min="9748" max="9748" width="12.28515625" style="86" customWidth="1"/>
    <col min="9749" max="9749" width="7.28515625" style="86" customWidth="1"/>
    <col min="9750" max="9750" width="5.7109375" style="86" customWidth="1"/>
    <col min="9751" max="9752" width="14.5703125" style="86" customWidth="1"/>
    <col min="9753" max="9753" width="13.28515625" style="86" bestFit="1" customWidth="1"/>
    <col min="9754" max="9986" width="10" style="86"/>
    <col min="9987" max="9987" width="4.5703125" style="86" customWidth="1"/>
    <col min="9988" max="9988" width="22.85546875" style="86" customWidth="1"/>
    <col min="9989" max="9991" width="8.85546875" style="86" customWidth="1"/>
    <col min="9992" max="9993" width="0" style="86" hidden="1" customWidth="1"/>
    <col min="9994" max="9994" width="8.42578125" style="86" customWidth="1"/>
    <col min="9995" max="9995" width="11.7109375" style="86" customWidth="1"/>
    <col min="9996" max="9996" width="12.7109375" style="86" customWidth="1"/>
    <col min="9997" max="9997" width="13.28515625" style="86" customWidth="1"/>
    <col min="9998" max="9998" width="11.7109375" style="86" customWidth="1"/>
    <col min="9999" max="10002" width="12.28515625" style="86" customWidth="1"/>
    <col min="10003" max="10003" width="10.5703125" style="86" customWidth="1"/>
    <col min="10004" max="10004" width="12.28515625" style="86" customWidth="1"/>
    <col min="10005" max="10005" width="7.28515625" style="86" customWidth="1"/>
    <col min="10006" max="10006" width="5.7109375" style="86" customWidth="1"/>
    <col min="10007" max="10008" width="14.5703125" style="86" customWidth="1"/>
    <col min="10009" max="10009" width="13.28515625" style="86" bestFit="1" customWidth="1"/>
    <col min="10010" max="10242" width="10" style="86"/>
    <col min="10243" max="10243" width="4.5703125" style="86" customWidth="1"/>
    <col min="10244" max="10244" width="22.85546875" style="86" customWidth="1"/>
    <col min="10245" max="10247" width="8.85546875" style="86" customWidth="1"/>
    <col min="10248" max="10249" width="0" style="86" hidden="1" customWidth="1"/>
    <col min="10250" max="10250" width="8.42578125" style="86" customWidth="1"/>
    <col min="10251" max="10251" width="11.7109375" style="86" customWidth="1"/>
    <col min="10252" max="10252" width="12.7109375" style="86" customWidth="1"/>
    <col min="10253" max="10253" width="13.28515625" style="86" customWidth="1"/>
    <col min="10254" max="10254" width="11.7109375" style="86" customWidth="1"/>
    <col min="10255" max="10258" width="12.28515625" style="86" customWidth="1"/>
    <col min="10259" max="10259" width="10.5703125" style="86" customWidth="1"/>
    <col min="10260" max="10260" width="12.28515625" style="86" customWidth="1"/>
    <col min="10261" max="10261" width="7.28515625" style="86" customWidth="1"/>
    <col min="10262" max="10262" width="5.7109375" style="86" customWidth="1"/>
    <col min="10263" max="10264" width="14.5703125" style="86" customWidth="1"/>
    <col min="10265" max="10265" width="13.28515625" style="86" bestFit="1" customWidth="1"/>
    <col min="10266" max="10498" width="10" style="86"/>
    <col min="10499" max="10499" width="4.5703125" style="86" customWidth="1"/>
    <col min="10500" max="10500" width="22.85546875" style="86" customWidth="1"/>
    <col min="10501" max="10503" width="8.85546875" style="86" customWidth="1"/>
    <col min="10504" max="10505" width="0" style="86" hidden="1" customWidth="1"/>
    <col min="10506" max="10506" width="8.42578125" style="86" customWidth="1"/>
    <col min="10507" max="10507" width="11.7109375" style="86" customWidth="1"/>
    <col min="10508" max="10508" width="12.7109375" style="86" customWidth="1"/>
    <col min="10509" max="10509" width="13.28515625" style="86" customWidth="1"/>
    <col min="10510" max="10510" width="11.7109375" style="86" customWidth="1"/>
    <col min="10511" max="10514" width="12.28515625" style="86" customWidth="1"/>
    <col min="10515" max="10515" width="10.5703125" style="86" customWidth="1"/>
    <col min="10516" max="10516" width="12.28515625" style="86" customWidth="1"/>
    <col min="10517" max="10517" width="7.28515625" style="86" customWidth="1"/>
    <col min="10518" max="10518" width="5.7109375" style="86" customWidth="1"/>
    <col min="10519" max="10520" width="14.5703125" style="86" customWidth="1"/>
    <col min="10521" max="10521" width="13.28515625" style="86" bestFit="1" customWidth="1"/>
    <col min="10522" max="10754" width="10" style="86"/>
    <col min="10755" max="10755" width="4.5703125" style="86" customWidth="1"/>
    <col min="10756" max="10756" width="22.85546875" style="86" customWidth="1"/>
    <col min="10757" max="10759" width="8.85546875" style="86" customWidth="1"/>
    <col min="10760" max="10761" width="0" style="86" hidden="1" customWidth="1"/>
    <col min="10762" max="10762" width="8.42578125" style="86" customWidth="1"/>
    <col min="10763" max="10763" width="11.7109375" style="86" customWidth="1"/>
    <col min="10764" max="10764" width="12.7109375" style="86" customWidth="1"/>
    <col min="10765" max="10765" width="13.28515625" style="86" customWidth="1"/>
    <col min="10766" max="10766" width="11.7109375" style="86" customWidth="1"/>
    <col min="10767" max="10770" width="12.28515625" style="86" customWidth="1"/>
    <col min="10771" max="10771" width="10.5703125" style="86" customWidth="1"/>
    <col min="10772" max="10772" width="12.28515625" style="86" customWidth="1"/>
    <col min="10773" max="10773" width="7.28515625" style="86" customWidth="1"/>
    <col min="10774" max="10774" width="5.7109375" style="86" customWidth="1"/>
    <col min="10775" max="10776" width="14.5703125" style="86" customWidth="1"/>
    <col min="10777" max="10777" width="13.28515625" style="86" bestFit="1" customWidth="1"/>
    <col min="10778" max="11010" width="10" style="86"/>
    <col min="11011" max="11011" width="4.5703125" style="86" customWidth="1"/>
    <col min="11012" max="11012" width="22.85546875" style="86" customWidth="1"/>
    <col min="11013" max="11015" width="8.85546875" style="86" customWidth="1"/>
    <col min="11016" max="11017" width="0" style="86" hidden="1" customWidth="1"/>
    <col min="11018" max="11018" width="8.42578125" style="86" customWidth="1"/>
    <col min="11019" max="11019" width="11.7109375" style="86" customWidth="1"/>
    <col min="11020" max="11020" width="12.7109375" style="86" customWidth="1"/>
    <col min="11021" max="11021" width="13.28515625" style="86" customWidth="1"/>
    <col min="11022" max="11022" width="11.7109375" style="86" customWidth="1"/>
    <col min="11023" max="11026" width="12.28515625" style="86" customWidth="1"/>
    <col min="11027" max="11027" width="10.5703125" style="86" customWidth="1"/>
    <col min="11028" max="11028" width="12.28515625" style="86" customWidth="1"/>
    <col min="11029" max="11029" width="7.28515625" style="86" customWidth="1"/>
    <col min="11030" max="11030" width="5.7109375" style="86" customWidth="1"/>
    <col min="11031" max="11032" width="14.5703125" style="86" customWidth="1"/>
    <col min="11033" max="11033" width="13.28515625" style="86" bestFit="1" customWidth="1"/>
    <col min="11034" max="11266" width="10" style="86"/>
    <col min="11267" max="11267" width="4.5703125" style="86" customWidth="1"/>
    <col min="11268" max="11268" width="22.85546875" style="86" customWidth="1"/>
    <col min="11269" max="11271" width="8.85546875" style="86" customWidth="1"/>
    <col min="11272" max="11273" width="0" style="86" hidden="1" customWidth="1"/>
    <col min="11274" max="11274" width="8.42578125" style="86" customWidth="1"/>
    <col min="11275" max="11275" width="11.7109375" style="86" customWidth="1"/>
    <col min="11276" max="11276" width="12.7109375" style="86" customWidth="1"/>
    <col min="11277" max="11277" width="13.28515625" style="86" customWidth="1"/>
    <col min="11278" max="11278" width="11.7109375" style="86" customWidth="1"/>
    <col min="11279" max="11282" width="12.28515625" style="86" customWidth="1"/>
    <col min="11283" max="11283" width="10.5703125" style="86" customWidth="1"/>
    <col min="11284" max="11284" width="12.28515625" style="86" customWidth="1"/>
    <col min="11285" max="11285" width="7.28515625" style="86" customWidth="1"/>
    <col min="11286" max="11286" width="5.7109375" style="86" customWidth="1"/>
    <col min="11287" max="11288" width="14.5703125" style="86" customWidth="1"/>
    <col min="11289" max="11289" width="13.28515625" style="86" bestFit="1" customWidth="1"/>
    <col min="11290" max="11522" width="10" style="86"/>
    <col min="11523" max="11523" width="4.5703125" style="86" customWidth="1"/>
    <col min="11524" max="11524" width="22.85546875" style="86" customWidth="1"/>
    <col min="11525" max="11527" width="8.85546875" style="86" customWidth="1"/>
    <col min="11528" max="11529" width="0" style="86" hidden="1" customWidth="1"/>
    <col min="11530" max="11530" width="8.42578125" style="86" customWidth="1"/>
    <col min="11531" max="11531" width="11.7109375" style="86" customWidth="1"/>
    <col min="11532" max="11532" width="12.7109375" style="86" customWidth="1"/>
    <col min="11533" max="11533" width="13.28515625" style="86" customWidth="1"/>
    <col min="11534" max="11534" width="11.7109375" style="86" customWidth="1"/>
    <col min="11535" max="11538" width="12.28515625" style="86" customWidth="1"/>
    <col min="11539" max="11539" width="10.5703125" style="86" customWidth="1"/>
    <col min="11540" max="11540" width="12.28515625" style="86" customWidth="1"/>
    <col min="11541" max="11541" width="7.28515625" style="86" customWidth="1"/>
    <col min="11542" max="11542" width="5.7109375" style="86" customWidth="1"/>
    <col min="11543" max="11544" width="14.5703125" style="86" customWidth="1"/>
    <col min="11545" max="11545" width="13.28515625" style="86" bestFit="1" customWidth="1"/>
    <col min="11546" max="11778" width="10" style="86"/>
    <col min="11779" max="11779" width="4.5703125" style="86" customWidth="1"/>
    <col min="11780" max="11780" width="22.85546875" style="86" customWidth="1"/>
    <col min="11781" max="11783" width="8.85546875" style="86" customWidth="1"/>
    <col min="11784" max="11785" width="0" style="86" hidden="1" customWidth="1"/>
    <col min="11786" max="11786" width="8.42578125" style="86" customWidth="1"/>
    <col min="11787" max="11787" width="11.7109375" style="86" customWidth="1"/>
    <col min="11788" max="11788" width="12.7109375" style="86" customWidth="1"/>
    <col min="11789" max="11789" width="13.28515625" style="86" customWidth="1"/>
    <col min="11790" max="11790" width="11.7109375" style="86" customWidth="1"/>
    <col min="11791" max="11794" width="12.28515625" style="86" customWidth="1"/>
    <col min="11795" max="11795" width="10.5703125" style="86" customWidth="1"/>
    <col min="11796" max="11796" width="12.28515625" style="86" customWidth="1"/>
    <col min="11797" max="11797" width="7.28515625" style="86" customWidth="1"/>
    <col min="11798" max="11798" width="5.7109375" style="86" customWidth="1"/>
    <col min="11799" max="11800" width="14.5703125" style="86" customWidth="1"/>
    <col min="11801" max="11801" width="13.28515625" style="86" bestFit="1" customWidth="1"/>
    <col min="11802" max="12034" width="10" style="86"/>
    <col min="12035" max="12035" width="4.5703125" style="86" customWidth="1"/>
    <col min="12036" max="12036" width="22.85546875" style="86" customWidth="1"/>
    <col min="12037" max="12039" width="8.85546875" style="86" customWidth="1"/>
    <col min="12040" max="12041" width="0" style="86" hidden="1" customWidth="1"/>
    <col min="12042" max="12042" width="8.42578125" style="86" customWidth="1"/>
    <col min="12043" max="12043" width="11.7109375" style="86" customWidth="1"/>
    <col min="12044" max="12044" width="12.7109375" style="86" customWidth="1"/>
    <col min="12045" max="12045" width="13.28515625" style="86" customWidth="1"/>
    <col min="12046" max="12046" width="11.7109375" style="86" customWidth="1"/>
    <col min="12047" max="12050" width="12.28515625" style="86" customWidth="1"/>
    <col min="12051" max="12051" width="10.5703125" style="86" customWidth="1"/>
    <col min="12052" max="12052" width="12.28515625" style="86" customWidth="1"/>
    <col min="12053" max="12053" width="7.28515625" style="86" customWidth="1"/>
    <col min="12054" max="12054" width="5.7109375" style="86" customWidth="1"/>
    <col min="12055" max="12056" width="14.5703125" style="86" customWidth="1"/>
    <col min="12057" max="12057" width="13.28515625" style="86" bestFit="1" customWidth="1"/>
    <col min="12058" max="12290" width="10" style="86"/>
    <col min="12291" max="12291" width="4.5703125" style="86" customWidth="1"/>
    <col min="12292" max="12292" width="22.85546875" style="86" customWidth="1"/>
    <col min="12293" max="12295" width="8.85546875" style="86" customWidth="1"/>
    <col min="12296" max="12297" width="0" style="86" hidden="1" customWidth="1"/>
    <col min="12298" max="12298" width="8.42578125" style="86" customWidth="1"/>
    <col min="12299" max="12299" width="11.7109375" style="86" customWidth="1"/>
    <col min="12300" max="12300" width="12.7109375" style="86" customWidth="1"/>
    <col min="12301" max="12301" width="13.28515625" style="86" customWidth="1"/>
    <col min="12302" max="12302" width="11.7109375" style="86" customWidth="1"/>
    <col min="12303" max="12306" width="12.28515625" style="86" customWidth="1"/>
    <col min="12307" max="12307" width="10.5703125" style="86" customWidth="1"/>
    <col min="12308" max="12308" width="12.28515625" style="86" customWidth="1"/>
    <col min="12309" max="12309" width="7.28515625" style="86" customWidth="1"/>
    <col min="12310" max="12310" width="5.7109375" style="86" customWidth="1"/>
    <col min="12311" max="12312" width="14.5703125" style="86" customWidth="1"/>
    <col min="12313" max="12313" width="13.28515625" style="86" bestFit="1" customWidth="1"/>
    <col min="12314" max="12546" width="10" style="86"/>
    <col min="12547" max="12547" width="4.5703125" style="86" customWidth="1"/>
    <col min="12548" max="12548" width="22.85546875" style="86" customWidth="1"/>
    <col min="12549" max="12551" width="8.85546875" style="86" customWidth="1"/>
    <col min="12552" max="12553" width="0" style="86" hidden="1" customWidth="1"/>
    <col min="12554" max="12554" width="8.42578125" style="86" customWidth="1"/>
    <col min="12555" max="12555" width="11.7109375" style="86" customWidth="1"/>
    <col min="12556" max="12556" width="12.7109375" style="86" customWidth="1"/>
    <col min="12557" max="12557" width="13.28515625" style="86" customWidth="1"/>
    <col min="12558" max="12558" width="11.7109375" style="86" customWidth="1"/>
    <col min="12559" max="12562" width="12.28515625" style="86" customWidth="1"/>
    <col min="12563" max="12563" width="10.5703125" style="86" customWidth="1"/>
    <col min="12564" max="12564" width="12.28515625" style="86" customWidth="1"/>
    <col min="12565" max="12565" width="7.28515625" style="86" customWidth="1"/>
    <col min="12566" max="12566" width="5.7109375" style="86" customWidth="1"/>
    <col min="12567" max="12568" width="14.5703125" style="86" customWidth="1"/>
    <col min="12569" max="12569" width="13.28515625" style="86" bestFit="1" customWidth="1"/>
    <col min="12570" max="12802" width="10" style="86"/>
    <col min="12803" max="12803" width="4.5703125" style="86" customWidth="1"/>
    <col min="12804" max="12804" width="22.85546875" style="86" customWidth="1"/>
    <col min="12805" max="12807" width="8.85546875" style="86" customWidth="1"/>
    <col min="12808" max="12809" width="0" style="86" hidden="1" customWidth="1"/>
    <col min="12810" max="12810" width="8.42578125" style="86" customWidth="1"/>
    <col min="12811" max="12811" width="11.7109375" style="86" customWidth="1"/>
    <col min="12812" max="12812" width="12.7109375" style="86" customWidth="1"/>
    <col min="12813" max="12813" width="13.28515625" style="86" customWidth="1"/>
    <col min="12814" max="12814" width="11.7109375" style="86" customWidth="1"/>
    <col min="12815" max="12818" width="12.28515625" style="86" customWidth="1"/>
    <col min="12819" max="12819" width="10.5703125" style="86" customWidth="1"/>
    <col min="12820" max="12820" width="12.28515625" style="86" customWidth="1"/>
    <col min="12821" max="12821" width="7.28515625" style="86" customWidth="1"/>
    <col min="12822" max="12822" width="5.7109375" style="86" customWidth="1"/>
    <col min="12823" max="12824" width="14.5703125" style="86" customWidth="1"/>
    <col min="12825" max="12825" width="13.28515625" style="86" bestFit="1" customWidth="1"/>
    <col min="12826" max="13058" width="10" style="86"/>
    <col min="13059" max="13059" width="4.5703125" style="86" customWidth="1"/>
    <col min="13060" max="13060" width="22.85546875" style="86" customWidth="1"/>
    <col min="13061" max="13063" width="8.85546875" style="86" customWidth="1"/>
    <col min="13064" max="13065" width="0" style="86" hidden="1" customWidth="1"/>
    <col min="13066" max="13066" width="8.42578125" style="86" customWidth="1"/>
    <col min="13067" max="13067" width="11.7109375" style="86" customWidth="1"/>
    <col min="13068" max="13068" width="12.7109375" style="86" customWidth="1"/>
    <col min="13069" max="13069" width="13.28515625" style="86" customWidth="1"/>
    <col min="13070" max="13070" width="11.7109375" style="86" customWidth="1"/>
    <col min="13071" max="13074" width="12.28515625" style="86" customWidth="1"/>
    <col min="13075" max="13075" width="10.5703125" style="86" customWidth="1"/>
    <col min="13076" max="13076" width="12.28515625" style="86" customWidth="1"/>
    <col min="13077" max="13077" width="7.28515625" style="86" customWidth="1"/>
    <col min="13078" max="13078" width="5.7109375" style="86" customWidth="1"/>
    <col min="13079" max="13080" width="14.5703125" style="86" customWidth="1"/>
    <col min="13081" max="13081" width="13.28515625" style="86" bestFit="1" customWidth="1"/>
    <col min="13082" max="13314" width="10" style="86"/>
    <col min="13315" max="13315" width="4.5703125" style="86" customWidth="1"/>
    <col min="13316" max="13316" width="22.85546875" style="86" customWidth="1"/>
    <col min="13317" max="13319" width="8.85546875" style="86" customWidth="1"/>
    <col min="13320" max="13321" width="0" style="86" hidden="1" customWidth="1"/>
    <col min="13322" max="13322" width="8.42578125" style="86" customWidth="1"/>
    <col min="13323" max="13323" width="11.7109375" style="86" customWidth="1"/>
    <col min="13324" max="13324" width="12.7109375" style="86" customWidth="1"/>
    <col min="13325" max="13325" width="13.28515625" style="86" customWidth="1"/>
    <col min="13326" max="13326" width="11.7109375" style="86" customWidth="1"/>
    <col min="13327" max="13330" width="12.28515625" style="86" customWidth="1"/>
    <col min="13331" max="13331" width="10.5703125" style="86" customWidth="1"/>
    <col min="13332" max="13332" width="12.28515625" style="86" customWidth="1"/>
    <col min="13333" max="13333" width="7.28515625" style="86" customWidth="1"/>
    <col min="13334" max="13334" width="5.7109375" style="86" customWidth="1"/>
    <col min="13335" max="13336" width="14.5703125" style="86" customWidth="1"/>
    <col min="13337" max="13337" width="13.28515625" style="86" bestFit="1" customWidth="1"/>
    <col min="13338" max="13570" width="10" style="86"/>
    <col min="13571" max="13571" width="4.5703125" style="86" customWidth="1"/>
    <col min="13572" max="13572" width="22.85546875" style="86" customWidth="1"/>
    <col min="13573" max="13575" width="8.85546875" style="86" customWidth="1"/>
    <col min="13576" max="13577" width="0" style="86" hidden="1" customWidth="1"/>
    <col min="13578" max="13578" width="8.42578125" style="86" customWidth="1"/>
    <col min="13579" max="13579" width="11.7109375" style="86" customWidth="1"/>
    <col min="13580" max="13580" width="12.7109375" style="86" customWidth="1"/>
    <col min="13581" max="13581" width="13.28515625" style="86" customWidth="1"/>
    <col min="13582" max="13582" width="11.7109375" style="86" customWidth="1"/>
    <col min="13583" max="13586" width="12.28515625" style="86" customWidth="1"/>
    <col min="13587" max="13587" width="10.5703125" style="86" customWidth="1"/>
    <col min="13588" max="13588" width="12.28515625" style="86" customWidth="1"/>
    <col min="13589" max="13589" width="7.28515625" style="86" customWidth="1"/>
    <col min="13590" max="13590" width="5.7109375" style="86" customWidth="1"/>
    <col min="13591" max="13592" width="14.5703125" style="86" customWidth="1"/>
    <col min="13593" max="13593" width="13.28515625" style="86" bestFit="1" customWidth="1"/>
    <col min="13594" max="13826" width="10" style="86"/>
    <col min="13827" max="13827" width="4.5703125" style="86" customWidth="1"/>
    <col min="13828" max="13828" width="22.85546875" style="86" customWidth="1"/>
    <col min="13829" max="13831" width="8.85546875" style="86" customWidth="1"/>
    <col min="13832" max="13833" width="0" style="86" hidden="1" customWidth="1"/>
    <col min="13834" max="13834" width="8.42578125" style="86" customWidth="1"/>
    <col min="13835" max="13835" width="11.7109375" style="86" customWidth="1"/>
    <col min="13836" max="13836" width="12.7109375" style="86" customWidth="1"/>
    <col min="13837" max="13837" width="13.28515625" style="86" customWidth="1"/>
    <col min="13838" max="13838" width="11.7109375" style="86" customWidth="1"/>
    <col min="13839" max="13842" width="12.28515625" style="86" customWidth="1"/>
    <col min="13843" max="13843" width="10.5703125" style="86" customWidth="1"/>
    <col min="13844" max="13844" width="12.28515625" style="86" customWidth="1"/>
    <col min="13845" max="13845" width="7.28515625" style="86" customWidth="1"/>
    <col min="13846" max="13846" width="5.7109375" style="86" customWidth="1"/>
    <col min="13847" max="13848" width="14.5703125" style="86" customWidth="1"/>
    <col min="13849" max="13849" width="13.28515625" style="86" bestFit="1" customWidth="1"/>
    <col min="13850" max="14082" width="10" style="86"/>
    <col min="14083" max="14083" width="4.5703125" style="86" customWidth="1"/>
    <col min="14084" max="14084" width="22.85546875" style="86" customWidth="1"/>
    <col min="14085" max="14087" width="8.85546875" style="86" customWidth="1"/>
    <col min="14088" max="14089" width="0" style="86" hidden="1" customWidth="1"/>
    <col min="14090" max="14090" width="8.42578125" style="86" customWidth="1"/>
    <col min="14091" max="14091" width="11.7109375" style="86" customWidth="1"/>
    <col min="14092" max="14092" width="12.7109375" style="86" customWidth="1"/>
    <col min="14093" max="14093" width="13.28515625" style="86" customWidth="1"/>
    <col min="14094" max="14094" width="11.7109375" style="86" customWidth="1"/>
    <col min="14095" max="14098" width="12.28515625" style="86" customWidth="1"/>
    <col min="14099" max="14099" width="10.5703125" style="86" customWidth="1"/>
    <col min="14100" max="14100" width="12.28515625" style="86" customWidth="1"/>
    <col min="14101" max="14101" width="7.28515625" style="86" customWidth="1"/>
    <col min="14102" max="14102" width="5.7109375" style="86" customWidth="1"/>
    <col min="14103" max="14104" width="14.5703125" style="86" customWidth="1"/>
    <col min="14105" max="14105" width="13.28515625" style="86" bestFit="1" customWidth="1"/>
    <col min="14106" max="14338" width="10" style="86"/>
    <col min="14339" max="14339" width="4.5703125" style="86" customWidth="1"/>
    <col min="14340" max="14340" width="22.85546875" style="86" customWidth="1"/>
    <col min="14341" max="14343" width="8.85546875" style="86" customWidth="1"/>
    <col min="14344" max="14345" width="0" style="86" hidden="1" customWidth="1"/>
    <col min="14346" max="14346" width="8.42578125" style="86" customWidth="1"/>
    <col min="14347" max="14347" width="11.7109375" style="86" customWidth="1"/>
    <col min="14348" max="14348" width="12.7109375" style="86" customWidth="1"/>
    <col min="14349" max="14349" width="13.28515625" style="86" customWidth="1"/>
    <col min="14350" max="14350" width="11.7109375" style="86" customWidth="1"/>
    <col min="14351" max="14354" width="12.28515625" style="86" customWidth="1"/>
    <col min="14355" max="14355" width="10.5703125" style="86" customWidth="1"/>
    <col min="14356" max="14356" width="12.28515625" style="86" customWidth="1"/>
    <col min="14357" max="14357" width="7.28515625" style="86" customWidth="1"/>
    <col min="14358" max="14358" width="5.7109375" style="86" customWidth="1"/>
    <col min="14359" max="14360" width="14.5703125" style="86" customWidth="1"/>
    <col min="14361" max="14361" width="13.28515625" style="86" bestFit="1" customWidth="1"/>
    <col min="14362" max="14594" width="10" style="86"/>
    <col min="14595" max="14595" width="4.5703125" style="86" customWidth="1"/>
    <col min="14596" max="14596" width="22.85546875" style="86" customWidth="1"/>
    <col min="14597" max="14599" width="8.85546875" style="86" customWidth="1"/>
    <col min="14600" max="14601" width="0" style="86" hidden="1" customWidth="1"/>
    <col min="14602" max="14602" width="8.42578125" style="86" customWidth="1"/>
    <col min="14603" max="14603" width="11.7109375" style="86" customWidth="1"/>
    <col min="14604" max="14604" width="12.7109375" style="86" customWidth="1"/>
    <col min="14605" max="14605" width="13.28515625" style="86" customWidth="1"/>
    <col min="14606" max="14606" width="11.7109375" style="86" customWidth="1"/>
    <col min="14607" max="14610" width="12.28515625" style="86" customWidth="1"/>
    <col min="14611" max="14611" width="10.5703125" style="86" customWidth="1"/>
    <col min="14612" max="14612" width="12.28515625" style="86" customWidth="1"/>
    <col min="14613" max="14613" width="7.28515625" style="86" customWidth="1"/>
    <col min="14614" max="14614" width="5.7109375" style="86" customWidth="1"/>
    <col min="14615" max="14616" width="14.5703125" style="86" customWidth="1"/>
    <col min="14617" max="14617" width="13.28515625" style="86" bestFit="1" customWidth="1"/>
    <col min="14618" max="14850" width="10" style="86"/>
    <col min="14851" max="14851" width="4.5703125" style="86" customWidth="1"/>
    <col min="14852" max="14852" width="22.85546875" style="86" customWidth="1"/>
    <col min="14853" max="14855" width="8.85546875" style="86" customWidth="1"/>
    <col min="14856" max="14857" width="0" style="86" hidden="1" customWidth="1"/>
    <col min="14858" max="14858" width="8.42578125" style="86" customWidth="1"/>
    <col min="14859" max="14859" width="11.7109375" style="86" customWidth="1"/>
    <col min="14860" max="14860" width="12.7109375" style="86" customWidth="1"/>
    <col min="14861" max="14861" width="13.28515625" style="86" customWidth="1"/>
    <col min="14862" max="14862" width="11.7109375" style="86" customWidth="1"/>
    <col min="14863" max="14866" width="12.28515625" style="86" customWidth="1"/>
    <col min="14867" max="14867" width="10.5703125" style="86" customWidth="1"/>
    <col min="14868" max="14868" width="12.28515625" style="86" customWidth="1"/>
    <col min="14869" max="14869" width="7.28515625" style="86" customWidth="1"/>
    <col min="14870" max="14870" width="5.7109375" style="86" customWidth="1"/>
    <col min="14871" max="14872" width="14.5703125" style="86" customWidth="1"/>
    <col min="14873" max="14873" width="13.28515625" style="86" bestFit="1" customWidth="1"/>
    <col min="14874" max="15106" width="10" style="86"/>
    <col min="15107" max="15107" width="4.5703125" style="86" customWidth="1"/>
    <col min="15108" max="15108" width="22.85546875" style="86" customWidth="1"/>
    <col min="15109" max="15111" width="8.85546875" style="86" customWidth="1"/>
    <col min="15112" max="15113" width="0" style="86" hidden="1" customWidth="1"/>
    <col min="15114" max="15114" width="8.42578125" style="86" customWidth="1"/>
    <col min="15115" max="15115" width="11.7109375" style="86" customWidth="1"/>
    <col min="15116" max="15116" width="12.7109375" style="86" customWidth="1"/>
    <col min="15117" max="15117" width="13.28515625" style="86" customWidth="1"/>
    <col min="15118" max="15118" width="11.7109375" style="86" customWidth="1"/>
    <col min="15119" max="15122" width="12.28515625" style="86" customWidth="1"/>
    <col min="15123" max="15123" width="10.5703125" style="86" customWidth="1"/>
    <col min="15124" max="15124" width="12.28515625" style="86" customWidth="1"/>
    <col min="15125" max="15125" width="7.28515625" style="86" customWidth="1"/>
    <col min="15126" max="15126" width="5.7109375" style="86" customWidth="1"/>
    <col min="15127" max="15128" width="14.5703125" style="86" customWidth="1"/>
    <col min="15129" max="15129" width="13.28515625" style="86" bestFit="1" customWidth="1"/>
    <col min="15130" max="15362" width="10" style="86"/>
    <col min="15363" max="15363" width="4.5703125" style="86" customWidth="1"/>
    <col min="15364" max="15364" width="22.85546875" style="86" customWidth="1"/>
    <col min="15365" max="15367" width="8.85546875" style="86" customWidth="1"/>
    <col min="15368" max="15369" width="0" style="86" hidden="1" customWidth="1"/>
    <col min="15370" max="15370" width="8.42578125" style="86" customWidth="1"/>
    <col min="15371" max="15371" width="11.7109375" style="86" customWidth="1"/>
    <col min="15372" max="15372" width="12.7109375" style="86" customWidth="1"/>
    <col min="15373" max="15373" width="13.28515625" style="86" customWidth="1"/>
    <col min="15374" max="15374" width="11.7109375" style="86" customWidth="1"/>
    <col min="15375" max="15378" width="12.28515625" style="86" customWidth="1"/>
    <col min="15379" max="15379" width="10.5703125" style="86" customWidth="1"/>
    <col min="15380" max="15380" width="12.28515625" style="86" customWidth="1"/>
    <col min="15381" max="15381" width="7.28515625" style="86" customWidth="1"/>
    <col min="15382" max="15382" width="5.7109375" style="86" customWidth="1"/>
    <col min="15383" max="15384" width="14.5703125" style="86" customWidth="1"/>
    <col min="15385" max="15385" width="13.28515625" style="86" bestFit="1" customWidth="1"/>
    <col min="15386" max="15618" width="10" style="86"/>
    <col min="15619" max="15619" width="4.5703125" style="86" customWidth="1"/>
    <col min="15620" max="15620" width="22.85546875" style="86" customWidth="1"/>
    <col min="15621" max="15623" width="8.85546875" style="86" customWidth="1"/>
    <col min="15624" max="15625" width="0" style="86" hidden="1" customWidth="1"/>
    <col min="15626" max="15626" width="8.42578125" style="86" customWidth="1"/>
    <col min="15627" max="15627" width="11.7109375" style="86" customWidth="1"/>
    <col min="15628" max="15628" width="12.7109375" style="86" customWidth="1"/>
    <col min="15629" max="15629" width="13.28515625" style="86" customWidth="1"/>
    <col min="15630" max="15630" width="11.7109375" style="86" customWidth="1"/>
    <col min="15631" max="15634" width="12.28515625" style="86" customWidth="1"/>
    <col min="15635" max="15635" width="10.5703125" style="86" customWidth="1"/>
    <col min="15636" max="15636" width="12.28515625" style="86" customWidth="1"/>
    <col min="15637" max="15637" width="7.28515625" style="86" customWidth="1"/>
    <col min="15638" max="15638" width="5.7109375" style="86" customWidth="1"/>
    <col min="15639" max="15640" width="14.5703125" style="86" customWidth="1"/>
    <col min="15641" max="15641" width="13.28515625" style="86" bestFit="1" customWidth="1"/>
    <col min="15642" max="15874" width="10" style="86"/>
    <col min="15875" max="15875" width="4.5703125" style="86" customWidth="1"/>
    <col min="15876" max="15876" width="22.85546875" style="86" customWidth="1"/>
    <col min="15877" max="15879" width="8.85546875" style="86" customWidth="1"/>
    <col min="15880" max="15881" width="0" style="86" hidden="1" customWidth="1"/>
    <col min="15882" max="15882" width="8.42578125" style="86" customWidth="1"/>
    <col min="15883" max="15883" width="11.7109375" style="86" customWidth="1"/>
    <col min="15884" max="15884" width="12.7109375" style="86" customWidth="1"/>
    <col min="15885" max="15885" width="13.28515625" style="86" customWidth="1"/>
    <col min="15886" max="15886" width="11.7109375" style="86" customWidth="1"/>
    <col min="15887" max="15890" width="12.28515625" style="86" customWidth="1"/>
    <col min="15891" max="15891" width="10.5703125" style="86" customWidth="1"/>
    <col min="15892" max="15892" width="12.28515625" style="86" customWidth="1"/>
    <col min="15893" max="15893" width="7.28515625" style="86" customWidth="1"/>
    <col min="15894" max="15894" width="5.7109375" style="86" customWidth="1"/>
    <col min="15895" max="15896" width="14.5703125" style="86" customWidth="1"/>
    <col min="15897" max="15897" width="13.28515625" style="86" bestFit="1" customWidth="1"/>
    <col min="15898" max="16130" width="10" style="86"/>
    <col min="16131" max="16131" width="4.5703125" style="86" customWidth="1"/>
    <col min="16132" max="16132" width="22.85546875" style="86" customWidth="1"/>
    <col min="16133" max="16135" width="8.85546875" style="86" customWidth="1"/>
    <col min="16136" max="16137" width="0" style="86" hidden="1" customWidth="1"/>
    <col min="16138" max="16138" width="8.42578125" style="86" customWidth="1"/>
    <col min="16139" max="16139" width="11.7109375" style="86" customWidth="1"/>
    <col min="16140" max="16140" width="12.7109375" style="86" customWidth="1"/>
    <col min="16141" max="16141" width="13.28515625" style="86" customWidth="1"/>
    <col min="16142" max="16142" width="11.7109375" style="86" customWidth="1"/>
    <col min="16143" max="16146" width="12.28515625" style="86" customWidth="1"/>
    <col min="16147" max="16147" width="10.5703125" style="86" customWidth="1"/>
    <col min="16148" max="16148" width="12.28515625" style="86" customWidth="1"/>
    <col min="16149" max="16149" width="7.28515625" style="86" customWidth="1"/>
    <col min="16150" max="16150" width="5.7109375" style="86" customWidth="1"/>
    <col min="16151" max="16152" width="14.5703125" style="86" customWidth="1"/>
    <col min="16153" max="16153" width="13.28515625" style="86" bestFit="1" customWidth="1"/>
    <col min="16154" max="16384" width="10" style="86"/>
  </cols>
  <sheetData>
    <row r="1" spans="1:25" ht="18.75" x14ac:dyDescent="0.25">
      <c r="A1" s="523" t="s">
        <v>400</v>
      </c>
      <c r="B1" s="523"/>
      <c r="C1" s="523"/>
      <c r="D1" s="523"/>
      <c r="E1" s="523"/>
      <c r="F1" s="523"/>
      <c r="G1" s="523"/>
      <c r="H1" s="523"/>
      <c r="I1" s="523"/>
      <c r="J1" s="523"/>
      <c r="K1" s="523"/>
      <c r="L1" s="523"/>
      <c r="M1" s="523"/>
      <c r="N1" s="523"/>
      <c r="O1" s="523"/>
      <c r="P1" s="523"/>
      <c r="Q1" s="523"/>
      <c r="R1" s="523"/>
      <c r="S1" s="523"/>
      <c r="T1" s="523"/>
      <c r="U1" s="523"/>
    </row>
    <row r="2" spans="1:25" ht="24" customHeight="1" x14ac:dyDescent="0.25">
      <c r="A2" s="523" t="s">
        <v>60</v>
      </c>
      <c r="B2" s="523"/>
      <c r="C2" s="523"/>
      <c r="D2" s="523"/>
      <c r="E2" s="523"/>
      <c r="F2" s="523"/>
      <c r="G2" s="523"/>
      <c r="H2" s="523"/>
      <c r="I2" s="523"/>
      <c r="J2" s="523"/>
      <c r="K2" s="523"/>
      <c r="L2" s="523"/>
      <c r="M2" s="523"/>
      <c r="N2" s="523"/>
      <c r="O2" s="523"/>
      <c r="P2" s="523"/>
      <c r="Q2" s="523"/>
      <c r="R2" s="523"/>
      <c r="S2" s="523"/>
      <c r="T2" s="523"/>
      <c r="U2" s="523"/>
    </row>
    <row r="3" spans="1:25" ht="18.75" x14ac:dyDescent="0.25">
      <c r="A3" s="524" t="str">
        <f>'PL1'!A4:S4</f>
        <v>(Kèm theo Công văn số            /UBND ngày      /12/2024 của Chủ tịch UBND huyện Sơn Tây)</v>
      </c>
      <c r="B3" s="524"/>
      <c r="C3" s="524"/>
      <c r="D3" s="524"/>
      <c r="E3" s="524"/>
      <c r="F3" s="524"/>
      <c r="G3" s="524"/>
      <c r="H3" s="524"/>
      <c r="I3" s="524"/>
      <c r="J3" s="524"/>
      <c r="K3" s="524"/>
      <c r="L3" s="524"/>
      <c r="M3" s="524"/>
      <c r="N3" s="524"/>
      <c r="O3" s="524"/>
      <c r="P3" s="524"/>
      <c r="Q3" s="524"/>
      <c r="R3" s="524"/>
      <c r="S3" s="524"/>
      <c r="T3" s="524"/>
      <c r="U3" s="524"/>
    </row>
    <row r="4" spans="1:25" ht="19.5" thickBot="1" x14ac:dyDescent="0.35">
      <c r="A4" s="87"/>
      <c r="B4" s="87"/>
      <c r="C4" s="87"/>
      <c r="D4" s="87"/>
      <c r="E4" s="87"/>
      <c r="F4" s="87"/>
      <c r="G4" s="87"/>
      <c r="H4" s="88"/>
      <c r="I4" s="87"/>
      <c r="J4" s="87"/>
      <c r="K4" s="87"/>
      <c r="L4" s="89"/>
      <c r="M4" s="89"/>
      <c r="N4" s="89"/>
      <c r="O4" s="89"/>
      <c r="P4" s="525" t="s">
        <v>11</v>
      </c>
      <c r="Q4" s="525"/>
      <c r="R4" s="525"/>
      <c r="S4" s="525"/>
      <c r="T4" s="525"/>
      <c r="U4" s="525"/>
    </row>
    <row r="5" spans="1:25" s="90" customFormat="1" ht="37.9" customHeight="1" x14ac:dyDescent="0.2">
      <c r="A5" s="526" t="s">
        <v>61</v>
      </c>
      <c r="B5" s="528" t="s">
        <v>62</v>
      </c>
      <c r="C5" s="530" t="s">
        <v>63</v>
      </c>
      <c r="D5" s="530" t="s">
        <v>64</v>
      </c>
      <c r="E5" s="530" t="s">
        <v>65</v>
      </c>
      <c r="F5" s="530" t="s">
        <v>66</v>
      </c>
      <c r="G5" s="530" t="s">
        <v>67</v>
      </c>
      <c r="H5" s="530" t="s">
        <v>18</v>
      </c>
      <c r="I5" s="530" t="s">
        <v>19</v>
      </c>
      <c r="J5" s="530"/>
      <c r="K5" s="530"/>
      <c r="L5" s="530"/>
      <c r="M5" s="530" t="s">
        <v>68</v>
      </c>
      <c r="N5" s="532" t="s">
        <v>69</v>
      </c>
      <c r="O5" s="533"/>
      <c r="P5" s="534"/>
      <c r="Q5" s="530" t="s">
        <v>70</v>
      </c>
      <c r="R5" s="530"/>
      <c r="S5" s="530"/>
      <c r="T5" s="530" t="s">
        <v>71</v>
      </c>
      <c r="U5" s="540" t="s">
        <v>0</v>
      </c>
    </row>
    <row r="6" spans="1:25" s="90" customFormat="1" ht="16.5" customHeight="1" x14ac:dyDescent="0.2">
      <c r="A6" s="527"/>
      <c r="B6" s="529"/>
      <c r="C6" s="531"/>
      <c r="D6" s="531"/>
      <c r="E6" s="531"/>
      <c r="F6" s="531"/>
      <c r="G6" s="531"/>
      <c r="H6" s="531"/>
      <c r="I6" s="531" t="s">
        <v>72</v>
      </c>
      <c r="J6" s="531" t="s">
        <v>73</v>
      </c>
      <c r="K6" s="542" t="s">
        <v>8</v>
      </c>
      <c r="L6" s="542"/>
      <c r="M6" s="531"/>
      <c r="N6" s="535"/>
      <c r="O6" s="536"/>
      <c r="P6" s="537"/>
      <c r="Q6" s="531" t="s">
        <v>74</v>
      </c>
      <c r="R6" s="531" t="s">
        <v>8</v>
      </c>
      <c r="S6" s="531"/>
      <c r="T6" s="531"/>
      <c r="U6" s="541"/>
    </row>
    <row r="7" spans="1:25" s="90" customFormat="1" ht="16.5" customHeight="1" x14ac:dyDescent="0.2">
      <c r="A7" s="527"/>
      <c r="B7" s="529"/>
      <c r="C7" s="531"/>
      <c r="D7" s="531"/>
      <c r="E7" s="531"/>
      <c r="F7" s="531"/>
      <c r="G7" s="531"/>
      <c r="H7" s="531"/>
      <c r="I7" s="531"/>
      <c r="J7" s="531"/>
      <c r="K7" s="531" t="s">
        <v>75</v>
      </c>
      <c r="L7" s="531" t="s">
        <v>76</v>
      </c>
      <c r="M7" s="531"/>
      <c r="N7" s="543" t="s">
        <v>77</v>
      </c>
      <c r="O7" s="538" t="s">
        <v>8</v>
      </c>
      <c r="P7" s="539"/>
      <c r="Q7" s="531"/>
      <c r="R7" s="531" t="s">
        <v>78</v>
      </c>
      <c r="S7" s="531" t="s">
        <v>79</v>
      </c>
      <c r="T7" s="531"/>
      <c r="U7" s="541"/>
    </row>
    <row r="8" spans="1:25" s="90" customFormat="1" ht="28.5" customHeight="1" x14ac:dyDescent="0.2">
      <c r="A8" s="527"/>
      <c r="B8" s="529"/>
      <c r="C8" s="531"/>
      <c r="D8" s="531"/>
      <c r="E8" s="531"/>
      <c r="F8" s="531"/>
      <c r="G8" s="531"/>
      <c r="H8" s="531"/>
      <c r="I8" s="531"/>
      <c r="J8" s="531"/>
      <c r="K8" s="531"/>
      <c r="L8" s="531"/>
      <c r="M8" s="531"/>
      <c r="N8" s="544"/>
      <c r="O8" s="420" t="s">
        <v>80</v>
      </c>
      <c r="P8" s="420" t="s">
        <v>81</v>
      </c>
      <c r="Q8" s="531"/>
      <c r="R8" s="531"/>
      <c r="S8" s="531"/>
      <c r="T8" s="531"/>
      <c r="U8" s="541"/>
    </row>
    <row r="9" spans="1:25" s="97" customFormat="1" ht="24.75" customHeight="1" x14ac:dyDescent="0.25">
      <c r="A9" s="92"/>
      <c r="B9" s="422" t="s">
        <v>82</v>
      </c>
      <c r="C9" s="420"/>
      <c r="D9" s="420"/>
      <c r="E9" s="420"/>
      <c r="F9" s="420"/>
      <c r="G9" s="420"/>
      <c r="H9" s="420"/>
      <c r="I9" s="420"/>
      <c r="J9" s="94">
        <f>J10+J37</f>
        <v>140250</v>
      </c>
      <c r="K9" s="94">
        <f t="shared" ref="K9:S9" si="0">K10+K37</f>
        <v>109042</v>
      </c>
      <c r="L9" s="94">
        <f t="shared" si="0"/>
        <v>31208</v>
      </c>
      <c r="M9" s="94">
        <f t="shared" si="0"/>
        <v>140250</v>
      </c>
      <c r="N9" s="94">
        <f t="shared" si="0"/>
        <v>79296.93299999999</v>
      </c>
      <c r="O9" s="94">
        <f t="shared" si="0"/>
        <v>70800</v>
      </c>
      <c r="P9" s="94">
        <f t="shared" si="0"/>
        <v>8496.9329999999991</v>
      </c>
      <c r="Q9" s="94">
        <f t="shared" si="0"/>
        <v>19265</v>
      </c>
      <c r="R9" s="94">
        <f t="shared" si="0"/>
        <v>19065</v>
      </c>
      <c r="S9" s="94">
        <f t="shared" si="0"/>
        <v>200</v>
      </c>
      <c r="T9" s="95"/>
      <c r="U9" s="421"/>
      <c r="W9" s="98">
        <f>19065-R9</f>
        <v>0</v>
      </c>
      <c r="X9" s="99"/>
    </row>
    <row r="10" spans="1:25" s="97" customFormat="1" ht="95.45" customHeight="1" x14ac:dyDescent="0.25">
      <c r="A10" s="92" t="s">
        <v>83</v>
      </c>
      <c r="B10" s="100" t="s">
        <v>84</v>
      </c>
      <c r="C10" s="420"/>
      <c r="D10" s="420"/>
      <c r="E10" s="420"/>
      <c r="F10" s="420"/>
      <c r="G10" s="420"/>
      <c r="H10" s="420"/>
      <c r="I10" s="420"/>
      <c r="J10" s="94">
        <f>+J11+J13+J19</f>
        <v>140250</v>
      </c>
      <c r="K10" s="94">
        <f t="shared" ref="K10:P10" si="1">+K11+K13+K19</f>
        <v>109042</v>
      </c>
      <c r="L10" s="94">
        <f t="shared" si="1"/>
        <v>31208</v>
      </c>
      <c r="M10" s="94">
        <f t="shared" si="1"/>
        <v>140250</v>
      </c>
      <c r="N10" s="94">
        <f t="shared" si="1"/>
        <v>79296.93299999999</v>
      </c>
      <c r="O10" s="94">
        <f t="shared" si="1"/>
        <v>70800</v>
      </c>
      <c r="P10" s="94">
        <f t="shared" si="1"/>
        <v>8496.9329999999991</v>
      </c>
      <c r="Q10" s="94">
        <f>Q11+Q13+Q16+Q19</f>
        <v>19065</v>
      </c>
      <c r="R10" s="94">
        <f t="shared" ref="R10:S10" si="2">R11+R13+R16+R19</f>
        <v>19065</v>
      </c>
      <c r="S10" s="94">
        <f t="shared" si="2"/>
        <v>0</v>
      </c>
      <c r="T10" s="101"/>
      <c r="U10" s="421"/>
      <c r="X10" s="99"/>
    </row>
    <row r="11" spans="1:25" s="107" customFormat="1" ht="34.5" customHeight="1" x14ac:dyDescent="0.25">
      <c r="A11" s="102" t="s">
        <v>2</v>
      </c>
      <c r="B11" s="103" t="s">
        <v>85</v>
      </c>
      <c r="C11" s="103"/>
      <c r="D11" s="103"/>
      <c r="E11" s="103"/>
      <c r="F11" s="103"/>
      <c r="G11" s="103"/>
      <c r="H11" s="103"/>
      <c r="I11" s="103"/>
      <c r="J11" s="104">
        <f>J12</f>
        <v>79000</v>
      </c>
      <c r="K11" s="104">
        <f t="shared" ref="K11:S11" si="3">K12</f>
        <v>54000</v>
      </c>
      <c r="L11" s="104">
        <f t="shared" si="3"/>
        <v>25000</v>
      </c>
      <c r="M11" s="104">
        <f t="shared" si="3"/>
        <v>79000</v>
      </c>
      <c r="N11" s="105">
        <f t="shared" si="3"/>
        <v>62496.932999999997</v>
      </c>
      <c r="O11" s="105">
        <f t="shared" si="3"/>
        <v>54000</v>
      </c>
      <c r="P11" s="105">
        <f t="shared" si="3"/>
        <v>8496.9329999999991</v>
      </c>
      <c r="Q11" s="105">
        <f t="shared" si="3"/>
        <v>7872.117000000002</v>
      </c>
      <c r="R11" s="105">
        <f t="shared" si="3"/>
        <v>7872.117000000002</v>
      </c>
      <c r="S11" s="105">
        <f t="shared" si="3"/>
        <v>0</v>
      </c>
      <c r="T11" s="101"/>
      <c r="U11" s="106"/>
      <c r="W11" s="108" t="s">
        <v>86</v>
      </c>
      <c r="X11" s="109"/>
    </row>
    <row r="12" spans="1:25" s="107" customFormat="1" ht="60" x14ac:dyDescent="0.25">
      <c r="A12" s="110" t="s">
        <v>51</v>
      </c>
      <c r="B12" s="111" t="s">
        <v>87</v>
      </c>
      <c r="C12" s="112" t="s">
        <v>88</v>
      </c>
      <c r="D12" s="112" t="s">
        <v>89</v>
      </c>
      <c r="E12" s="113">
        <v>7927473</v>
      </c>
      <c r="F12" s="112"/>
      <c r="G12" s="112"/>
      <c r="H12" s="114" t="s">
        <v>44</v>
      </c>
      <c r="I12" s="115" t="s">
        <v>90</v>
      </c>
      <c r="J12" s="116">
        <v>79000</v>
      </c>
      <c r="K12" s="116">
        <f>39000+15000</f>
        <v>54000</v>
      </c>
      <c r="L12" s="116">
        <f>+J12-K12</f>
        <v>25000</v>
      </c>
      <c r="M12" s="117">
        <v>79000</v>
      </c>
      <c r="N12" s="118">
        <f>SUM(O12:P12)</f>
        <v>62496.932999999997</v>
      </c>
      <c r="O12" s="118">
        <v>54000</v>
      </c>
      <c r="P12" s="119">
        <f>250+1500+1000+5054.106+692.827</f>
        <v>8496.9329999999991</v>
      </c>
      <c r="Q12" s="119">
        <f>SUM(R12:S12)</f>
        <v>7872.117000000002</v>
      </c>
      <c r="R12" s="119">
        <v>7872.117000000002</v>
      </c>
      <c r="S12" s="120"/>
      <c r="T12" s="121" t="s">
        <v>91</v>
      </c>
      <c r="U12" s="106"/>
      <c r="W12" s="109">
        <v>12127.455</v>
      </c>
      <c r="X12" s="109">
        <f>+J12-N12-W12</f>
        <v>4375.6120000000028</v>
      </c>
      <c r="Y12" s="122">
        <f>+L12-P12</f>
        <v>16503.067000000003</v>
      </c>
    </row>
    <row r="13" spans="1:25" s="133" customFormat="1" ht="28.5" x14ac:dyDescent="0.25">
      <c r="A13" s="123" t="s">
        <v>3</v>
      </c>
      <c r="B13" s="124" t="s">
        <v>411</v>
      </c>
      <c r="C13" s="125"/>
      <c r="D13" s="125"/>
      <c r="E13" s="126"/>
      <c r="F13" s="125"/>
      <c r="G13" s="125"/>
      <c r="H13" s="127"/>
      <c r="I13" s="128"/>
      <c r="J13" s="129"/>
      <c r="K13" s="129"/>
      <c r="L13" s="129"/>
      <c r="M13" s="129"/>
      <c r="N13" s="130"/>
      <c r="O13" s="130"/>
      <c r="P13" s="130"/>
      <c r="Q13" s="130">
        <f>SUM(Q14:Q15)</f>
        <v>4884.882999999998</v>
      </c>
      <c r="R13" s="130">
        <f t="shared" ref="R13:S13" si="4">SUM(R14:R15)</f>
        <v>4884.882999999998</v>
      </c>
      <c r="S13" s="130">
        <f t="shared" si="4"/>
        <v>0</v>
      </c>
      <c r="T13" s="131"/>
      <c r="U13" s="132"/>
      <c r="W13" s="134">
        <f>+R12+P12-2500</f>
        <v>13869.050000000001</v>
      </c>
      <c r="Y13" s="135"/>
    </row>
    <row r="14" spans="1:25" s="107" customFormat="1" ht="33" customHeight="1" x14ac:dyDescent="0.25">
      <c r="A14" s="110" t="s">
        <v>51</v>
      </c>
      <c r="B14" s="111" t="s">
        <v>402</v>
      </c>
      <c r="C14" s="112" t="s">
        <v>174</v>
      </c>
      <c r="D14" s="112" t="s">
        <v>89</v>
      </c>
      <c r="E14" s="113"/>
      <c r="F14" s="112"/>
      <c r="G14" s="112"/>
      <c r="H14" s="114" t="s">
        <v>58</v>
      </c>
      <c r="I14" s="115"/>
      <c r="J14" s="116"/>
      <c r="K14" s="116"/>
      <c r="L14" s="116"/>
      <c r="M14" s="117"/>
      <c r="N14" s="118"/>
      <c r="O14" s="118"/>
      <c r="P14" s="119"/>
      <c r="Q14" s="119">
        <f>SUM(R14:S14)</f>
        <v>2584.882999999998</v>
      </c>
      <c r="R14" s="119">
        <v>2584.882999999998</v>
      </c>
      <c r="S14" s="120"/>
      <c r="T14" s="121"/>
      <c r="U14" s="106"/>
      <c r="W14" s="109"/>
      <c r="X14" s="109"/>
      <c r="Y14" s="122"/>
    </row>
    <row r="15" spans="1:25" s="107" customFormat="1" ht="31.15" customHeight="1" x14ac:dyDescent="0.25">
      <c r="A15" s="110" t="s">
        <v>33</v>
      </c>
      <c r="B15" s="111" t="s">
        <v>405</v>
      </c>
      <c r="C15" s="112" t="s">
        <v>196</v>
      </c>
      <c r="D15" s="112" t="s">
        <v>89</v>
      </c>
      <c r="E15" s="113"/>
      <c r="F15" s="112"/>
      <c r="G15" s="112"/>
      <c r="H15" s="114" t="s">
        <v>406</v>
      </c>
      <c r="I15" s="115"/>
      <c r="J15" s="116"/>
      <c r="K15" s="116"/>
      <c r="L15" s="116"/>
      <c r="M15" s="117"/>
      <c r="N15" s="118"/>
      <c r="O15" s="118"/>
      <c r="P15" s="119"/>
      <c r="Q15" s="119">
        <f>SUM(R15:S15)</f>
        <v>2300</v>
      </c>
      <c r="R15" s="119">
        <v>2300</v>
      </c>
      <c r="S15" s="120"/>
      <c r="T15" s="121"/>
      <c r="U15" s="106"/>
      <c r="W15" s="109"/>
      <c r="X15" s="109"/>
      <c r="Y15" s="122"/>
    </row>
    <row r="16" spans="1:25" s="133" customFormat="1" ht="28.5" x14ac:dyDescent="0.25">
      <c r="A16" s="123" t="s">
        <v>3</v>
      </c>
      <c r="B16" s="124" t="s">
        <v>412</v>
      </c>
      <c r="C16" s="125"/>
      <c r="D16" s="125"/>
      <c r="E16" s="126"/>
      <c r="F16" s="125"/>
      <c r="G16" s="125"/>
      <c r="H16" s="127"/>
      <c r="I16" s="128"/>
      <c r="J16" s="129"/>
      <c r="K16" s="129"/>
      <c r="L16" s="129"/>
      <c r="M16" s="129"/>
      <c r="N16" s="130"/>
      <c r="O16" s="130"/>
      <c r="P16" s="130"/>
      <c r="Q16" s="130">
        <f>Q17</f>
        <v>100</v>
      </c>
      <c r="R16" s="130">
        <f t="shared" ref="R16:S16" si="5">R17</f>
        <v>100</v>
      </c>
      <c r="S16" s="130">
        <f t="shared" si="5"/>
        <v>0</v>
      </c>
      <c r="T16" s="131"/>
      <c r="U16" s="132"/>
      <c r="W16" s="134">
        <f>+R13+P13-2500</f>
        <v>2384.882999999998</v>
      </c>
      <c r="Y16" s="135"/>
    </row>
    <row r="17" spans="1:25" s="107" customFormat="1" ht="45" x14ac:dyDescent="0.25">
      <c r="A17" s="110"/>
      <c r="B17" s="111" t="s">
        <v>403</v>
      </c>
      <c r="C17" s="112" t="s">
        <v>404</v>
      </c>
      <c r="D17" s="112" t="s">
        <v>89</v>
      </c>
      <c r="E17" s="113"/>
      <c r="F17" s="112"/>
      <c r="G17" s="112"/>
      <c r="H17" s="114" t="s">
        <v>406</v>
      </c>
      <c r="I17" s="115"/>
      <c r="J17" s="116"/>
      <c r="K17" s="116"/>
      <c r="L17" s="116"/>
      <c r="M17" s="117"/>
      <c r="N17" s="118"/>
      <c r="O17" s="118"/>
      <c r="P17" s="119"/>
      <c r="Q17" s="119">
        <f>SUM(R17:S17)</f>
        <v>100</v>
      </c>
      <c r="R17" s="119">
        <v>100</v>
      </c>
      <c r="S17" s="120"/>
      <c r="T17" s="121"/>
      <c r="U17" s="106"/>
      <c r="W17" s="109"/>
      <c r="X17" s="109"/>
      <c r="Y17" s="122"/>
    </row>
    <row r="18" spans="1:25" s="133" customFormat="1" ht="14.25" x14ac:dyDescent="0.25">
      <c r="A18" s="123"/>
      <c r="B18" s="124"/>
      <c r="C18" s="125"/>
      <c r="D18" s="125"/>
      <c r="E18" s="126"/>
      <c r="F18" s="125"/>
      <c r="G18" s="125"/>
      <c r="H18" s="127"/>
      <c r="I18" s="128"/>
      <c r="J18" s="129"/>
      <c r="K18" s="129"/>
      <c r="L18" s="129"/>
      <c r="M18" s="129"/>
      <c r="N18" s="130"/>
      <c r="O18" s="130"/>
      <c r="P18" s="130"/>
      <c r="Q18" s="130"/>
      <c r="R18" s="130"/>
      <c r="S18" s="130"/>
      <c r="T18" s="131"/>
      <c r="U18" s="132"/>
      <c r="W18" s="134"/>
      <c r="Y18" s="135"/>
    </row>
    <row r="19" spans="1:25" s="133" customFormat="1" ht="42.75" x14ac:dyDescent="0.25">
      <c r="A19" s="123" t="s">
        <v>9</v>
      </c>
      <c r="B19" s="124" t="s">
        <v>409</v>
      </c>
      <c r="C19" s="125"/>
      <c r="D19" s="125"/>
      <c r="E19" s="126"/>
      <c r="F19" s="125"/>
      <c r="G19" s="125"/>
      <c r="H19" s="127"/>
      <c r="I19" s="128"/>
      <c r="J19" s="129">
        <f>J20</f>
        <v>61250</v>
      </c>
      <c r="K19" s="129">
        <f t="shared" ref="K19:S19" si="6">K20</f>
        <v>55042</v>
      </c>
      <c r="L19" s="129">
        <f t="shared" si="6"/>
        <v>6208</v>
      </c>
      <c r="M19" s="129">
        <f t="shared" si="6"/>
        <v>61250</v>
      </c>
      <c r="N19" s="130">
        <f t="shared" si="6"/>
        <v>16800</v>
      </c>
      <c r="O19" s="130">
        <f t="shared" si="6"/>
        <v>16800</v>
      </c>
      <c r="P19" s="130">
        <f t="shared" si="6"/>
        <v>0</v>
      </c>
      <c r="Q19" s="130">
        <f t="shared" si="6"/>
        <v>6208</v>
      </c>
      <c r="R19" s="130">
        <f t="shared" si="6"/>
        <v>6208</v>
      </c>
      <c r="S19" s="130">
        <f t="shared" si="6"/>
        <v>0</v>
      </c>
      <c r="T19" s="131"/>
      <c r="U19" s="446" t="s">
        <v>410</v>
      </c>
      <c r="W19" s="134"/>
      <c r="Y19" s="135">
        <f>50%*R9</f>
        <v>9532.5</v>
      </c>
    </row>
    <row r="20" spans="1:25" s="97" customFormat="1" ht="16.149999999999999" hidden="1" customHeight="1" x14ac:dyDescent="0.25">
      <c r="A20" s="102"/>
      <c r="B20" s="103" t="s">
        <v>85</v>
      </c>
      <c r="C20" s="136"/>
      <c r="D20" s="136"/>
      <c r="E20" s="137"/>
      <c r="F20" s="136"/>
      <c r="G20" s="136"/>
      <c r="H20" s="138"/>
      <c r="I20" s="139"/>
      <c r="J20" s="140">
        <f>SUM(J21:J36)</f>
        <v>61250</v>
      </c>
      <c r="K20" s="140">
        <f t="shared" ref="K20:S20" si="7">SUM(K21:K36)</f>
        <v>55042</v>
      </c>
      <c r="L20" s="140">
        <f t="shared" si="7"/>
        <v>6208</v>
      </c>
      <c r="M20" s="140">
        <f t="shared" si="7"/>
        <v>61250</v>
      </c>
      <c r="N20" s="140">
        <f t="shared" si="7"/>
        <v>16800</v>
      </c>
      <c r="O20" s="140">
        <f t="shared" si="7"/>
        <v>16800</v>
      </c>
      <c r="P20" s="140">
        <f t="shared" si="7"/>
        <v>0</v>
      </c>
      <c r="Q20" s="140">
        <f t="shared" si="7"/>
        <v>6208</v>
      </c>
      <c r="R20" s="140">
        <f t="shared" si="7"/>
        <v>6208</v>
      </c>
      <c r="S20" s="140">
        <f t="shared" si="7"/>
        <v>0</v>
      </c>
      <c r="T20" s="141"/>
      <c r="U20" s="142"/>
      <c r="W20" s="108"/>
      <c r="Y20" s="143"/>
    </row>
    <row r="21" spans="1:25" s="107" customFormat="1" ht="153" hidden="1" customHeight="1" x14ac:dyDescent="0.25">
      <c r="A21" s="110" t="s">
        <v>51</v>
      </c>
      <c r="B21" s="144" t="s">
        <v>93</v>
      </c>
      <c r="C21" s="112" t="s">
        <v>94</v>
      </c>
      <c r="D21" s="112" t="s">
        <v>89</v>
      </c>
      <c r="E21" s="145"/>
      <c r="F21" s="146"/>
      <c r="G21" s="146" t="s">
        <v>95</v>
      </c>
      <c r="H21" s="147" t="s">
        <v>43</v>
      </c>
      <c r="I21" s="148"/>
      <c r="J21" s="149">
        <f>SUM(K21:L21)</f>
        <v>21000</v>
      </c>
      <c r="K21" s="149">
        <v>18900</v>
      </c>
      <c r="L21" s="149">
        <v>2100</v>
      </c>
      <c r="M21" s="150">
        <f>J21</f>
        <v>21000</v>
      </c>
      <c r="N21" s="151">
        <f>SUM(O21:P21)</f>
        <v>2500</v>
      </c>
      <c r="O21" s="151">
        <v>2500</v>
      </c>
      <c r="P21" s="152">
        <v>0</v>
      </c>
      <c r="Q21" s="119">
        <f>SUM(R21:S21)</f>
        <v>2100</v>
      </c>
      <c r="R21" s="152">
        <v>2100</v>
      </c>
      <c r="S21" s="153"/>
      <c r="T21" s="121" t="s">
        <v>91</v>
      </c>
      <c r="U21" s="154"/>
      <c r="W21" s="109">
        <f>50%*19065</f>
        <v>9532.5</v>
      </c>
      <c r="X21" s="155"/>
      <c r="Y21" s="122"/>
    </row>
    <row r="22" spans="1:25" s="107" customFormat="1" ht="45" hidden="1" x14ac:dyDescent="0.25">
      <c r="A22" s="110" t="s">
        <v>33</v>
      </c>
      <c r="B22" s="144" t="s">
        <v>96</v>
      </c>
      <c r="C22" s="112" t="s">
        <v>97</v>
      </c>
      <c r="D22" s="112" t="s">
        <v>89</v>
      </c>
      <c r="E22" s="145"/>
      <c r="F22" s="146"/>
      <c r="G22" s="146" t="s">
        <v>98</v>
      </c>
      <c r="H22" s="147" t="s">
        <v>43</v>
      </c>
      <c r="I22" s="148"/>
      <c r="J22" s="149">
        <f>SUM(K22:L22)</f>
        <v>6000</v>
      </c>
      <c r="K22" s="149">
        <v>5400</v>
      </c>
      <c r="L22" s="149">
        <v>600</v>
      </c>
      <c r="M22" s="150">
        <f t="shared" ref="M22:M27" si="8">J22</f>
        <v>6000</v>
      </c>
      <c r="N22" s="151">
        <f>SUM(O22:P22)</f>
        <v>2000</v>
      </c>
      <c r="O22" s="151">
        <v>2000</v>
      </c>
      <c r="P22" s="152">
        <v>0</v>
      </c>
      <c r="Q22" s="119">
        <f t="shared" ref="Q22:Q36" si="9">SUM(R22:S22)</f>
        <v>600</v>
      </c>
      <c r="R22" s="152">
        <v>600</v>
      </c>
      <c r="S22" s="153"/>
      <c r="T22" s="121" t="s">
        <v>91</v>
      </c>
      <c r="U22" s="154"/>
      <c r="W22" s="109"/>
      <c r="Y22" s="122"/>
    </row>
    <row r="23" spans="1:25" s="107" customFormat="1" ht="45" hidden="1" x14ac:dyDescent="0.25">
      <c r="A23" s="110" t="s">
        <v>99</v>
      </c>
      <c r="B23" s="144" t="s">
        <v>100</v>
      </c>
      <c r="C23" s="112" t="s">
        <v>101</v>
      </c>
      <c r="D23" s="112" t="s">
        <v>89</v>
      </c>
      <c r="E23" s="145"/>
      <c r="F23" s="146"/>
      <c r="G23" s="146" t="s">
        <v>102</v>
      </c>
      <c r="H23" s="147" t="s">
        <v>43</v>
      </c>
      <c r="I23" s="148"/>
      <c r="J23" s="149">
        <f>SUM(K23:L23)</f>
        <v>8500</v>
      </c>
      <c r="K23" s="149">
        <v>7650</v>
      </c>
      <c r="L23" s="149">
        <v>850</v>
      </c>
      <c r="M23" s="150">
        <f t="shared" si="8"/>
        <v>8500</v>
      </c>
      <c r="N23" s="151">
        <f t="shared" ref="N23:N36" si="10">SUM(O23:P23)</f>
        <v>2300</v>
      </c>
      <c r="O23" s="151">
        <v>2300</v>
      </c>
      <c r="P23" s="152">
        <v>0</v>
      </c>
      <c r="Q23" s="119">
        <f t="shared" si="9"/>
        <v>850</v>
      </c>
      <c r="R23" s="152">
        <v>850</v>
      </c>
      <c r="S23" s="153"/>
      <c r="T23" s="121" t="s">
        <v>91</v>
      </c>
      <c r="U23" s="154"/>
      <c r="W23" s="109"/>
      <c r="Y23" s="122"/>
    </row>
    <row r="24" spans="1:25" s="107" customFormat="1" ht="45" hidden="1" x14ac:dyDescent="0.25">
      <c r="A24" s="110" t="s">
        <v>103</v>
      </c>
      <c r="B24" s="144" t="s">
        <v>104</v>
      </c>
      <c r="C24" s="146" t="s">
        <v>105</v>
      </c>
      <c r="D24" s="112" t="s">
        <v>89</v>
      </c>
      <c r="E24" s="145"/>
      <c r="F24" s="146"/>
      <c r="G24" s="146" t="s">
        <v>106</v>
      </c>
      <c r="H24" s="147" t="s">
        <v>43</v>
      </c>
      <c r="I24" s="148"/>
      <c r="J24" s="149">
        <f t="shared" ref="J24:J36" si="11">SUM(K24:L24)</f>
        <v>8500</v>
      </c>
      <c r="K24" s="149">
        <v>7650</v>
      </c>
      <c r="L24" s="149">
        <v>850</v>
      </c>
      <c r="M24" s="150">
        <f t="shared" si="8"/>
        <v>8500</v>
      </c>
      <c r="N24" s="151">
        <f t="shared" si="10"/>
        <v>3000</v>
      </c>
      <c r="O24" s="151">
        <v>3000</v>
      </c>
      <c r="P24" s="152">
        <v>0</v>
      </c>
      <c r="Q24" s="119">
        <f t="shared" si="9"/>
        <v>850</v>
      </c>
      <c r="R24" s="152">
        <v>850</v>
      </c>
      <c r="S24" s="153"/>
      <c r="T24" s="121" t="s">
        <v>91</v>
      </c>
      <c r="U24" s="154"/>
      <c r="W24" s="109"/>
      <c r="Y24" s="122"/>
    </row>
    <row r="25" spans="1:25" s="107" customFormat="1" ht="60" hidden="1" x14ac:dyDescent="0.25">
      <c r="A25" s="110" t="s">
        <v>107</v>
      </c>
      <c r="B25" s="144" t="s">
        <v>108</v>
      </c>
      <c r="C25" s="146" t="s">
        <v>105</v>
      </c>
      <c r="D25" s="112" t="s">
        <v>89</v>
      </c>
      <c r="E25" s="145"/>
      <c r="F25" s="146"/>
      <c r="G25" s="146" t="s">
        <v>109</v>
      </c>
      <c r="H25" s="147" t="s">
        <v>43</v>
      </c>
      <c r="I25" s="148"/>
      <c r="J25" s="149">
        <f t="shared" si="11"/>
        <v>6000</v>
      </c>
      <c r="K25" s="149">
        <v>5400</v>
      </c>
      <c r="L25" s="149">
        <v>600</v>
      </c>
      <c r="M25" s="150">
        <f t="shared" si="8"/>
        <v>6000</v>
      </c>
      <c r="N25" s="151">
        <f t="shared" si="10"/>
        <v>2000</v>
      </c>
      <c r="O25" s="151">
        <v>2000</v>
      </c>
      <c r="P25" s="152">
        <v>0</v>
      </c>
      <c r="Q25" s="119">
        <f t="shared" si="9"/>
        <v>600</v>
      </c>
      <c r="R25" s="152">
        <v>600</v>
      </c>
      <c r="S25" s="153"/>
      <c r="T25" s="121" t="s">
        <v>91</v>
      </c>
      <c r="U25" s="154"/>
      <c r="W25" s="109"/>
      <c r="Y25" s="122"/>
    </row>
    <row r="26" spans="1:25" s="107" customFormat="1" ht="45" hidden="1" x14ac:dyDescent="0.25">
      <c r="A26" s="110" t="s">
        <v>110</v>
      </c>
      <c r="B26" s="144" t="s">
        <v>111</v>
      </c>
      <c r="C26" s="146" t="s">
        <v>105</v>
      </c>
      <c r="D26" s="112" t="s">
        <v>89</v>
      </c>
      <c r="E26" s="145"/>
      <c r="F26" s="146"/>
      <c r="G26" s="146" t="s">
        <v>112</v>
      </c>
      <c r="H26" s="147" t="s">
        <v>43</v>
      </c>
      <c r="I26" s="148"/>
      <c r="J26" s="149">
        <f t="shared" si="11"/>
        <v>1500</v>
      </c>
      <c r="K26" s="149">
        <v>1247</v>
      </c>
      <c r="L26" s="149">
        <v>253</v>
      </c>
      <c r="M26" s="150">
        <f t="shared" si="8"/>
        <v>1500</v>
      </c>
      <c r="N26" s="151">
        <f t="shared" si="10"/>
        <v>1000</v>
      </c>
      <c r="O26" s="151">
        <v>1000</v>
      </c>
      <c r="P26" s="152">
        <v>0</v>
      </c>
      <c r="Q26" s="119">
        <f t="shared" si="9"/>
        <v>253</v>
      </c>
      <c r="R26" s="152">
        <v>253</v>
      </c>
      <c r="S26" s="153"/>
      <c r="T26" s="121" t="s">
        <v>91</v>
      </c>
      <c r="U26" s="154"/>
      <c r="W26" s="109"/>
      <c r="Y26" s="122"/>
    </row>
    <row r="27" spans="1:25" s="107" customFormat="1" ht="45" hidden="1" x14ac:dyDescent="0.25">
      <c r="A27" s="110" t="s">
        <v>113</v>
      </c>
      <c r="B27" s="144" t="s">
        <v>114</v>
      </c>
      <c r="C27" s="146" t="s">
        <v>105</v>
      </c>
      <c r="D27" s="112" t="s">
        <v>89</v>
      </c>
      <c r="E27" s="145"/>
      <c r="F27" s="146"/>
      <c r="G27" s="146" t="s">
        <v>115</v>
      </c>
      <c r="H27" s="147" t="s">
        <v>43</v>
      </c>
      <c r="I27" s="148"/>
      <c r="J27" s="149">
        <f t="shared" si="11"/>
        <v>1500</v>
      </c>
      <c r="K27" s="149">
        <v>1350</v>
      </c>
      <c r="L27" s="149">
        <v>150</v>
      </c>
      <c r="M27" s="150">
        <f t="shared" si="8"/>
        <v>1500</v>
      </c>
      <c r="N27" s="151">
        <f t="shared" si="10"/>
        <v>500</v>
      </c>
      <c r="O27" s="151">
        <v>500</v>
      </c>
      <c r="P27" s="152">
        <v>0</v>
      </c>
      <c r="Q27" s="119">
        <f t="shared" si="9"/>
        <v>150</v>
      </c>
      <c r="R27" s="152">
        <v>150</v>
      </c>
      <c r="S27" s="153"/>
      <c r="T27" s="121" t="s">
        <v>91</v>
      </c>
      <c r="U27" s="154"/>
      <c r="W27" s="109"/>
      <c r="Y27" s="122"/>
    </row>
    <row r="28" spans="1:25" s="107" customFormat="1" ht="30" hidden="1" x14ac:dyDescent="0.25">
      <c r="A28" s="110" t="s">
        <v>116</v>
      </c>
      <c r="B28" s="144" t="s">
        <v>117</v>
      </c>
      <c r="C28" s="146" t="s">
        <v>118</v>
      </c>
      <c r="D28" s="112" t="s">
        <v>89</v>
      </c>
      <c r="E28" s="145"/>
      <c r="F28" s="146"/>
      <c r="G28" s="146" t="s">
        <v>119</v>
      </c>
      <c r="H28" s="147" t="s">
        <v>43</v>
      </c>
      <c r="I28" s="148"/>
      <c r="J28" s="149">
        <f t="shared" si="11"/>
        <v>800</v>
      </c>
      <c r="K28" s="149">
        <v>720</v>
      </c>
      <c r="L28" s="149">
        <v>80</v>
      </c>
      <c r="M28" s="150">
        <v>800</v>
      </c>
      <c r="N28" s="151">
        <f t="shared" si="10"/>
        <v>500</v>
      </c>
      <c r="O28" s="151">
        <v>500</v>
      </c>
      <c r="P28" s="152"/>
      <c r="Q28" s="119">
        <f t="shared" si="9"/>
        <v>80</v>
      </c>
      <c r="R28" s="152">
        <v>80</v>
      </c>
      <c r="S28" s="153"/>
      <c r="T28" s="156" t="s">
        <v>120</v>
      </c>
      <c r="U28" s="154"/>
      <c r="W28" s="109"/>
      <c r="Y28" s="122"/>
    </row>
    <row r="29" spans="1:25" s="107" customFormat="1" ht="30" hidden="1" x14ac:dyDescent="0.25">
      <c r="A29" s="110" t="s">
        <v>121</v>
      </c>
      <c r="B29" s="144" t="s">
        <v>122</v>
      </c>
      <c r="C29" s="146" t="s">
        <v>123</v>
      </c>
      <c r="D29" s="112" t="s">
        <v>89</v>
      </c>
      <c r="E29" s="145"/>
      <c r="F29" s="146"/>
      <c r="G29" s="146" t="s">
        <v>124</v>
      </c>
      <c r="H29" s="147" t="s">
        <v>43</v>
      </c>
      <c r="I29" s="148"/>
      <c r="J29" s="149">
        <f t="shared" si="11"/>
        <v>746</v>
      </c>
      <c r="K29" s="149">
        <v>671</v>
      </c>
      <c r="L29" s="149">
        <v>75</v>
      </c>
      <c r="M29" s="150">
        <v>746</v>
      </c>
      <c r="N29" s="151">
        <f t="shared" si="10"/>
        <v>500</v>
      </c>
      <c r="O29" s="151">
        <v>500</v>
      </c>
      <c r="P29" s="152"/>
      <c r="Q29" s="119">
        <f t="shared" si="9"/>
        <v>75</v>
      </c>
      <c r="R29" s="152">
        <v>75</v>
      </c>
      <c r="S29" s="153"/>
      <c r="T29" s="156" t="s">
        <v>120</v>
      </c>
      <c r="U29" s="154"/>
      <c r="W29" s="109"/>
      <c r="Y29" s="122"/>
    </row>
    <row r="30" spans="1:25" s="107" customFormat="1" ht="45" hidden="1" x14ac:dyDescent="0.25">
      <c r="A30" s="110" t="s">
        <v>125</v>
      </c>
      <c r="B30" s="144" t="s">
        <v>126</v>
      </c>
      <c r="C30" s="146" t="s">
        <v>127</v>
      </c>
      <c r="D30" s="112" t="s">
        <v>89</v>
      </c>
      <c r="E30" s="145"/>
      <c r="F30" s="146"/>
      <c r="G30" s="146" t="s">
        <v>128</v>
      </c>
      <c r="H30" s="147" t="s">
        <v>43</v>
      </c>
      <c r="I30" s="148"/>
      <c r="J30" s="149">
        <f t="shared" si="11"/>
        <v>800</v>
      </c>
      <c r="K30" s="149">
        <v>720</v>
      </c>
      <c r="L30" s="149">
        <v>80</v>
      </c>
      <c r="M30" s="150">
        <v>800</v>
      </c>
      <c r="N30" s="151">
        <f t="shared" si="10"/>
        <v>500</v>
      </c>
      <c r="O30" s="151">
        <v>500</v>
      </c>
      <c r="P30" s="152"/>
      <c r="Q30" s="119">
        <f t="shared" si="9"/>
        <v>80</v>
      </c>
      <c r="R30" s="152">
        <v>80</v>
      </c>
      <c r="S30" s="153"/>
      <c r="T30" s="156" t="s">
        <v>120</v>
      </c>
      <c r="U30" s="154"/>
      <c r="W30" s="109"/>
      <c r="Y30" s="122"/>
    </row>
    <row r="31" spans="1:25" s="107" customFormat="1" ht="45" hidden="1" x14ac:dyDescent="0.25">
      <c r="A31" s="110" t="s">
        <v>129</v>
      </c>
      <c r="B31" s="144" t="s">
        <v>130</v>
      </c>
      <c r="C31" s="146" t="s">
        <v>131</v>
      </c>
      <c r="D31" s="112" t="s">
        <v>89</v>
      </c>
      <c r="E31" s="145"/>
      <c r="F31" s="146"/>
      <c r="G31" s="146" t="s">
        <v>132</v>
      </c>
      <c r="H31" s="147" t="s">
        <v>43</v>
      </c>
      <c r="I31" s="148"/>
      <c r="J31" s="149">
        <f t="shared" si="11"/>
        <v>700</v>
      </c>
      <c r="K31" s="149">
        <v>630</v>
      </c>
      <c r="L31" s="149">
        <v>70</v>
      </c>
      <c r="M31" s="150">
        <v>700</v>
      </c>
      <c r="N31" s="151">
        <f t="shared" si="10"/>
        <v>500</v>
      </c>
      <c r="O31" s="151">
        <v>500</v>
      </c>
      <c r="P31" s="152"/>
      <c r="Q31" s="119">
        <f t="shared" si="9"/>
        <v>70</v>
      </c>
      <c r="R31" s="152">
        <v>70</v>
      </c>
      <c r="S31" s="153"/>
      <c r="T31" s="156" t="s">
        <v>120</v>
      </c>
      <c r="U31" s="154"/>
      <c r="W31" s="109"/>
      <c r="Y31" s="122"/>
    </row>
    <row r="32" spans="1:25" s="107" customFormat="1" ht="45" hidden="1" x14ac:dyDescent="0.25">
      <c r="A32" s="110" t="s">
        <v>133</v>
      </c>
      <c r="B32" s="144" t="s">
        <v>134</v>
      </c>
      <c r="C32" s="146" t="s">
        <v>135</v>
      </c>
      <c r="D32" s="112" t="s">
        <v>89</v>
      </c>
      <c r="E32" s="145"/>
      <c r="F32" s="146"/>
      <c r="G32" s="146" t="s">
        <v>136</v>
      </c>
      <c r="H32" s="147" t="s">
        <v>43</v>
      </c>
      <c r="I32" s="148"/>
      <c r="J32" s="149">
        <f t="shared" si="11"/>
        <v>1000</v>
      </c>
      <c r="K32" s="149">
        <v>900</v>
      </c>
      <c r="L32" s="149">
        <v>100</v>
      </c>
      <c r="M32" s="150">
        <v>1000</v>
      </c>
      <c r="N32" s="151">
        <f t="shared" si="10"/>
        <v>500</v>
      </c>
      <c r="O32" s="151">
        <v>500</v>
      </c>
      <c r="P32" s="152"/>
      <c r="Q32" s="119">
        <f t="shared" si="9"/>
        <v>100</v>
      </c>
      <c r="R32" s="152">
        <v>100</v>
      </c>
      <c r="S32" s="153"/>
      <c r="T32" s="156" t="s">
        <v>120</v>
      </c>
      <c r="U32" s="154"/>
      <c r="W32" s="109"/>
      <c r="Y32" s="122"/>
    </row>
    <row r="33" spans="1:25" s="107" customFormat="1" ht="30" hidden="1" x14ac:dyDescent="0.25">
      <c r="A33" s="110" t="s">
        <v>137</v>
      </c>
      <c r="B33" s="144" t="s">
        <v>138</v>
      </c>
      <c r="C33" s="146" t="s">
        <v>127</v>
      </c>
      <c r="D33" s="112" t="s">
        <v>89</v>
      </c>
      <c r="E33" s="145"/>
      <c r="F33" s="146"/>
      <c r="G33" s="146" t="s">
        <v>139</v>
      </c>
      <c r="H33" s="147" t="s">
        <v>43</v>
      </c>
      <c r="I33" s="148"/>
      <c r="J33" s="149">
        <f t="shared" si="11"/>
        <v>1204</v>
      </c>
      <c r="K33" s="149">
        <v>1104</v>
      </c>
      <c r="L33" s="149">
        <v>100</v>
      </c>
      <c r="M33" s="150">
        <v>1204</v>
      </c>
      <c r="N33" s="151">
        <f t="shared" si="10"/>
        <v>700</v>
      </c>
      <c r="O33" s="151">
        <v>700</v>
      </c>
      <c r="P33" s="152"/>
      <c r="Q33" s="119">
        <f t="shared" si="9"/>
        <v>100</v>
      </c>
      <c r="R33" s="152">
        <v>100</v>
      </c>
      <c r="S33" s="153"/>
      <c r="T33" s="156" t="s">
        <v>120</v>
      </c>
      <c r="U33" s="154"/>
      <c r="W33" s="109"/>
      <c r="Y33" s="122"/>
    </row>
    <row r="34" spans="1:25" s="107" customFormat="1" ht="31.5" hidden="1" x14ac:dyDescent="0.25">
      <c r="A34" s="110" t="s">
        <v>140</v>
      </c>
      <c r="B34" s="144" t="s">
        <v>141</v>
      </c>
      <c r="C34" s="146" t="s">
        <v>105</v>
      </c>
      <c r="D34" s="112" t="s">
        <v>89</v>
      </c>
      <c r="E34" s="145"/>
      <c r="F34" s="146"/>
      <c r="G34" s="146" t="s">
        <v>142</v>
      </c>
      <c r="H34" s="147" t="s">
        <v>43</v>
      </c>
      <c r="I34" s="148"/>
      <c r="J34" s="149">
        <f t="shared" si="11"/>
        <v>1000</v>
      </c>
      <c r="K34" s="149">
        <v>900</v>
      </c>
      <c r="L34" s="149">
        <v>100</v>
      </c>
      <c r="M34" s="150">
        <v>1000</v>
      </c>
      <c r="N34" s="151">
        <f t="shared" si="10"/>
        <v>100</v>
      </c>
      <c r="O34" s="151">
        <v>100</v>
      </c>
      <c r="P34" s="152"/>
      <c r="Q34" s="119">
        <f t="shared" si="9"/>
        <v>100</v>
      </c>
      <c r="R34" s="157">
        <v>100</v>
      </c>
      <c r="S34" s="153"/>
      <c r="T34" s="158" t="s">
        <v>143</v>
      </c>
      <c r="U34" s="154"/>
      <c r="W34" s="109"/>
      <c r="Y34" s="122"/>
    </row>
    <row r="35" spans="1:25" s="107" customFormat="1" ht="45" hidden="1" x14ac:dyDescent="0.25">
      <c r="A35" s="110" t="s">
        <v>144</v>
      </c>
      <c r="B35" s="144" t="s">
        <v>145</v>
      </c>
      <c r="C35" s="146" t="s">
        <v>105</v>
      </c>
      <c r="D35" s="112" t="s">
        <v>89</v>
      </c>
      <c r="E35" s="145"/>
      <c r="F35" s="146"/>
      <c r="G35" s="146" t="s">
        <v>146</v>
      </c>
      <c r="H35" s="147" t="s">
        <v>43</v>
      </c>
      <c r="I35" s="148"/>
      <c r="J35" s="149">
        <f t="shared" si="11"/>
        <v>1000</v>
      </c>
      <c r="K35" s="149">
        <v>900</v>
      </c>
      <c r="L35" s="149">
        <v>100</v>
      </c>
      <c r="M35" s="150">
        <v>1000</v>
      </c>
      <c r="N35" s="151">
        <f t="shared" si="10"/>
        <v>100</v>
      </c>
      <c r="O35" s="151">
        <v>100</v>
      </c>
      <c r="P35" s="152"/>
      <c r="Q35" s="119">
        <f t="shared" si="9"/>
        <v>100</v>
      </c>
      <c r="R35" s="157">
        <v>100</v>
      </c>
      <c r="S35" s="153"/>
      <c r="T35" s="158" t="s">
        <v>143</v>
      </c>
      <c r="U35" s="154"/>
      <c r="W35" s="109"/>
      <c r="Y35" s="122"/>
    </row>
    <row r="36" spans="1:25" s="107" customFormat="1" ht="45" hidden="1" x14ac:dyDescent="0.25">
      <c r="A36" s="110" t="s">
        <v>147</v>
      </c>
      <c r="B36" s="144" t="s">
        <v>148</v>
      </c>
      <c r="C36" s="146" t="s">
        <v>105</v>
      </c>
      <c r="D36" s="112" t="s">
        <v>89</v>
      </c>
      <c r="E36" s="145"/>
      <c r="F36" s="146"/>
      <c r="G36" s="146" t="s">
        <v>149</v>
      </c>
      <c r="H36" s="147" t="s">
        <v>43</v>
      </c>
      <c r="I36" s="148"/>
      <c r="J36" s="149">
        <f t="shared" si="11"/>
        <v>1000</v>
      </c>
      <c r="K36" s="149">
        <v>900</v>
      </c>
      <c r="L36" s="149">
        <v>100</v>
      </c>
      <c r="M36" s="150">
        <v>1000</v>
      </c>
      <c r="N36" s="151">
        <f t="shared" si="10"/>
        <v>100</v>
      </c>
      <c r="O36" s="151">
        <v>100</v>
      </c>
      <c r="P36" s="152"/>
      <c r="Q36" s="119">
        <f t="shared" si="9"/>
        <v>100</v>
      </c>
      <c r="R36" s="157">
        <v>100</v>
      </c>
      <c r="S36" s="153"/>
      <c r="T36" s="158" t="s">
        <v>143</v>
      </c>
      <c r="U36" s="154"/>
      <c r="W36" s="109"/>
      <c r="Y36" s="122"/>
    </row>
    <row r="37" spans="1:25" s="97" customFormat="1" ht="28.5" x14ac:dyDescent="0.25">
      <c r="A37" s="159" t="s">
        <v>150</v>
      </c>
      <c r="B37" s="160" t="s">
        <v>151</v>
      </c>
      <c r="C37" s="136"/>
      <c r="D37" s="136"/>
      <c r="E37" s="137"/>
      <c r="F37" s="136"/>
      <c r="G37" s="136"/>
      <c r="H37" s="138"/>
      <c r="I37" s="139"/>
      <c r="J37" s="140"/>
      <c r="K37" s="140"/>
      <c r="L37" s="140"/>
      <c r="M37" s="161"/>
      <c r="N37" s="162"/>
      <c r="O37" s="162"/>
      <c r="P37" s="163"/>
      <c r="Q37" s="163">
        <f>Q38</f>
        <v>200</v>
      </c>
      <c r="R37" s="163">
        <f t="shared" ref="R37:S37" si="12">R38</f>
        <v>0</v>
      </c>
      <c r="S37" s="163">
        <f t="shared" si="12"/>
        <v>200</v>
      </c>
      <c r="T37" s="164"/>
      <c r="U37" s="142"/>
      <c r="W37" s="108"/>
      <c r="Y37" s="143"/>
    </row>
    <row r="38" spans="1:25" s="107" customFormat="1" ht="60" x14ac:dyDescent="0.25">
      <c r="A38" s="110" t="s">
        <v>51</v>
      </c>
      <c r="B38" s="111" t="s">
        <v>87</v>
      </c>
      <c r="C38" s="112" t="s">
        <v>88</v>
      </c>
      <c r="D38" s="112" t="s">
        <v>89</v>
      </c>
      <c r="E38" s="113">
        <v>7927473</v>
      </c>
      <c r="F38" s="112"/>
      <c r="G38" s="112"/>
      <c r="H38" s="114" t="s">
        <v>44</v>
      </c>
      <c r="I38" s="115" t="s">
        <v>90</v>
      </c>
      <c r="J38" s="116">
        <v>79000</v>
      </c>
      <c r="K38" s="116">
        <f>39000+15000</f>
        <v>54000</v>
      </c>
      <c r="L38" s="116">
        <f>+J38-K38</f>
        <v>25000</v>
      </c>
      <c r="M38" s="117">
        <v>79000</v>
      </c>
      <c r="N38" s="118">
        <f>SUM(O38:P38)</f>
        <v>62496.932999999997</v>
      </c>
      <c r="O38" s="118">
        <v>54000</v>
      </c>
      <c r="P38" s="119">
        <f>250+1500+1000+5054.106+692.827</f>
        <v>8496.9329999999991</v>
      </c>
      <c r="Q38" s="119">
        <f>SUM(R38:S38)</f>
        <v>200</v>
      </c>
      <c r="R38" s="119">
        <v>0</v>
      </c>
      <c r="S38" s="120">
        <v>200</v>
      </c>
      <c r="T38" s="121" t="s">
        <v>91</v>
      </c>
      <c r="U38" s="106"/>
      <c r="W38" s="109">
        <v>12127.455</v>
      </c>
      <c r="X38" s="109">
        <f>+J38-N38-W38</f>
        <v>4375.6120000000028</v>
      </c>
      <c r="Y38" s="122"/>
    </row>
    <row r="39" spans="1:25" s="107" customFormat="1" ht="15.75" thickBot="1" x14ac:dyDescent="0.3">
      <c r="A39" s="165"/>
      <c r="B39" s="166"/>
      <c r="C39" s="167"/>
      <c r="D39" s="167"/>
      <c r="E39" s="167"/>
      <c r="F39" s="167"/>
      <c r="G39" s="167"/>
      <c r="H39" s="168"/>
      <c r="I39" s="168"/>
      <c r="J39" s="169"/>
      <c r="K39" s="168"/>
      <c r="L39" s="169"/>
      <c r="M39" s="169"/>
      <c r="N39" s="169"/>
      <c r="O39" s="169"/>
      <c r="P39" s="169"/>
      <c r="Q39" s="169"/>
      <c r="R39" s="169"/>
      <c r="S39" s="169"/>
      <c r="T39" s="169"/>
      <c r="U39" s="170"/>
    </row>
    <row r="40" spans="1:25" x14ac:dyDescent="0.25">
      <c r="A40" s="171"/>
      <c r="B40" s="171"/>
      <c r="C40" s="171"/>
      <c r="D40" s="171"/>
      <c r="E40" s="171"/>
      <c r="F40" s="171"/>
      <c r="G40" s="171"/>
      <c r="H40" s="172"/>
      <c r="I40" s="171"/>
      <c r="J40" s="171"/>
      <c r="K40" s="171"/>
      <c r="L40" s="171"/>
      <c r="M40" s="171"/>
      <c r="N40" s="171"/>
      <c r="O40" s="171"/>
      <c r="P40" s="171"/>
      <c r="Q40" s="171"/>
      <c r="R40" s="171"/>
      <c r="S40" s="171"/>
      <c r="T40" s="171"/>
      <c r="U40" s="171"/>
    </row>
    <row r="41" spans="1:25" x14ac:dyDescent="0.25">
      <c r="A41" s="171"/>
      <c r="B41" s="171"/>
      <c r="C41" s="171"/>
      <c r="D41" s="171"/>
      <c r="E41" s="171"/>
      <c r="F41" s="171"/>
      <c r="G41" s="171"/>
      <c r="H41" s="172"/>
      <c r="I41" s="171"/>
      <c r="J41" s="171"/>
      <c r="K41" s="171"/>
      <c r="L41" s="171"/>
      <c r="M41" s="171"/>
      <c r="N41" s="171"/>
      <c r="O41" s="171"/>
      <c r="P41" s="173"/>
      <c r="Q41" s="171"/>
      <c r="R41" s="399">
        <f>+R13+R19</f>
        <v>11092.882999999998</v>
      </c>
      <c r="S41" s="175"/>
      <c r="T41" s="175"/>
      <c r="U41" s="171"/>
    </row>
    <row r="42" spans="1:25" ht="47.25" hidden="1" x14ac:dyDescent="0.25">
      <c r="A42" s="171"/>
      <c r="B42" s="171"/>
      <c r="C42" s="171"/>
      <c r="D42" s="171"/>
      <c r="E42" s="171"/>
      <c r="F42" s="171"/>
      <c r="G42" s="171"/>
      <c r="H42" s="172"/>
      <c r="I42" s="171"/>
      <c r="J42" s="171"/>
      <c r="K42" s="171"/>
      <c r="L42" s="171"/>
      <c r="M42" s="171"/>
      <c r="N42" s="171"/>
      <c r="O42" s="171"/>
      <c r="P42" s="171"/>
      <c r="Q42" s="176" t="s">
        <v>152</v>
      </c>
      <c r="R42" s="177">
        <v>74829</v>
      </c>
      <c r="S42" s="171"/>
      <c r="T42" s="171"/>
      <c r="U42" s="171"/>
    </row>
    <row r="43" spans="1:25" ht="47.25" hidden="1" x14ac:dyDescent="0.25">
      <c r="A43" s="171"/>
      <c r="B43" s="171"/>
      <c r="C43" s="171"/>
      <c r="D43" s="171"/>
      <c r="E43" s="171"/>
      <c r="F43" s="171"/>
      <c r="G43" s="171"/>
      <c r="H43" s="172"/>
      <c r="I43" s="171"/>
      <c r="J43" s="171"/>
      <c r="K43" s="171"/>
      <c r="L43" s="171"/>
      <c r="M43" s="171"/>
      <c r="N43" s="171"/>
      <c r="O43" s="171"/>
      <c r="P43" s="171"/>
      <c r="Q43" s="176" t="s">
        <v>153</v>
      </c>
      <c r="R43" s="177">
        <v>55643</v>
      </c>
      <c r="S43" s="171"/>
      <c r="T43" s="171"/>
      <c r="U43" s="171"/>
    </row>
    <row r="44" spans="1:25" hidden="1" x14ac:dyDescent="0.25">
      <c r="A44" s="171"/>
      <c r="B44" s="171"/>
      <c r="C44" s="171"/>
      <c r="D44" s="171"/>
      <c r="E44" s="171"/>
      <c r="F44" s="171"/>
      <c r="G44" s="171"/>
      <c r="H44" s="172"/>
      <c r="I44" s="171"/>
      <c r="J44" s="171"/>
      <c r="K44" s="171"/>
      <c r="L44" s="171"/>
      <c r="M44" s="171"/>
      <c r="N44" s="171"/>
      <c r="O44" s="171"/>
      <c r="P44" s="171"/>
      <c r="Q44" s="176" t="s">
        <v>154</v>
      </c>
      <c r="R44" s="177">
        <f>+R42-R43</f>
        <v>19186</v>
      </c>
      <c r="S44" s="171"/>
      <c r="T44" s="171"/>
      <c r="U44" s="171"/>
    </row>
    <row r="45" spans="1:25" ht="47.25" hidden="1" x14ac:dyDescent="0.25">
      <c r="A45" s="171"/>
      <c r="B45" s="171"/>
      <c r="C45" s="171"/>
      <c r="D45" s="171"/>
      <c r="E45" s="171"/>
      <c r="F45" s="171"/>
      <c r="G45" s="171"/>
      <c r="H45" s="172"/>
      <c r="I45" s="171"/>
      <c r="J45" s="171"/>
      <c r="K45" s="171"/>
      <c r="L45" s="171"/>
      <c r="M45" s="171"/>
      <c r="N45" s="171"/>
      <c r="O45" s="171"/>
      <c r="P45" s="171"/>
      <c r="Q45" s="176" t="s">
        <v>155</v>
      </c>
      <c r="R45" s="177">
        <v>19065</v>
      </c>
      <c r="S45" s="177">
        <f>+R44-R45</f>
        <v>121</v>
      </c>
      <c r="T45" s="177">
        <f>+R45-R9</f>
        <v>0</v>
      </c>
      <c r="U45" s="171"/>
    </row>
    <row r="46" spans="1:25" hidden="1" x14ac:dyDescent="0.25">
      <c r="A46" s="171"/>
      <c r="B46" s="171"/>
      <c r="C46" s="171"/>
      <c r="D46" s="171"/>
      <c r="E46" s="171"/>
      <c r="F46" s="171"/>
      <c r="G46" s="171"/>
      <c r="H46" s="172"/>
      <c r="I46" s="171"/>
      <c r="J46" s="171"/>
      <c r="K46" s="171"/>
      <c r="L46" s="171"/>
      <c r="M46" s="171"/>
      <c r="N46" s="171"/>
      <c r="O46" s="171"/>
      <c r="P46" s="171"/>
      <c r="Q46" s="176" t="s">
        <v>156</v>
      </c>
      <c r="R46" s="177">
        <f>R12</f>
        <v>7872.117000000002</v>
      </c>
      <c r="S46" s="171"/>
      <c r="T46" s="171"/>
      <c r="U46" s="171"/>
    </row>
    <row r="47" spans="1:25" ht="31.5" hidden="1" x14ac:dyDescent="0.25">
      <c r="A47" s="171"/>
      <c r="B47" s="171"/>
      <c r="C47" s="171"/>
      <c r="D47" s="171"/>
      <c r="E47" s="171"/>
      <c r="F47" s="171"/>
      <c r="G47" s="171"/>
      <c r="H47" s="172"/>
      <c r="I47" s="171"/>
      <c r="J47" s="171"/>
      <c r="K47" s="171"/>
      <c r="L47" s="171"/>
      <c r="M47" s="171"/>
      <c r="N47" s="171"/>
      <c r="O47" s="171"/>
      <c r="P47" s="171"/>
      <c r="Q47" s="176" t="s">
        <v>157</v>
      </c>
      <c r="R47" s="177">
        <f>+R45-R46</f>
        <v>11192.882999999998</v>
      </c>
      <c r="S47" s="178">
        <f>30%*R45</f>
        <v>5719.5</v>
      </c>
      <c r="T47" s="171"/>
      <c r="U47" s="171"/>
    </row>
    <row r="48" spans="1:25" hidden="1" x14ac:dyDescent="0.25">
      <c r="A48" s="171"/>
      <c r="B48" s="171"/>
      <c r="C48" s="171"/>
      <c r="D48" s="171"/>
      <c r="E48" s="171"/>
      <c r="F48" s="171"/>
      <c r="G48" s="171"/>
      <c r="H48" s="172"/>
      <c r="I48" s="171"/>
      <c r="J48" s="171"/>
      <c r="K48" s="171"/>
      <c r="L48" s="171"/>
      <c r="M48" s="171"/>
      <c r="N48" s="171"/>
      <c r="O48" s="171"/>
      <c r="P48" s="171"/>
      <c r="Q48" s="171"/>
      <c r="R48" s="171"/>
      <c r="S48" s="171"/>
      <c r="T48" s="171"/>
      <c r="U48" s="171"/>
    </row>
    <row r="49" spans="1:21" hidden="1" x14ac:dyDescent="0.25">
      <c r="A49" s="171"/>
      <c r="B49" s="171"/>
      <c r="C49" s="171"/>
      <c r="D49" s="171"/>
      <c r="E49" s="171"/>
      <c r="F49" s="171"/>
      <c r="G49" s="171"/>
      <c r="H49" s="172"/>
      <c r="I49" s="171"/>
      <c r="J49" s="171"/>
      <c r="K49" s="171"/>
      <c r="L49" s="171"/>
      <c r="M49" s="171"/>
      <c r="N49" s="171"/>
      <c r="O49" s="171"/>
      <c r="P49" s="171"/>
      <c r="Q49" s="171"/>
      <c r="R49" s="171"/>
      <c r="S49" s="171"/>
      <c r="T49" s="171"/>
      <c r="U49" s="171"/>
    </row>
    <row r="51" spans="1:21" x14ac:dyDescent="0.25">
      <c r="S51" s="180"/>
    </row>
    <row r="60" spans="1:21" x14ac:dyDescent="0.25">
      <c r="A60" s="171"/>
      <c r="B60" s="171"/>
      <c r="C60" s="171"/>
      <c r="D60" s="171"/>
      <c r="E60" s="171"/>
      <c r="F60" s="171"/>
      <c r="G60" s="171"/>
      <c r="H60" s="172"/>
      <c r="I60" s="171"/>
      <c r="J60" s="171"/>
      <c r="K60" s="171"/>
      <c r="L60" s="171"/>
      <c r="M60" s="171"/>
      <c r="N60" s="171"/>
      <c r="O60" s="171"/>
      <c r="P60" s="171"/>
      <c r="Q60" s="171"/>
      <c r="R60" s="171"/>
      <c r="S60" s="171"/>
      <c r="T60" s="171"/>
      <c r="U60" s="171"/>
    </row>
    <row r="61" spans="1:21" x14ac:dyDescent="0.25">
      <c r="A61" s="171"/>
      <c r="B61" s="171"/>
      <c r="C61" s="171"/>
      <c r="D61" s="171"/>
      <c r="E61" s="171"/>
      <c r="F61" s="171"/>
      <c r="G61" s="171"/>
      <c r="H61" s="172"/>
      <c r="I61" s="171"/>
      <c r="J61" s="171"/>
      <c r="K61" s="171"/>
      <c r="L61" s="171"/>
      <c r="M61" s="171"/>
      <c r="N61" s="171"/>
      <c r="O61" s="171"/>
      <c r="P61" s="171"/>
      <c r="Q61" s="171"/>
      <c r="R61" s="171"/>
      <c r="S61" s="171"/>
      <c r="T61" s="171"/>
      <c r="U61" s="171"/>
    </row>
  </sheetData>
  <mergeCells count="29">
    <mergeCell ref="A1:U1"/>
    <mergeCell ref="A2:U2"/>
    <mergeCell ref="A3:U3"/>
    <mergeCell ref="P4:U4"/>
    <mergeCell ref="A5:A8"/>
    <mergeCell ref="B5:B8"/>
    <mergeCell ref="C5:C8"/>
    <mergeCell ref="D5:D8"/>
    <mergeCell ref="E5:E8"/>
    <mergeCell ref="F5:F8"/>
    <mergeCell ref="G5:G8"/>
    <mergeCell ref="H5:H8"/>
    <mergeCell ref="I5:L5"/>
    <mergeCell ref="M5:M8"/>
    <mergeCell ref="N5:P6"/>
    <mergeCell ref="O7:P7"/>
    <mergeCell ref="T5:T8"/>
    <mergeCell ref="U5:U8"/>
    <mergeCell ref="I6:I8"/>
    <mergeCell ref="J6:J8"/>
    <mergeCell ref="K6:L6"/>
    <mergeCell ref="Q6:Q8"/>
    <mergeCell ref="R6:S6"/>
    <mergeCell ref="K7:K8"/>
    <mergeCell ref="L7:L8"/>
    <mergeCell ref="N7:N8"/>
    <mergeCell ref="Q5:S5"/>
    <mergeCell ref="R7:R8"/>
    <mergeCell ref="S7:S8"/>
  </mergeCells>
  <pageMargins left="0.51181102362204722" right="0.23622047244094491" top="0.51181102362204722" bottom="0.51181102362204722" header="0.31496062992125984" footer="0.31496062992125984"/>
  <pageSetup paperSize="9" scale="55"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55"/>
  <sheetViews>
    <sheetView zoomScale="85" zoomScaleNormal="85" workbookViewId="0">
      <pane ySplit="8" topLeftCell="A9" activePane="bottomLeft" state="frozen"/>
      <selection pane="bottomLeft" activeCell="M12" sqref="M12"/>
    </sheetView>
  </sheetViews>
  <sheetFormatPr defaultColWidth="10" defaultRowHeight="18" x14ac:dyDescent="0.25"/>
  <cols>
    <col min="1" max="1" width="4.5703125" style="86" customWidth="1"/>
    <col min="2" max="2" width="22.85546875" style="86" customWidth="1"/>
    <col min="3" max="6" width="8.85546875" style="86" customWidth="1"/>
    <col min="7" max="7" width="20.42578125" style="86" customWidth="1"/>
    <col min="8" max="8" width="8.42578125" style="179" customWidth="1"/>
    <col min="9" max="9" width="11.7109375" style="86" customWidth="1"/>
    <col min="10" max="10" width="12.7109375" style="86" customWidth="1"/>
    <col min="11" max="11" width="13.28515625" style="86" customWidth="1"/>
    <col min="12" max="12" width="11.7109375" style="86" customWidth="1"/>
    <col min="13" max="17" width="12.28515625" style="86" customWidth="1"/>
    <col min="18" max="18" width="13.7109375" style="86" customWidth="1"/>
    <col min="19" max="19" width="10.5703125" style="86" customWidth="1"/>
    <col min="20" max="20" width="13.85546875" style="86" customWidth="1"/>
    <col min="21" max="21" width="7.85546875" style="86" bestFit="1" customWidth="1"/>
    <col min="22" max="22" width="5.7109375" style="86" customWidth="1"/>
    <col min="23" max="24" width="14.5703125" style="86" customWidth="1"/>
    <col min="25" max="25" width="13.28515625" style="86" bestFit="1" customWidth="1"/>
    <col min="26" max="258" width="10" style="86"/>
    <col min="259" max="259" width="4.5703125" style="86" customWidth="1"/>
    <col min="260" max="260" width="22.85546875" style="86" customWidth="1"/>
    <col min="261" max="263" width="8.85546875" style="86" customWidth="1"/>
    <col min="264" max="265" width="0" style="86" hidden="1" customWidth="1"/>
    <col min="266" max="266" width="8.42578125" style="86" customWidth="1"/>
    <col min="267" max="267" width="11.7109375" style="86" customWidth="1"/>
    <col min="268" max="268" width="12.7109375" style="86" customWidth="1"/>
    <col min="269" max="269" width="13.28515625" style="86" customWidth="1"/>
    <col min="270" max="270" width="11.7109375" style="86" customWidth="1"/>
    <col min="271" max="274" width="12.28515625" style="86" customWidth="1"/>
    <col min="275" max="275" width="10.5703125" style="86" customWidth="1"/>
    <col min="276" max="276" width="12.28515625" style="86" customWidth="1"/>
    <col min="277" max="277" width="7.28515625" style="86" customWidth="1"/>
    <col min="278" max="278" width="5.7109375" style="86" customWidth="1"/>
    <col min="279" max="280" width="14.5703125" style="86" customWidth="1"/>
    <col min="281" max="281" width="13.28515625" style="86" bestFit="1" customWidth="1"/>
    <col min="282" max="514" width="10" style="86"/>
    <col min="515" max="515" width="4.5703125" style="86" customWidth="1"/>
    <col min="516" max="516" width="22.85546875" style="86" customWidth="1"/>
    <col min="517" max="519" width="8.85546875" style="86" customWidth="1"/>
    <col min="520" max="521" width="0" style="86" hidden="1" customWidth="1"/>
    <col min="522" max="522" width="8.42578125" style="86" customWidth="1"/>
    <col min="523" max="523" width="11.7109375" style="86" customWidth="1"/>
    <col min="524" max="524" width="12.7109375" style="86" customWidth="1"/>
    <col min="525" max="525" width="13.28515625" style="86" customWidth="1"/>
    <col min="526" max="526" width="11.7109375" style="86" customWidth="1"/>
    <col min="527" max="530" width="12.28515625" style="86" customWidth="1"/>
    <col min="531" max="531" width="10.5703125" style="86" customWidth="1"/>
    <col min="532" max="532" width="12.28515625" style="86" customWidth="1"/>
    <col min="533" max="533" width="7.28515625" style="86" customWidth="1"/>
    <col min="534" max="534" width="5.7109375" style="86" customWidth="1"/>
    <col min="535" max="536" width="14.5703125" style="86" customWidth="1"/>
    <col min="537" max="537" width="13.28515625" style="86" bestFit="1" customWidth="1"/>
    <col min="538" max="770" width="10" style="86"/>
    <col min="771" max="771" width="4.5703125" style="86" customWidth="1"/>
    <col min="772" max="772" width="22.85546875" style="86" customWidth="1"/>
    <col min="773" max="775" width="8.85546875" style="86" customWidth="1"/>
    <col min="776" max="777" width="0" style="86" hidden="1" customWidth="1"/>
    <col min="778" max="778" width="8.42578125" style="86" customWidth="1"/>
    <col min="779" max="779" width="11.7109375" style="86" customWidth="1"/>
    <col min="780" max="780" width="12.7109375" style="86" customWidth="1"/>
    <col min="781" max="781" width="13.28515625" style="86" customWidth="1"/>
    <col min="782" max="782" width="11.7109375" style="86" customWidth="1"/>
    <col min="783" max="786" width="12.28515625" style="86" customWidth="1"/>
    <col min="787" max="787" width="10.5703125" style="86" customWidth="1"/>
    <col min="788" max="788" width="12.28515625" style="86" customWidth="1"/>
    <col min="789" max="789" width="7.28515625" style="86" customWidth="1"/>
    <col min="790" max="790" width="5.7109375" style="86" customWidth="1"/>
    <col min="791" max="792" width="14.5703125" style="86" customWidth="1"/>
    <col min="793" max="793" width="13.28515625" style="86" bestFit="1" customWidth="1"/>
    <col min="794" max="1026" width="10" style="86"/>
    <col min="1027" max="1027" width="4.5703125" style="86" customWidth="1"/>
    <col min="1028" max="1028" width="22.85546875" style="86" customWidth="1"/>
    <col min="1029" max="1031" width="8.85546875" style="86" customWidth="1"/>
    <col min="1032" max="1033" width="0" style="86" hidden="1" customWidth="1"/>
    <col min="1034" max="1034" width="8.42578125" style="86" customWidth="1"/>
    <col min="1035" max="1035" width="11.7109375" style="86" customWidth="1"/>
    <col min="1036" max="1036" width="12.7109375" style="86" customWidth="1"/>
    <col min="1037" max="1037" width="13.28515625" style="86" customWidth="1"/>
    <col min="1038" max="1038" width="11.7109375" style="86" customWidth="1"/>
    <col min="1039" max="1042" width="12.28515625" style="86" customWidth="1"/>
    <col min="1043" max="1043" width="10.5703125" style="86" customWidth="1"/>
    <col min="1044" max="1044" width="12.28515625" style="86" customWidth="1"/>
    <col min="1045" max="1045" width="7.28515625" style="86" customWidth="1"/>
    <col min="1046" max="1046" width="5.7109375" style="86" customWidth="1"/>
    <col min="1047" max="1048" width="14.5703125" style="86" customWidth="1"/>
    <col min="1049" max="1049" width="13.28515625" style="86" bestFit="1" customWidth="1"/>
    <col min="1050" max="1282" width="10" style="86"/>
    <col min="1283" max="1283" width="4.5703125" style="86" customWidth="1"/>
    <col min="1284" max="1284" width="22.85546875" style="86" customWidth="1"/>
    <col min="1285" max="1287" width="8.85546875" style="86" customWidth="1"/>
    <col min="1288" max="1289" width="0" style="86" hidden="1" customWidth="1"/>
    <col min="1290" max="1290" width="8.42578125" style="86" customWidth="1"/>
    <col min="1291" max="1291" width="11.7109375" style="86" customWidth="1"/>
    <col min="1292" max="1292" width="12.7109375" style="86" customWidth="1"/>
    <col min="1293" max="1293" width="13.28515625" style="86" customWidth="1"/>
    <col min="1294" max="1294" width="11.7109375" style="86" customWidth="1"/>
    <col min="1295" max="1298" width="12.28515625" style="86" customWidth="1"/>
    <col min="1299" max="1299" width="10.5703125" style="86" customWidth="1"/>
    <col min="1300" max="1300" width="12.28515625" style="86" customWidth="1"/>
    <col min="1301" max="1301" width="7.28515625" style="86" customWidth="1"/>
    <col min="1302" max="1302" width="5.7109375" style="86" customWidth="1"/>
    <col min="1303" max="1304" width="14.5703125" style="86" customWidth="1"/>
    <col min="1305" max="1305" width="13.28515625" style="86" bestFit="1" customWidth="1"/>
    <col min="1306" max="1538" width="10" style="86"/>
    <col min="1539" max="1539" width="4.5703125" style="86" customWidth="1"/>
    <col min="1540" max="1540" width="22.85546875" style="86" customWidth="1"/>
    <col min="1541" max="1543" width="8.85546875" style="86" customWidth="1"/>
    <col min="1544" max="1545" width="0" style="86" hidden="1" customWidth="1"/>
    <col min="1546" max="1546" width="8.42578125" style="86" customWidth="1"/>
    <col min="1547" max="1547" width="11.7109375" style="86" customWidth="1"/>
    <col min="1548" max="1548" width="12.7109375" style="86" customWidth="1"/>
    <col min="1549" max="1549" width="13.28515625" style="86" customWidth="1"/>
    <col min="1550" max="1550" width="11.7109375" style="86" customWidth="1"/>
    <col min="1551" max="1554" width="12.28515625" style="86" customWidth="1"/>
    <col min="1555" max="1555" width="10.5703125" style="86" customWidth="1"/>
    <col min="1556" max="1556" width="12.28515625" style="86" customWidth="1"/>
    <col min="1557" max="1557" width="7.28515625" style="86" customWidth="1"/>
    <col min="1558" max="1558" width="5.7109375" style="86" customWidth="1"/>
    <col min="1559" max="1560" width="14.5703125" style="86" customWidth="1"/>
    <col min="1561" max="1561" width="13.28515625" style="86" bestFit="1" customWidth="1"/>
    <col min="1562" max="1794" width="10" style="86"/>
    <col min="1795" max="1795" width="4.5703125" style="86" customWidth="1"/>
    <col min="1796" max="1796" width="22.85546875" style="86" customWidth="1"/>
    <col min="1797" max="1799" width="8.85546875" style="86" customWidth="1"/>
    <col min="1800" max="1801" width="0" style="86" hidden="1" customWidth="1"/>
    <col min="1802" max="1802" width="8.42578125" style="86" customWidth="1"/>
    <col min="1803" max="1803" width="11.7109375" style="86" customWidth="1"/>
    <col min="1804" max="1804" width="12.7109375" style="86" customWidth="1"/>
    <col min="1805" max="1805" width="13.28515625" style="86" customWidth="1"/>
    <col min="1806" max="1806" width="11.7109375" style="86" customWidth="1"/>
    <col min="1807" max="1810" width="12.28515625" style="86" customWidth="1"/>
    <col min="1811" max="1811" width="10.5703125" style="86" customWidth="1"/>
    <col min="1812" max="1812" width="12.28515625" style="86" customWidth="1"/>
    <col min="1813" max="1813" width="7.28515625" style="86" customWidth="1"/>
    <col min="1814" max="1814" width="5.7109375" style="86" customWidth="1"/>
    <col min="1815" max="1816" width="14.5703125" style="86" customWidth="1"/>
    <col min="1817" max="1817" width="13.28515625" style="86" bestFit="1" customWidth="1"/>
    <col min="1818" max="2050" width="10" style="86"/>
    <col min="2051" max="2051" width="4.5703125" style="86" customWidth="1"/>
    <col min="2052" max="2052" width="22.85546875" style="86" customWidth="1"/>
    <col min="2053" max="2055" width="8.85546875" style="86" customWidth="1"/>
    <col min="2056" max="2057" width="0" style="86" hidden="1" customWidth="1"/>
    <col min="2058" max="2058" width="8.42578125" style="86" customWidth="1"/>
    <col min="2059" max="2059" width="11.7109375" style="86" customWidth="1"/>
    <col min="2060" max="2060" width="12.7109375" style="86" customWidth="1"/>
    <col min="2061" max="2061" width="13.28515625" style="86" customWidth="1"/>
    <col min="2062" max="2062" width="11.7109375" style="86" customWidth="1"/>
    <col min="2063" max="2066" width="12.28515625" style="86" customWidth="1"/>
    <col min="2067" max="2067" width="10.5703125" style="86" customWidth="1"/>
    <col min="2068" max="2068" width="12.28515625" style="86" customWidth="1"/>
    <col min="2069" max="2069" width="7.28515625" style="86" customWidth="1"/>
    <col min="2070" max="2070" width="5.7109375" style="86" customWidth="1"/>
    <col min="2071" max="2072" width="14.5703125" style="86" customWidth="1"/>
    <col min="2073" max="2073" width="13.28515625" style="86" bestFit="1" customWidth="1"/>
    <col min="2074" max="2306" width="10" style="86"/>
    <col min="2307" max="2307" width="4.5703125" style="86" customWidth="1"/>
    <col min="2308" max="2308" width="22.85546875" style="86" customWidth="1"/>
    <col min="2309" max="2311" width="8.85546875" style="86" customWidth="1"/>
    <col min="2312" max="2313" width="0" style="86" hidden="1" customWidth="1"/>
    <col min="2314" max="2314" width="8.42578125" style="86" customWidth="1"/>
    <col min="2315" max="2315" width="11.7109375" style="86" customWidth="1"/>
    <col min="2316" max="2316" width="12.7109375" style="86" customWidth="1"/>
    <col min="2317" max="2317" width="13.28515625" style="86" customWidth="1"/>
    <col min="2318" max="2318" width="11.7109375" style="86" customWidth="1"/>
    <col min="2319" max="2322" width="12.28515625" style="86" customWidth="1"/>
    <col min="2323" max="2323" width="10.5703125" style="86" customWidth="1"/>
    <col min="2324" max="2324" width="12.28515625" style="86" customWidth="1"/>
    <col min="2325" max="2325" width="7.28515625" style="86" customWidth="1"/>
    <col min="2326" max="2326" width="5.7109375" style="86" customWidth="1"/>
    <col min="2327" max="2328" width="14.5703125" style="86" customWidth="1"/>
    <col min="2329" max="2329" width="13.28515625" style="86" bestFit="1" customWidth="1"/>
    <col min="2330" max="2562" width="10" style="86"/>
    <col min="2563" max="2563" width="4.5703125" style="86" customWidth="1"/>
    <col min="2564" max="2564" width="22.85546875" style="86" customWidth="1"/>
    <col min="2565" max="2567" width="8.85546875" style="86" customWidth="1"/>
    <col min="2568" max="2569" width="0" style="86" hidden="1" customWidth="1"/>
    <col min="2570" max="2570" width="8.42578125" style="86" customWidth="1"/>
    <col min="2571" max="2571" width="11.7109375" style="86" customWidth="1"/>
    <col min="2572" max="2572" width="12.7109375" style="86" customWidth="1"/>
    <col min="2573" max="2573" width="13.28515625" style="86" customWidth="1"/>
    <col min="2574" max="2574" width="11.7109375" style="86" customWidth="1"/>
    <col min="2575" max="2578" width="12.28515625" style="86" customWidth="1"/>
    <col min="2579" max="2579" width="10.5703125" style="86" customWidth="1"/>
    <col min="2580" max="2580" width="12.28515625" style="86" customWidth="1"/>
    <col min="2581" max="2581" width="7.28515625" style="86" customWidth="1"/>
    <col min="2582" max="2582" width="5.7109375" style="86" customWidth="1"/>
    <col min="2583" max="2584" width="14.5703125" style="86" customWidth="1"/>
    <col min="2585" max="2585" width="13.28515625" style="86" bestFit="1" customWidth="1"/>
    <col min="2586" max="2818" width="10" style="86"/>
    <col min="2819" max="2819" width="4.5703125" style="86" customWidth="1"/>
    <col min="2820" max="2820" width="22.85546875" style="86" customWidth="1"/>
    <col min="2821" max="2823" width="8.85546875" style="86" customWidth="1"/>
    <col min="2824" max="2825" width="0" style="86" hidden="1" customWidth="1"/>
    <col min="2826" max="2826" width="8.42578125" style="86" customWidth="1"/>
    <col min="2827" max="2827" width="11.7109375" style="86" customWidth="1"/>
    <col min="2828" max="2828" width="12.7109375" style="86" customWidth="1"/>
    <col min="2829" max="2829" width="13.28515625" style="86" customWidth="1"/>
    <col min="2830" max="2830" width="11.7109375" style="86" customWidth="1"/>
    <col min="2831" max="2834" width="12.28515625" style="86" customWidth="1"/>
    <col min="2835" max="2835" width="10.5703125" style="86" customWidth="1"/>
    <col min="2836" max="2836" width="12.28515625" style="86" customWidth="1"/>
    <col min="2837" max="2837" width="7.28515625" style="86" customWidth="1"/>
    <col min="2838" max="2838" width="5.7109375" style="86" customWidth="1"/>
    <col min="2839" max="2840" width="14.5703125" style="86" customWidth="1"/>
    <col min="2841" max="2841" width="13.28515625" style="86" bestFit="1" customWidth="1"/>
    <col min="2842" max="3074" width="10" style="86"/>
    <col min="3075" max="3075" width="4.5703125" style="86" customWidth="1"/>
    <col min="3076" max="3076" width="22.85546875" style="86" customWidth="1"/>
    <col min="3077" max="3079" width="8.85546875" style="86" customWidth="1"/>
    <col min="3080" max="3081" width="0" style="86" hidden="1" customWidth="1"/>
    <col min="3082" max="3082" width="8.42578125" style="86" customWidth="1"/>
    <col min="3083" max="3083" width="11.7109375" style="86" customWidth="1"/>
    <col min="3084" max="3084" width="12.7109375" style="86" customWidth="1"/>
    <col min="3085" max="3085" width="13.28515625" style="86" customWidth="1"/>
    <col min="3086" max="3086" width="11.7109375" style="86" customWidth="1"/>
    <col min="3087" max="3090" width="12.28515625" style="86" customWidth="1"/>
    <col min="3091" max="3091" width="10.5703125" style="86" customWidth="1"/>
    <col min="3092" max="3092" width="12.28515625" style="86" customWidth="1"/>
    <col min="3093" max="3093" width="7.28515625" style="86" customWidth="1"/>
    <col min="3094" max="3094" width="5.7109375" style="86" customWidth="1"/>
    <col min="3095" max="3096" width="14.5703125" style="86" customWidth="1"/>
    <col min="3097" max="3097" width="13.28515625" style="86" bestFit="1" customWidth="1"/>
    <col min="3098" max="3330" width="10" style="86"/>
    <col min="3331" max="3331" width="4.5703125" style="86" customWidth="1"/>
    <col min="3332" max="3332" width="22.85546875" style="86" customWidth="1"/>
    <col min="3333" max="3335" width="8.85546875" style="86" customWidth="1"/>
    <col min="3336" max="3337" width="0" style="86" hidden="1" customWidth="1"/>
    <col min="3338" max="3338" width="8.42578125" style="86" customWidth="1"/>
    <col min="3339" max="3339" width="11.7109375" style="86" customWidth="1"/>
    <col min="3340" max="3340" width="12.7109375" style="86" customWidth="1"/>
    <col min="3341" max="3341" width="13.28515625" style="86" customWidth="1"/>
    <col min="3342" max="3342" width="11.7109375" style="86" customWidth="1"/>
    <col min="3343" max="3346" width="12.28515625" style="86" customWidth="1"/>
    <col min="3347" max="3347" width="10.5703125" style="86" customWidth="1"/>
    <col min="3348" max="3348" width="12.28515625" style="86" customWidth="1"/>
    <col min="3349" max="3349" width="7.28515625" style="86" customWidth="1"/>
    <col min="3350" max="3350" width="5.7109375" style="86" customWidth="1"/>
    <col min="3351" max="3352" width="14.5703125" style="86" customWidth="1"/>
    <col min="3353" max="3353" width="13.28515625" style="86" bestFit="1" customWidth="1"/>
    <col min="3354" max="3586" width="10" style="86"/>
    <col min="3587" max="3587" width="4.5703125" style="86" customWidth="1"/>
    <col min="3588" max="3588" width="22.85546875" style="86" customWidth="1"/>
    <col min="3589" max="3591" width="8.85546875" style="86" customWidth="1"/>
    <col min="3592" max="3593" width="0" style="86" hidden="1" customWidth="1"/>
    <col min="3594" max="3594" width="8.42578125" style="86" customWidth="1"/>
    <col min="3595" max="3595" width="11.7109375" style="86" customWidth="1"/>
    <col min="3596" max="3596" width="12.7109375" style="86" customWidth="1"/>
    <col min="3597" max="3597" width="13.28515625" style="86" customWidth="1"/>
    <col min="3598" max="3598" width="11.7109375" style="86" customWidth="1"/>
    <col min="3599" max="3602" width="12.28515625" style="86" customWidth="1"/>
    <col min="3603" max="3603" width="10.5703125" style="86" customWidth="1"/>
    <col min="3604" max="3604" width="12.28515625" style="86" customWidth="1"/>
    <col min="3605" max="3605" width="7.28515625" style="86" customWidth="1"/>
    <col min="3606" max="3606" width="5.7109375" style="86" customWidth="1"/>
    <col min="3607" max="3608" width="14.5703125" style="86" customWidth="1"/>
    <col min="3609" max="3609" width="13.28515625" style="86" bestFit="1" customWidth="1"/>
    <col min="3610" max="3842" width="10" style="86"/>
    <col min="3843" max="3843" width="4.5703125" style="86" customWidth="1"/>
    <col min="3844" max="3844" width="22.85546875" style="86" customWidth="1"/>
    <col min="3845" max="3847" width="8.85546875" style="86" customWidth="1"/>
    <col min="3848" max="3849" width="0" style="86" hidden="1" customWidth="1"/>
    <col min="3850" max="3850" width="8.42578125" style="86" customWidth="1"/>
    <col min="3851" max="3851" width="11.7109375" style="86" customWidth="1"/>
    <col min="3852" max="3852" width="12.7109375" style="86" customWidth="1"/>
    <col min="3853" max="3853" width="13.28515625" style="86" customWidth="1"/>
    <col min="3854" max="3854" width="11.7109375" style="86" customWidth="1"/>
    <col min="3855" max="3858" width="12.28515625" style="86" customWidth="1"/>
    <col min="3859" max="3859" width="10.5703125" style="86" customWidth="1"/>
    <col min="3860" max="3860" width="12.28515625" style="86" customWidth="1"/>
    <col min="3861" max="3861" width="7.28515625" style="86" customWidth="1"/>
    <col min="3862" max="3862" width="5.7109375" style="86" customWidth="1"/>
    <col min="3863" max="3864" width="14.5703125" style="86" customWidth="1"/>
    <col min="3865" max="3865" width="13.28515625" style="86" bestFit="1" customWidth="1"/>
    <col min="3866" max="4098" width="10" style="86"/>
    <col min="4099" max="4099" width="4.5703125" style="86" customWidth="1"/>
    <col min="4100" max="4100" width="22.85546875" style="86" customWidth="1"/>
    <col min="4101" max="4103" width="8.85546875" style="86" customWidth="1"/>
    <col min="4104" max="4105" width="0" style="86" hidden="1" customWidth="1"/>
    <col min="4106" max="4106" width="8.42578125" style="86" customWidth="1"/>
    <col min="4107" max="4107" width="11.7109375" style="86" customWidth="1"/>
    <col min="4108" max="4108" width="12.7109375" style="86" customWidth="1"/>
    <col min="4109" max="4109" width="13.28515625" style="86" customWidth="1"/>
    <col min="4110" max="4110" width="11.7109375" style="86" customWidth="1"/>
    <col min="4111" max="4114" width="12.28515625" style="86" customWidth="1"/>
    <col min="4115" max="4115" width="10.5703125" style="86" customWidth="1"/>
    <col min="4116" max="4116" width="12.28515625" style="86" customWidth="1"/>
    <col min="4117" max="4117" width="7.28515625" style="86" customWidth="1"/>
    <col min="4118" max="4118" width="5.7109375" style="86" customWidth="1"/>
    <col min="4119" max="4120" width="14.5703125" style="86" customWidth="1"/>
    <col min="4121" max="4121" width="13.28515625" style="86" bestFit="1" customWidth="1"/>
    <col min="4122" max="4354" width="10" style="86"/>
    <col min="4355" max="4355" width="4.5703125" style="86" customWidth="1"/>
    <col min="4356" max="4356" width="22.85546875" style="86" customWidth="1"/>
    <col min="4357" max="4359" width="8.85546875" style="86" customWidth="1"/>
    <col min="4360" max="4361" width="0" style="86" hidden="1" customWidth="1"/>
    <col min="4362" max="4362" width="8.42578125" style="86" customWidth="1"/>
    <col min="4363" max="4363" width="11.7109375" style="86" customWidth="1"/>
    <col min="4364" max="4364" width="12.7109375" style="86" customWidth="1"/>
    <col min="4365" max="4365" width="13.28515625" style="86" customWidth="1"/>
    <col min="4366" max="4366" width="11.7109375" style="86" customWidth="1"/>
    <col min="4367" max="4370" width="12.28515625" style="86" customWidth="1"/>
    <col min="4371" max="4371" width="10.5703125" style="86" customWidth="1"/>
    <col min="4372" max="4372" width="12.28515625" style="86" customWidth="1"/>
    <col min="4373" max="4373" width="7.28515625" style="86" customWidth="1"/>
    <col min="4374" max="4374" width="5.7109375" style="86" customWidth="1"/>
    <col min="4375" max="4376" width="14.5703125" style="86" customWidth="1"/>
    <col min="4377" max="4377" width="13.28515625" style="86" bestFit="1" customWidth="1"/>
    <col min="4378" max="4610" width="10" style="86"/>
    <col min="4611" max="4611" width="4.5703125" style="86" customWidth="1"/>
    <col min="4612" max="4612" width="22.85546875" style="86" customWidth="1"/>
    <col min="4613" max="4615" width="8.85546875" style="86" customWidth="1"/>
    <col min="4616" max="4617" width="0" style="86" hidden="1" customWidth="1"/>
    <col min="4618" max="4618" width="8.42578125" style="86" customWidth="1"/>
    <col min="4619" max="4619" width="11.7109375" style="86" customWidth="1"/>
    <col min="4620" max="4620" width="12.7109375" style="86" customWidth="1"/>
    <col min="4621" max="4621" width="13.28515625" style="86" customWidth="1"/>
    <col min="4622" max="4622" width="11.7109375" style="86" customWidth="1"/>
    <col min="4623" max="4626" width="12.28515625" style="86" customWidth="1"/>
    <col min="4627" max="4627" width="10.5703125" style="86" customWidth="1"/>
    <col min="4628" max="4628" width="12.28515625" style="86" customWidth="1"/>
    <col min="4629" max="4629" width="7.28515625" style="86" customWidth="1"/>
    <col min="4630" max="4630" width="5.7109375" style="86" customWidth="1"/>
    <col min="4631" max="4632" width="14.5703125" style="86" customWidth="1"/>
    <col min="4633" max="4633" width="13.28515625" style="86" bestFit="1" customWidth="1"/>
    <col min="4634" max="4866" width="10" style="86"/>
    <col min="4867" max="4867" width="4.5703125" style="86" customWidth="1"/>
    <col min="4868" max="4868" width="22.85546875" style="86" customWidth="1"/>
    <col min="4869" max="4871" width="8.85546875" style="86" customWidth="1"/>
    <col min="4872" max="4873" width="0" style="86" hidden="1" customWidth="1"/>
    <col min="4874" max="4874" width="8.42578125" style="86" customWidth="1"/>
    <col min="4875" max="4875" width="11.7109375" style="86" customWidth="1"/>
    <col min="4876" max="4876" width="12.7109375" style="86" customWidth="1"/>
    <col min="4877" max="4877" width="13.28515625" style="86" customWidth="1"/>
    <col min="4878" max="4878" width="11.7109375" style="86" customWidth="1"/>
    <col min="4879" max="4882" width="12.28515625" style="86" customWidth="1"/>
    <col min="4883" max="4883" width="10.5703125" style="86" customWidth="1"/>
    <col min="4884" max="4884" width="12.28515625" style="86" customWidth="1"/>
    <col min="4885" max="4885" width="7.28515625" style="86" customWidth="1"/>
    <col min="4886" max="4886" width="5.7109375" style="86" customWidth="1"/>
    <col min="4887" max="4888" width="14.5703125" style="86" customWidth="1"/>
    <col min="4889" max="4889" width="13.28515625" style="86" bestFit="1" customWidth="1"/>
    <col min="4890" max="5122" width="10" style="86"/>
    <col min="5123" max="5123" width="4.5703125" style="86" customWidth="1"/>
    <col min="5124" max="5124" width="22.85546875" style="86" customWidth="1"/>
    <col min="5125" max="5127" width="8.85546875" style="86" customWidth="1"/>
    <col min="5128" max="5129" width="0" style="86" hidden="1" customWidth="1"/>
    <col min="5130" max="5130" width="8.42578125" style="86" customWidth="1"/>
    <col min="5131" max="5131" width="11.7109375" style="86" customWidth="1"/>
    <col min="5132" max="5132" width="12.7109375" style="86" customWidth="1"/>
    <col min="5133" max="5133" width="13.28515625" style="86" customWidth="1"/>
    <col min="5134" max="5134" width="11.7109375" style="86" customWidth="1"/>
    <col min="5135" max="5138" width="12.28515625" style="86" customWidth="1"/>
    <col min="5139" max="5139" width="10.5703125" style="86" customWidth="1"/>
    <col min="5140" max="5140" width="12.28515625" style="86" customWidth="1"/>
    <col min="5141" max="5141" width="7.28515625" style="86" customWidth="1"/>
    <col min="5142" max="5142" width="5.7109375" style="86" customWidth="1"/>
    <col min="5143" max="5144" width="14.5703125" style="86" customWidth="1"/>
    <col min="5145" max="5145" width="13.28515625" style="86" bestFit="1" customWidth="1"/>
    <col min="5146" max="5378" width="10" style="86"/>
    <col min="5379" max="5379" width="4.5703125" style="86" customWidth="1"/>
    <col min="5380" max="5380" width="22.85546875" style="86" customWidth="1"/>
    <col min="5381" max="5383" width="8.85546875" style="86" customWidth="1"/>
    <col min="5384" max="5385" width="0" style="86" hidden="1" customWidth="1"/>
    <col min="5386" max="5386" width="8.42578125" style="86" customWidth="1"/>
    <col min="5387" max="5387" width="11.7109375" style="86" customWidth="1"/>
    <col min="5388" max="5388" width="12.7109375" style="86" customWidth="1"/>
    <col min="5389" max="5389" width="13.28515625" style="86" customWidth="1"/>
    <col min="5390" max="5390" width="11.7109375" style="86" customWidth="1"/>
    <col min="5391" max="5394" width="12.28515625" style="86" customWidth="1"/>
    <col min="5395" max="5395" width="10.5703125" style="86" customWidth="1"/>
    <col min="5396" max="5396" width="12.28515625" style="86" customWidth="1"/>
    <col min="5397" max="5397" width="7.28515625" style="86" customWidth="1"/>
    <col min="5398" max="5398" width="5.7109375" style="86" customWidth="1"/>
    <col min="5399" max="5400" width="14.5703125" style="86" customWidth="1"/>
    <col min="5401" max="5401" width="13.28515625" style="86" bestFit="1" customWidth="1"/>
    <col min="5402" max="5634" width="10" style="86"/>
    <col min="5635" max="5635" width="4.5703125" style="86" customWidth="1"/>
    <col min="5636" max="5636" width="22.85546875" style="86" customWidth="1"/>
    <col min="5637" max="5639" width="8.85546875" style="86" customWidth="1"/>
    <col min="5640" max="5641" width="0" style="86" hidden="1" customWidth="1"/>
    <col min="5642" max="5642" width="8.42578125" style="86" customWidth="1"/>
    <col min="5643" max="5643" width="11.7109375" style="86" customWidth="1"/>
    <col min="5644" max="5644" width="12.7109375" style="86" customWidth="1"/>
    <col min="5645" max="5645" width="13.28515625" style="86" customWidth="1"/>
    <col min="5646" max="5646" width="11.7109375" style="86" customWidth="1"/>
    <col min="5647" max="5650" width="12.28515625" style="86" customWidth="1"/>
    <col min="5651" max="5651" width="10.5703125" style="86" customWidth="1"/>
    <col min="5652" max="5652" width="12.28515625" style="86" customWidth="1"/>
    <col min="5653" max="5653" width="7.28515625" style="86" customWidth="1"/>
    <col min="5654" max="5654" width="5.7109375" style="86" customWidth="1"/>
    <col min="5655" max="5656" width="14.5703125" style="86" customWidth="1"/>
    <col min="5657" max="5657" width="13.28515625" style="86" bestFit="1" customWidth="1"/>
    <col min="5658" max="5890" width="10" style="86"/>
    <col min="5891" max="5891" width="4.5703125" style="86" customWidth="1"/>
    <col min="5892" max="5892" width="22.85546875" style="86" customWidth="1"/>
    <col min="5893" max="5895" width="8.85546875" style="86" customWidth="1"/>
    <col min="5896" max="5897" width="0" style="86" hidden="1" customWidth="1"/>
    <col min="5898" max="5898" width="8.42578125" style="86" customWidth="1"/>
    <col min="5899" max="5899" width="11.7109375" style="86" customWidth="1"/>
    <col min="5900" max="5900" width="12.7109375" style="86" customWidth="1"/>
    <col min="5901" max="5901" width="13.28515625" style="86" customWidth="1"/>
    <col min="5902" max="5902" width="11.7109375" style="86" customWidth="1"/>
    <col min="5903" max="5906" width="12.28515625" style="86" customWidth="1"/>
    <col min="5907" max="5907" width="10.5703125" style="86" customWidth="1"/>
    <col min="5908" max="5908" width="12.28515625" style="86" customWidth="1"/>
    <col min="5909" max="5909" width="7.28515625" style="86" customWidth="1"/>
    <col min="5910" max="5910" width="5.7109375" style="86" customWidth="1"/>
    <col min="5911" max="5912" width="14.5703125" style="86" customWidth="1"/>
    <col min="5913" max="5913" width="13.28515625" style="86" bestFit="1" customWidth="1"/>
    <col min="5914" max="6146" width="10" style="86"/>
    <col min="6147" max="6147" width="4.5703125" style="86" customWidth="1"/>
    <col min="6148" max="6148" width="22.85546875" style="86" customWidth="1"/>
    <col min="6149" max="6151" width="8.85546875" style="86" customWidth="1"/>
    <col min="6152" max="6153" width="0" style="86" hidden="1" customWidth="1"/>
    <col min="6154" max="6154" width="8.42578125" style="86" customWidth="1"/>
    <col min="6155" max="6155" width="11.7109375" style="86" customWidth="1"/>
    <col min="6156" max="6156" width="12.7109375" style="86" customWidth="1"/>
    <col min="6157" max="6157" width="13.28515625" style="86" customWidth="1"/>
    <col min="6158" max="6158" width="11.7109375" style="86" customWidth="1"/>
    <col min="6159" max="6162" width="12.28515625" style="86" customWidth="1"/>
    <col min="6163" max="6163" width="10.5703125" style="86" customWidth="1"/>
    <col min="6164" max="6164" width="12.28515625" style="86" customWidth="1"/>
    <col min="6165" max="6165" width="7.28515625" style="86" customWidth="1"/>
    <col min="6166" max="6166" width="5.7109375" style="86" customWidth="1"/>
    <col min="6167" max="6168" width="14.5703125" style="86" customWidth="1"/>
    <col min="6169" max="6169" width="13.28515625" style="86" bestFit="1" customWidth="1"/>
    <col min="6170" max="6402" width="10" style="86"/>
    <col min="6403" max="6403" width="4.5703125" style="86" customWidth="1"/>
    <col min="6404" max="6404" width="22.85546875" style="86" customWidth="1"/>
    <col min="6405" max="6407" width="8.85546875" style="86" customWidth="1"/>
    <col min="6408" max="6409" width="0" style="86" hidden="1" customWidth="1"/>
    <col min="6410" max="6410" width="8.42578125" style="86" customWidth="1"/>
    <col min="6411" max="6411" width="11.7109375" style="86" customWidth="1"/>
    <col min="6412" max="6412" width="12.7109375" style="86" customWidth="1"/>
    <col min="6413" max="6413" width="13.28515625" style="86" customWidth="1"/>
    <col min="6414" max="6414" width="11.7109375" style="86" customWidth="1"/>
    <col min="6415" max="6418" width="12.28515625" style="86" customWidth="1"/>
    <col min="6419" max="6419" width="10.5703125" style="86" customWidth="1"/>
    <col min="6420" max="6420" width="12.28515625" style="86" customWidth="1"/>
    <col min="6421" max="6421" width="7.28515625" style="86" customWidth="1"/>
    <col min="6422" max="6422" width="5.7109375" style="86" customWidth="1"/>
    <col min="6423" max="6424" width="14.5703125" style="86" customWidth="1"/>
    <col min="6425" max="6425" width="13.28515625" style="86" bestFit="1" customWidth="1"/>
    <col min="6426" max="6658" width="10" style="86"/>
    <col min="6659" max="6659" width="4.5703125" style="86" customWidth="1"/>
    <col min="6660" max="6660" width="22.85546875" style="86" customWidth="1"/>
    <col min="6661" max="6663" width="8.85546875" style="86" customWidth="1"/>
    <col min="6664" max="6665" width="0" style="86" hidden="1" customWidth="1"/>
    <col min="6666" max="6666" width="8.42578125" style="86" customWidth="1"/>
    <col min="6667" max="6667" width="11.7109375" style="86" customWidth="1"/>
    <col min="6668" max="6668" width="12.7109375" style="86" customWidth="1"/>
    <col min="6669" max="6669" width="13.28515625" style="86" customWidth="1"/>
    <col min="6670" max="6670" width="11.7109375" style="86" customWidth="1"/>
    <col min="6671" max="6674" width="12.28515625" style="86" customWidth="1"/>
    <col min="6675" max="6675" width="10.5703125" style="86" customWidth="1"/>
    <col min="6676" max="6676" width="12.28515625" style="86" customWidth="1"/>
    <col min="6677" max="6677" width="7.28515625" style="86" customWidth="1"/>
    <col min="6678" max="6678" width="5.7109375" style="86" customWidth="1"/>
    <col min="6679" max="6680" width="14.5703125" style="86" customWidth="1"/>
    <col min="6681" max="6681" width="13.28515625" style="86" bestFit="1" customWidth="1"/>
    <col min="6682" max="6914" width="10" style="86"/>
    <col min="6915" max="6915" width="4.5703125" style="86" customWidth="1"/>
    <col min="6916" max="6916" width="22.85546875" style="86" customWidth="1"/>
    <col min="6917" max="6919" width="8.85546875" style="86" customWidth="1"/>
    <col min="6920" max="6921" width="0" style="86" hidden="1" customWidth="1"/>
    <col min="6922" max="6922" width="8.42578125" style="86" customWidth="1"/>
    <col min="6923" max="6923" width="11.7109375" style="86" customWidth="1"/>
    <col min="6924" max="6924" width="12.7109375" style="86" customWidth="1"/>
    <col min="6925" max="6925" width="13.28515625" style="86" customWidth="1"/>
    <col min="6926" max="6926" width="11.7109375" style="86" customWidth="1"/>
    <col min="6927" max="6930" width="12.28515625" style="86" customWidth="1"/>
    <col min="6931" max="6931" width="10.5703125" style="86" customWidth="1"/>
    <col min="6932" max="6932" width="12.28515625" style="86" customWidth="1"/>
    <col min="6933" max="6933" width="7.28515625" style="86" customWidth="1"/>
    <col min="6934" max="6934" width="5.7109375" style="86" customWidth="1"/>
    <col min="6935" max="6936" width="14.5703125" style="86" customWidth="1"/>
    <col min="6937" max="6937" width="13.28515625" style="86" bestFit="1" customWidth="1"/>
    <col min="6938" max="7170" width="10" style="86"/>
    <col min="7171" max="7171" width="4.5703125" style="86" customWidth="1"/>
    <col min="7172" max="7172" width="22.85546875" style="86" customWidth="1"/>
    <col min="7173" max="7175" width="8.85546875" style="86" customWidth="1"/>
    <col min="7176" max="7177" width="0" style="86" hidden="1" customWidth="1"/>
    <col min="7178" max="7178" width="8.42578125" style="86" customWidth="1"/>
    <col min="7179" max="7179" width="11.7109375" style="86" customWidth="1"/>
    <col min="7180" max="7180" width="12.7109375" style="86" customWidth="1"/>
    <col min="7181" max="7181" width="13.28515625" style="86" customWidth="1"/>
    <col min="7182" max="7182" width="11.7109375" style="86" customWidth="1"/>
    <col min="7183" max="7186" width="12.28515625" style="86" customWidth="1"/>
    <col min="7187" max="7187" width="10.5703125" style="86" customWidth="1"/>
    <col min="7188" max="7188" width="12.28515625" style="86" customWidth="1"/>
    <col min="7189" max="7189" width="7.28515625" style="86" customWidth="1"/>
    <col min="7190" max="7190" width="5.7109375" style="86" customWidth="1"/>
    <col min="7191" max="7192" width="14.5703125" style="86" customWidth="1"/>
    <col min="7193" max="7193" width="13.28515625" style="86" bestFit="1" customWidth="1"/>
    <col min="7194" max="7426" width="10" style="86"/>
    <col min="7427" max="7427" width="4.5703125" style="86" customWidth="1"/>
    <col min="7428" max="7428" width="22.85546875" style="86" customWidth="1"/>
    <col min="7429" max="7431" width="8.85546875" style="86" customWidth="1"/>
    <col min="7432" max="7433" width="0" style="86" hidden="1" customWidth="1"/>
    <col min="7434" max="7434" width="8.42578125" style="86" customWidth="1"/>
    <col min="7435" max="7435" width="11.7109375" style="86" customWidth="1"/>
    <col min="7436" max="7436" width="12.7109375" style="86" customWidth="1"/>
    <col min="7437" max="7437" width="13.28515625" style="86" customWidth="1"/>
    <col min="7438" max="7438" width="11.7109375" style="86" customWidth="1"/>
    <col min="7439" max="7442" width="12.28515625" style="86" customWidth="1"/>
    <col min="7443" max="7443" width="10.5703125" style="86" customWidth="1"/>
    <col min="7444" max="7444" width="12.28515625" style="86" customWidth="1"/>
    <col min="7445" max="7445" width="7.28515625" style="86" customWidth="1"/>
    <col min="7446" max="7446" width="5.7109375" style="86" customWidth="1"/>
    <col min="7447" max="7448" width="14.5703125" style="86" customWidth="1"/>
    <col min="7449" max="7449" width="13.28515625" style="86" bestFit="1" customWidth="1"/>
    <col min="7450" max="7682" width="10" style="86"/>
    <col min="7683" max="7683" width="4.5703125" style="86" customWidth="1"/>
    <col min="7684" max="7684" width="22.85546875" style="86" customWidth="1"/>
    <col min="7685" max="7687" width="8.85546875" style="86" customWidth="1"/>
    <col min="7688" max="7689" width="0" style="86" hidden="1" customWidth="1"/>
    <col min="7690" max="7690" width="8.42578125" style="86" customWidth="1"/>
    <col min="7691" max="7691" width="11.7109375" style="86" customWidth="1"/>
    <col min="7692" max="7692" width="12.7109375" style="86" customWidth="1"/>
    <col min="7693" max="7693" width="13.28515625" style="86" customWidth="1"/>
    <col min="7694" max="7694" width="11.7109375" style="86" customWidth="1"/>
    <col min="7695" max="7698" width="12.28515625" style="86" customWidth="1"/>
    <col min="7699" max="7699" width="10.5703125" style="86" customWidth="1"/>
    <col min="7700" max="7700" width="12.28515625" style="86" customWidth="1"/>
    <col min="7701" max="7701" width="7.28515625" style="86" customWidth="1"/>
    <col min="7702" max="7702" width="5.7109375" style="86" customWidth="1"/>
    <col min="7703" max="7704" width="14.5703125" style="86" customWidth="1"/>
    <col min="7705" max="7705" width="13.28515625" style="86" bestFit="1" customWidth="1"/>
    <col min="7706" max="7938" width="10" style="86"/>
    <col min="7939" max="7939" width="4.5703125" style="86" customWidth="1"/>
    <col min="7940" max="7940" width="22.85546875" style="86" customWidth="1"/>
    <col min="7941" max="7943" width="8.85546875" style="86" customWidth="1"/>
    <col min="7944" max="7945" width="0" style="86" hidden="1" customWidth="1"/>
    <col min="7946" max="7946" width="8.42578125" style="86" customWidth="1"/>
    <col min="7947" max="7947" width="11.7109375" style="86" customWidth="1"/>
    <col min="7948" max="7948" width="12.7109375" style="86" customWidth="1"/>
    <col min="7949" max="7949" width="13.28515625" style="86" customWidth="1"/>
    <col min="7950" max="7950" width="11.7109375" style="86" customWidth="1"/>
    <col min="7951" max="7954" width="12.28515625" style="86" customWidth="1"/>
    <col min="7955" max="7955" width="10.5703125" style="86" customWidth="1"/>
    <col min="7956" max="7956" width="12.28515625" style="86" customWidth="1"/>
    <col min="7957" max="7957" width="7.28515625" style="86" customWidth="1"/>
    <col min="7958" max="7958" width="5.7109375" style="86" customWidth="1"/>
    <col min="7959" max="7960" width="14.5703125" style="86" customWidth="1"/>
    <col min="7961" max="7961" width="13.28515625" style="86" bestFit="1" customWidth="1"/>
    <col min="7962" max="8194" width="10" style="86"/>
    <col min="8195" max="8195" width="4.5703125" style="86" customWidth="1"/>
    <col min="8196" max="8196" width="22.85546875" style="86" customWidth="1"/>
    <col min="8197" max="8199" width="8.85546875" style="86" customWidth="1"/>
    <col min="8200" max="8201" width="0" style="86" hidden="1" customWidth="1"/>
    <col min="8202" max="8202" width="8.42578125" style="86" customWidth="1"/>
    <col min="8203" max="8203" width="11.7109375" style="86" customWidth="1"/>
    <col min="8204" max="8204" width="12.7109375" style="86" customWidth="1"/>
    <col min="8205" max="8205" width="13.28515625" style="86" customWidth="1"/>
    <col min="8206" max="8206" width="11.7109375" style="86" customWidth="1"/>
    <col min="8207" max="8210" width="12.28515625" style="86" customWidth="1"/>
    <col min="8211" max="8211" width="10.5703125" style="86" customWidth="1"/>
    <col min="8212" max="8212" width="12.28515625" style="86" customWidth="1"/>
    <col min="8213" max="8213" width="7.28515625" style="86" customWidth="1"/>
    <col min="8214" max="8214" width="5.7109375" style="86" customWidth="1"/>
    <col min="8215" max="8216" width="14.5703125" style="86" customWidth="1"/>
    <col min="8217" max="8217" width="13.28515625" style="86" bestFit="1" customWidth="1"/>
    <col min="8218" max="8450" width="10" style="86"/>
    <col min="8451" max="8451" width="4.5703125" style="86" customWidth="1"/>
    <col min="8452" max="8452" width="22.85546875" style="86" customWidth="1"/>
    <col min="8453" max="8455" width="8.85546875" style="86" customWidth="1"/>
    <col min="8456" max="8457" width="0" style="86" hidden="1" customWidth="1"/>
    <col min="8458" max="8458" width="8.42578125" style="86" customWidth="1"/>
    <col min="8459" max="8459" width="11.7109375" style="86" customWidth="1"/>
    <col min="8460" max="8460" width="12.7109375" style="86" customWidth="1"/>
    <col min="8461" max="8461" width="13.28515625" style="86" customWidth="1"/>
    <col min="8462" max="8462" width="11.7109375" style="86" customWidth="1"/>
    <col min="8463" max="8466" width="12.28515625" style="86" customWidth="1"/>
    <col min="8467" max="8467" width="10.5703125" style="86" customWidth="1"/>
    <col min="8468" max="8468" width="12.28515625" style="86" customWidth="1"/>
    <col min="8469" max="8469" width="7.28515625" style="86" customWidth="1"/>
    <col min="8470" max="8470" width="5.7109375" style="86" customWidth="1"/>
    <col min="8471" max="8472" width="14.5703125" style="86" customWidth="1"/>
    <col min="8473" max="8473" width="13.28515625" style="86" bestFit="1" customWidth="1"/>
    <col min="8474" max="8706" width="10" style="86"/>
    <col min="8707" max="8707" width="4.5703125" style="86" customWidth="1"/>
    <col min="8708" max="8708" width="22.85546875" style="86" customWidth="1"/>
    <col min="8709" max="8711" width="8.85546875" style="86" customWidth="1"/>
    <col min="8712" max="8713" width="0" style="86" hidden="1" customWidth="1"/>
    <col min="8714" max="8714" width="8.42578125" style="86" customWidth="1"/>
    <col min="8715" max="8715" width="11.7109375" style="86" customWidth="1"/>
    <col min="8716" max="8716" width="12.7109375" style="86" customWidth="1"/>
    <col min="8717" max="8717" width="13.28515625" style="86" customWidth="1"/>
    <col min="8718" max="8718" width="11.7109375" style="86" customWidth="1"/>
    <col min="8719" max="8722" width="12.28515625" style="86" customWidth="1"/>
    <col min="8723" max="8723" width="10.5703125" style="86" customWidth="1"/>
    <col min="8724" max="8724" width="12.28515625" style="86" customWidth="1"/>
    <col min="8725" max="8725" width="7.28515625" style="86" customWidth="1"/>
    <col min="8726" max="8726" width="5.7109375" style="86" customWidth="1"/>
    <col min="8727" max="8728" width="14.5703125" style="86" customWidth="1"/>
    <col min="8729" max="8729" width="13.28515625" style="86" bestFit="1" customWidth="1"/>
    <col min="8730" max="8962" width="10" style="86"/>
    <col min="8963" max="8963" width="4.5703125" style="86" customWidth="1"/>
    <col min="8964" max="8964" width="22.85546875" style="86" customWidth="1"/>
    <col min="8965" max="8967" width="8.85546875" style="86" customWidth="1"/>
    <col min="8968" max="8969" width="0" style="86" hidden="1" customWidth="1"/>
    <col min="8970" max="8970" width="8.42578125" style="86" customWidth="1"/>
    <col min="8971" max="8971" width="11.7109375" style="86" customWidth="1"/>
    <col min="8972" max="8972" width="12.7109375" style="86" customWidth="1"/>
    <col min="8973" max="8973" width="13.28515625" style="86" customWidth="1"/>
    <col min="8974" max="8974" width="11.7109375" style="86" customWidth="1"/>
    <col min="8975" max="8978" width="12.28515625" style="86" customWidth="1"/>
    <col min="8979" max="8979" width="10.5703125" style="86" customWidth="1"/>
    <col min="8980" max="8980" width="12.28515625" style="86" customWidth="1"/>
    <col min="8981" max="8981" width="7.28515625" style="86" customWidth="1"/>
    <col min="8982" max="8982" width="5.7109375" style="86" customWidth="1"/>
    <col min="8983" max="8984" width="14.5703125" style="86" customWidth="1"/>
    <col min="8985" max="8985" width="13.28515625" style="86" bestFit="1" customWidth="1"/>
    <col min="8986" max="9218" width="10" style="86"/>
    <col min="9219" max="9219" width="4.5703125" style="86" customWidth="1"/>
    <col min="9220" max="9220" width="22.85546875" style="86" customWidth="1"/>
    <col min="9221" max="9223" width="8.85546875" style="86" customWidth="1"/>
    <col min="9224" max="9225" width="0" style="86" hidden="1" customWidth="1"/>
    <col min="9226" max="9226" width="8.42578125" style="86" customWidth="1"/>
    <col min="9227" max="9227" width="11.7109375" style="86" customWidth="1"/>
    <col min="9228" max="9228" width="12.7109375" style="86" customWidth="1"/>
    <col min="9229" max="9229" width="13.28515625" style="86" customWidth="1"/>
    <col min="9230" max="9230" width="11.7109375" style="86" customWidth="1"/>
    <col min="9231" max="9234" width="12.28515625" style="86" customWidth="1"/>
    <col min="9235" max="9235" width="10.5703125" style="86" customWidth="1"/>
    <col min="9236" max="9236" width="12.28515625" style="86" customWidth="1"/>
    <col min="9237" max="9237" width="7.28515625" style="86" customWidth="1"/>
    <col min="9238" max="9238" width="5.7109375" style="86" customWidth="1"/>
    <col min="9239" max="9240" width="14.5703125" style="86" customWidth="1"/>
    <col min="9241" max="9241" width="13.28515625" style="86" bestFit="1" customWidth="1"/>
    <col min="9242" max="9474" width="10" style="86"/>
    <col min="9475" max="9475" width="4.5703125" style="86" customWidth="1"/>
    <col min="9476" max="9476" width="22.85546875" style="86" customWidth="1"/>
    <col min="9477" max="9479" width="8.85546875" style="86" customWidth="1"/>
    <col min="9480" max="9481" width="0" style="86" hidden="1" customWidth="1"/>
    <col min="9482" max="9482" width="8.42578125" style="86" customWidth="1"/>
    <col min="9483" max="9483" width="11.7109375" style="86" customWidth="1"/>
    <col min="9484" max="9484" width="12.7109375" style="86" customWidth="1"/>
    <col min="9485" max="9485" width="13.28515625" style="86" customWidth="1"/>
    <col min="9486" max="9486" width="11.7109375" style="86" customWidth="1"/>
    <col min="9487" max="9490" width="12.28515625" style="86" customWidth="1"/>
    <col min="9491" max="9491" width="10.5703125" style="86" customWidth="1"/>
    <col min="9492" max="9492" width="12.28515625" style="86" customWidth="1"/>
    <col min="9493" max="9493" width="7.28515625" style="86" customWidth="1"/>
    <col min="9494" max="9494" width="5.7109375" style="86" customWidth="1"/>
    <col min="9495" max="9496" width="14.5703125" style="86" customWidth="1"/>
    <col min="9497" max="9497" width="13.28515625" style="86" bestFit="1" customWidth="1"/>
    <col min="9498" max="9730" width="10" style="86"/>
    <col min="9731" max="9731" width="4.5703125" style="86" customWidth="1"/>
    <col min="9732" max="9732" width="22.85546875" style="86" customWidth="1"/>
    <col min="9733" max="9735" width="8.85546875" style="86" customWidth="1"/>
    <col min="9736" max="9737" width="0" style="86" hidden="1" customWidth="1"/>
    <col min="9738" max="9738" width="8.42578125" style="86" customWidth="1"/>
    <col min="9739" max="9739" width="11.7109375" style="86" customWidth="1"/>
    <col min="9740" max="9740" width="12.7109375" style="86" customWidth="1"/>
    <col min="9741" max="9741" width="13.28515625" style="86" customWidth="1"/>
    <col min="9742" max="9742" width="11.7109375" style="86" customWidth="1"/>
    <col min="9743" max="9746" width="12.28515625" style="86" customWidth="1"/>
    <col min="9747" max="9747" width="10.5703125" style="86" customWidth="1"/>
    <col min="9748" max="9748" width="12.28515625" style="86" customWidth="1"/>
    <col min="9749" max="9749" width="7.28515625" style="86" customWidth="1"/>
    <col min="9750" max="9750" width="5.7109375" style="86" customWidth="1"/>
    <col min="9751" max="9752" width="14.5703125" style="86" customWidth="1"/>
    <col min="9753" max="9753" width="13.28515625" style="86" bestFit="1" customWidth="1"/>
    <col min="9754" max="9986" width="10" style="86"/>
    <col min="9987" max="9987" width="4.5703125" style="86" customWidth="1"/>
    <col min="9988" max="9988" width="22.85546875" style="86" customWidth="1"/>
    <col min="9989" max="9991" width="8.85546875" style="86" customWidth="1"/>
    <col min="9992" max="9993" width="0" style="86" hidden="1" customWidth="1"/>
    <col min="9994" max="9994" width="8.42578125" style="86" customWidth="1"/>
    <col min="9995" max="9995" width="11.7109375" style="86" customWidth="1"/>
    <col min="9996" max="9996" width="12.7109375" style="86" customWidth="1"/>
    <col min="9997" max="9997" width="13.28515625" style="86" customWidth="1"/>
    <col min="9998" max="9998" width="11.7109375" style="86" customWidth="1"/>
    <col min="9999" max="10002" width="12.28515625" style="86" customWidth="1"/>
    <col min="10003" max="10003" width="10.5703125" style="86" customWidth="1"/>
    <col min="10004" max="10004" width="12.28515625" style="86" customWidth="1"/>
    <col min="10005" max="10005" width="7.28515625" style="86" customWidth="1"/>
    <col min="10006" max="10006" width="5.7109375" style="86" customWidth="1"/>
    <col min="10007" max="10008" width="14.5703125" style="86" customWidth="1"/>
    <col min="10009" max="10009" width="13.28515625" style="86" bestFit="1" customWidth="1"/>
    <col min="10010" max="10242" width="10" style="86"/>
    <col min="10243" max="10243" width="4.5703125" style="86" customWidth="1"/>
    <col min="10244" max="10244" width="22.85546875" style="86" customWidth="1"/>
    <col min="10245" max="10247" width="8.85546875" style="86" customWidth="1"/>
    <col min="10248" max="10249" width="0" style="86" hidden="1" customWidth="1"/>
    <col min="10250" max="10250" width="8.42578125" style="86" customWidth="1"/>
    <col min="10251" max="10251" width="11.7109375" style="86" customWidth="1"/>
    <col min="10252" max="10252" width="12.7109375" style="86" customWidth="1"/>
    <col min="10253" max="10253" width="13.28515625" style="86" customWidth="1"/>
    <col min="10254" max="10254" width="11.7109375" style="86" customWidth="1"/>
    <col min="10255" max="10258" width="12.28515625" style="86" customWidth="1"/>
    <col min="10259" max="10259" width="10.5703125" style="86" customWidth="1"/>
    <col min="10260" max="10260" width="12.28515625" style="86" customWidth="1"/>
    <col min="10261" max="10261" width="7.28515625" style="86" customWidth="1"/>
    <col min="10262" max="10262" width="5.7109375" style="86" customWidth="1"/>
    <col min="10263" max="10264" width="14.5703125" style="86" customWidth="1"/>
    <col min="10265" max="10265" width="13.28515625" style="86" bestFit="1" customWidth="1"/>
    <col min="10266" max="10498" width="10" style="86"/>
    <col min="10499" max="10499" width="4.5703125" style="86" customWidth="1"/>
    <col min="10500" max="10500" width="22.85546875" style="86" customWidth="1"/>
    <col min="10501" max="10503" width="8.85546875" style="86" customWidth="1"/>
    <col min="10504" max="10505" width="0" style="86" hidden="1" customWidth="1"/>
    <col min="10506" max="10506" width="8.42578125" style="86" customWidth="1"/>
    <col min="10507" max="10507" width="11.7109375" style="86" customWidth="1"/>
    <col min="10508" max="10508" width="12.7109375" style="86" customWidth="1"/>
    <col min="10509" max="10509" width="13.28515625" style="86" customWidth="1"/>
    <col min="10510" max="10510" width="11.7109375" style="86" customWidth="1"/>
    <col min="10511" max="10514" width="12.28515625" style="86" customWidth="1"/>
    <col min="10515" max="10515" width="10.5703125" style="86" customWidth="1"/>
    <col min="10516" max="10516" width="12.28515625" style="86" customWidth="1"/>
    <col min="10517" max="10517" width="7.28515625" style="86" customWidth="1"/>
    <col min="10518" max="10518" width="5.7109375" style="86" customWidth="1"/>
    <col min="10519" max="10520" width="14.5703125" style="86" customWidth="1"/>
    <col min="10521" max="10521" width="13.28515625" style="86" bestFit="1" customWidth="1"/>
    <col min="10522" max="10754" width="10" style="86"/>
    <col min="10755" max="10755" width="4.5703125" style="86" customWidth="1"/>
    <col min="10756" max="10756" width="22.85546875" style="86" customWidth="1"/>
    <col min="10757" max="10759" width="8.85546875" style="86" customWidth="1"/>
    <col min="10760" max="10761" width="0" style="86" hidden="1" customWidth="1"/>
    <col min="10762" max="10762" width="8.42578125" style="86" customWidth="1"/>
    <col min="10763" max="10763" width="11.7109375" style="86" customWidth="1"/>
    <col min="10764" max="10764" width="12.7109375" style="86" customWidth="1"/>
    <col min="10765" max="10765" width="13.28515625" style="86" customWidth="1"/>
    <col min="10766" max="10766" width="11.7109375" style="86" customWidth="1"/>
    <col min="10767" max="10770" width="12.28515625" style="86" customWidth="1"/>
    <col min="10771" max="10771" width="10.5703125" style="86" customWidth="1"/>
    <col min="10772" max="10772" width="12.28515625" style="86" customWidth="1"/>
    <col min="10773" max="10773" width="7.28515625" style="86" customWidth="1"/>
    <col min="10774" max="10774" width="5.7109375" style="86" customWidth="1"/>
    <col min="10775" max="10776" width="14.5703125" style="86" customWidth="1"/>
    <col min="10777" max="10777" width="13.28515625" style="86" bestFit="1" customWidth="1"/>
    <col min="10778" max="11010" width="10" style="86"/>
    <col min="11011" max="11011" width="4.5703125" style="86" customWidth="1"/>
    <col min="11012" max="11012" width="22.85546875" style="86" customWidth="1"/>
    <col min="11013" max="11015" width="8.85546875" style="86" customWidth="1"/>
    <col min="11016" max="11017" width="0" style="86" hidden="1" customWidth="1"/>
    <col min="11018" max="11018" width="8.42578125" style="86" customWidth="1"/>
    <col min="11019" max="11019" width="11.7109375" style="86" customWidth="1"/>
    <col min="11020" max="11020" width="12.7109375" style="86" customWidth="1"/>
    <col min="11021" max="11021" width="13.28515625" style="86" customWidth="1"/>
    <col min="11022" max="11022" width="11.7109375" style="86" customWidth="1"/>
    <col min="11023" max="11026" width="12.28515625" style="86" customWidth="1"/>
    <col min="11027" max="11027" width="10.5703125" style="86" customWidth="1"/>
    <col min="11028" max="11028" width="12.28515625" style="86" customWidth="1"/>
    <col min="11029" max="11029" width="7.28515625" style="86" customWidth="1"/>
    <col min="11030" max="11030" width="5.7109375" style="86" customWidth="1"/>
    <col min="11031" max="11032" width="14.5703125" style="86" customWidth="1"/>
    <col min="11033" max="11033" width="13.28515625" style="86" bestFit="1" customWidth="1"/>
    <col min="11034" max="11266" width="10" style="86"/>
    <col min="11267" max="11267" width="4.5703125" style="86" customWidth="1"/>
    <col min="11268" max="11268" width="22.85546875" style="86" customWidth="1"/>
    <col min="11269" max="11271" width="8.85546875" style="86" customWidth="1"/>
    <col min="11272" max="11273" width="0" style="86" hidden="1" customWidth="1"/>
    <col min="11274" max="11274" width="8.42578125" style="86" customWidth="1"/>
    <col min="11275" max="11275" width="11.7109375" style="86" customWidth="1"/>
    <col min="11276" max="11276" width="12.7109375" style="86" customWidth="1"/>
    <col min="11277" max="11277" width="13.28515625" style="86" customWidth="1"/>
    <col min="11278" max="11278" width="11.7109375" style="86" customWidth="1"/>
    <col min="11279" max="11282" width="12.28515625" style="86" customWidth="1"/>
    <col min="11283" max="11283" width="10.5703125" style="86" customWidth="1"/>
    <col min="11284" max="11284" width="12.28515625" style="86" customWidth="1"/>
    <col min="11285" max="11285" width="7.28515625" style="86" customWidth="1"/>
    <col min="11286" max="11286" width="5.7109375" style="86" customWidth="1"/>
    <col min="11287" max="11288" width="14.5703125" style="86" customWidth="1"/>
    <col min="11289" max="11289" width="13.28515625" style="86" bestFit="1" customWidth="1"/>
    <col min="11290" max="11522" width="10" style="86"/>
    <col min="11523" max="11523" width="4.5703125" style="86" customWidth="1"/>
    <col min="11524" max="11524" width="22.85546875" style="86" customWidth="1"/>
    <col min="11525" max="11527" width="8.85546875" style="86" customWidth="1"/>
    <col min="11528" max="11529" width="0" style="86" hidden="1" customWidth="1"/>
    <col min="11530" max="11530" width="8.42578125" style="86" customWidth="1"/>
    <col min="11531" max="11531" width="11.7109375" style="86" customWidth="1"/>
    <col min="11532" max="11532" width="12.7109375" style="86" customWidth="1"/>
    <col min="11533" max="11533" width="13.28515625" style="86" customWidth="1"/>
    <col min="11534" max="11534" width="11.7109375" style="86" customWidth="1"/>
    <col min="11535" max="11538" width="12.28515625" style="86" customWidth="1"/>
    <col min="11539" max="11539" width="10.5703125" style="86" customWidth="1"/>
    <col min="11540" max="11540" width="12.28515625" style="86" customWidth="1"/>
    <col min="11541" max="11541" width="7.28515625" style="86" customWidth="1"/>
    <col min="11542" max="11542" width="5.7109375" style="86" customWidth="1"/>
    <col min="11543" max="11544" width="14.5703125" style="86" customWidth="1"/>
    <col min="11545" max="11545" width="13.28515625" style="86" bestFit="1" customWidth="1"/>
    <col min="11546" max="11778" width="10" style="86"/>
    <col min="11779" max="11779" width="4.5703125" style="86" customWidth="1"/>
    <col min="11780" max="11780" width="22.85546875" style="86" customWidth="1"/>
    <col min="11781" max="11783" width="8.85546875" style="86" customWidth="1"/>
    <col min="11784" max="11785" width="0" style="86" hidden="1" customWidth="1"/>
    <col min="11786" max="11786" width="8.42578125" style="86" customWidth="1"/>
    <col min="11787" max="11787" width="11.7109375" style="86" customWidth="1"/>
    <col min="11788" max="11788" width="12.7109375" style="86" customWidth="1"/>
    <col min="11789" max="11789" width="13.28515625" style="86" customWidth="1"/>
    <col min="11790" max="11790" width="11.7109375" style="86" customWidth="1"/>
    <col min="11791" max="11794" width="12.28515625" style="86" customWidth="1"/>
    <col min="11795" max="11795" width="10.5703125" style="86" customWidth="1"/>
    <col min="11796" max="11796" width="12.28515625" style="86" customWidth="1"/>
    <col min="11797" max="11797" width="7.28515625" style="86" customWidth="1"/>
    <col min="11798" max="11798" width="5.7109375" style="86" customWidth="1"/>
    <col min="11799" max="11800" width="14.5703125" style="86" customWidth="1"/>
    <col min="11801" max="11801" width="13.28515625" style="86" bestFit="1" customWidth="1"/>
    <col min="11802" max="12034" width="10" style="86"/>
    <col min="12035" max="12035" width="4.5703125" style="86" customWidth="1"/>
    <col min="12036" max="12036" width="22.85546875" style="86" customWidth="1"/>
    <col min="12037" max="12039" width="8.85546875" style="86" customWidth="1"/>
    <col min="12040" max="12041" width="0" style="86" hidden="1" customWidth="1"/>
    <col min="12042" max="12042" width="8.42578125" style="86" customWidth="1"/>
    <col min="12043" max="12043" width="11.7109375" style="86" customWidth="1"/>
    <col min="12044" max="12044" width="12.7109375" style="86" customWidth="1"/>
    <col min="12045" max="12045" width="13.28515625" style="86" customWidth="1"/>
    <col min="12046" max="12046" width="11.7109375" style="86" customWidth="1"/>
    <col min="12047" max="12050" width="12.28515625" style="86" customWidth="1"/>
    <col min="12051" max="12051" width="10.5703125" style="86" customWidth="1"/>
    <col min="12052" max="12052" width="12.28515625" style="86" customWidth="1"/>
    <col min="12053" max="12053" width="7.28515625" style="86" customWidth="1"/>
    <col min="12054" max="12054" width="5.7109375" style="86" customWidth="1"/>
    <col min="12055" max="12056" width="14.5703125" style="86" customWidth="1"/>
    <col min="12057" max="12057" width="13.28515625" style="86" bestFit="1" customWidth="1"/>
    <col min="12058" max="12290" width="10" style="86"/>
    <col min="12291" max="12291" width="4.5703125" style="86" customWidth="1"/>
    <col min="12292" max="12292" width="22.85546875" style="86" customWidth="1"/>
    <col min="12293" max="12295" width="8.85546875" style="86" customWidth="1"/>
    <col min="12296" max="12297" width="0" style="86" hidden="1" customWidth="1"/>
    <col min="12298" max="12298" width="8.42578125" style="86" customWidth="1"/>
    <col min="12299" max="12299" width="11.7109375" style="86" customWidth="1"/>
    <col min="12300" max="12300" width="12.7109375" style="86" customWidth="1"/>
    <col min="12301" max="12301" width="13.28515625" style="86" customWidth="1"/>
    <col min="12302" max="12302" width="11.7109375" style="86" customWidth="1"/>
    <col min="12303" max="12306" width="12.28515625" style="86" customWidth="1"/>
    <col min="12307" max="12307" width="10.5703125" style="86" customWidth="1"/>
    <col min="12308" max="12308" width="12.28515625" style="86" customWidth="1"/>
    <col min="12309" max="12309" width="7.28515625" style="86" customWidth="1"/>
    <col min="12310" max="12310" width="5.7109375" style="86" customWidth="1"/>
    <col min="12311" max="12312" width="14.5703125" style="86" customWidth="1"/>
    <col min="12313" max="12313" width="13.28515625" style="86" bestFit="1" customWidth="1"/>
    <col min="12314" max="12546" width="10" style="86"/>
    <col min="12547" max="12547" width="4.5703125" style="86" customWidth="1"/>
    <col min="12548" max="12548" width="22.85546875" style="86" customWidth="1"/>
    <col min="12549" max="12551" width="8.85546875" style="86" customWidth="1"/>
    <col min="12552" max="12553" width="0" style="86" hidden="1" customWidth="1"/>
    <col min="12554" max="12554" width="8.42578125" style="86" customWidth="1"/>
    <col min="12555" max="12555" width="11.7109375" style="86" customWidth="1"/>
    <col min="12556" max="12556" width="12.7109375" style="86" customWidth="1"/>
    <col min="12557" max="12557" width="13.28515625" style="86" customWidth="1"/>
    <col min="12558" max="12558" width="11.7109375" style="86" customWidth="1"/>
    <col min="12559" max="12562" width="12.28515625" style="86" customWidth="1"/>
    <col min="12563" max="12563" width="10.5703125" style="86" customWidth="1"/>
    <col min="12564" max="12564" width="12.28515625" style="86" customWidth="1"/>
    <col min="12565" max="12565" width="7.28515625" style="86" customWidth="1"/>
    <col min="12566" max="12566" width="5.7109375" style="86" customWidth="1"/>
    <col min="12567" max="12568" width="14.5703125" style="86" customWidth="1"/>
    <col min="12569" max="12569" width="13.28515625" style="86" bestFit="1" customWidth="1"/>
    <col min="12570" max="12802" width="10" style="86"/>
    <col min="12803" max="12803" width="4.5703125" style="86" customWidth="1"/>
    <col min="12804" max="12804" width="22.85546875" style="86" customWidth="1"/>
    <col min="12805" max="12807" width="8.85546875" style="86" customWidth="1"/>
    <col min="12808" max="12809" width="0" style="86" hidden="1" customWidth="1"/>
    <col min="12810" max="12810" width="8.42578125" style="86" customWidth="1"/>
    <col min="12811" max="12811" width="11.7109375" style="86" customWidth="1"/>
    <col min="12812" max="12812" width="12.7109375" style="86" customWidth="1"/>
    <col min="12813" max="12813" width="13.28515625" style="86" customWidth="1"/>
    <col min="12814" max="12814" width="11.7109375" style="86" customWidth="1"/>
    <col min="12815" max="12818" width="12.28515625" style="86" customWidth="1"/>
    <col min="12819" max="12819" width="10.5703125" style="86" customWidth="1"/>
    <col min="12820" max="12820" width="12.28515625" style="86" customWidth="1"/>
    <col min="12821" max="12821" width="7.28515625" style="86" customWidth="1"/>
    <col min="12822" max="12822" width="5.7109375" style="86" customWidth="1"/>
    <col min="12823" max="12824" width="14.5703125" style="86" customWidth="1"/>
    <col min="12825" max="12825" width="13.28515625" style="86" bestFit="1" customWidth="1"/>
    <col min="12826" max="13058" width="10" style="86"/>
    <col min="13059" max="13059" width="4.5703125" style="86" customWidth="1"/>
    <col min="13060" max="13060" width="22.85546875" style="86" customWidth="1"/>
    <col min="13061" max="13063" width="8.85546875" style="86" customWidth="1"/>
    <col min="13064" max="13065" width="0" style="86" hidden="1" customWidth="1"/>
    <col min="13066" max="13066" width="8.42578125" style="86" customWidth="1"/>
    <col min="13067" max="13067" width="11.7109375" style="86" customWidth="1"/>
    <col min="13068" max="13068" width="12.7109375" style="86" customWidth="1"/>
    <col min="13069" max="13069" width="13.28515625" style="86" customWidth="1"/>
    <col min="13070" max="13070" width="11.7109375" style="86" customWidth="1"/>
    <col min="13071" max="13074" width="12.28515625" style="86" customWidth="1"/>
    <col min="13075" max="13075" width="10.5703125" style="86" customWidth="1"/>
    <col min="13076" max="13076" width="12.28515625" style="86" customWidth="1"/>
    <col min="13077" max="13077" width="7.28515625" style="86" customWidth="1"/>
    <col min="13078" max="13078" width="5.7109375" style="86" customWidth="1"/>
    <col min="13079" max="13080" width="14.5703125" style="86" customWidth="1"/>
    <col min="13081" max="13081" width="13.28515625" style="86" bestFit="1" customWidth="1"/>
    <col min="13082" max="13314" width="10" style="86"/>
    <col min="13315" max="13315" width="4.5703125" style="86" customWidth="1"/>
    <col min="13316" max="13316" width="22.85546875" style="86" customWidth="1"/>
    <col min="13317" max="13319" width="8.85546875" style="86" customWidth="1"/>
    <col min="13320" max="13321" width="0" style="86" hidden="1" customWidth="1"/>
    <col min="13322" max="13322" width="8.42578125" style="86" customWidth="1"/>
    <col min="13323" max="13323" width="11.7109375" style="86" customWidth="1"/>
    <col min="13324" max="13324" width="12.7109375" style="86" customWidth="1"/>
    <col min="13325" max="13325" width="13.28515625" style="86" customWidth="1"/>
    <col min="13326" max="13326" width="11.7109375" style="86" customWidth="1"/>
    <col min="13327" max="13330" width="12.28515625" style="86" customWidth="1"/>
    <col min="13331" max="13331" width="10.5703125" style="86" customWidth="1"/>
    <col min="13332" max="13332" width="12.28515625" style="86" customWidth="1"/>
    <col min="13333" max="13333" width="7.28515625" style="86" customWidth="1"/>
    <col min="13334" max="13334" width="5.7109375" style="86" customWidth="1"/>
    <col min="13335" max="13336" width="14.5703125" style="86" customWidth="1"/>
    <col min="13337" max="13337" width="13.28515625" style="86" bestFit="1" customWidth="1"/>
    <col min="13338" max="13570" width="10" style="86"/>
    <col min="13571" max="13571" width="4.5703125" style="86" customWidth="1"/>
    <col min="13572" max="13572" width="22.85546875" style="86" customWidth="1"/>
    <col min="13573" max="13575" width="8.85546875" style="86" customWidth="1"/>
    <col min="13576" max="13577" width="0" style="86" hidden="1" customWidth="1"/>
    <col min="13578" max="13578" width="8.42578125" style="86" customWidth="1"/>
    <col min="13579" max="13579" width="11.7109375" style="86" customWidth="1"/>
    <col min="13580" max="13580" width="12.7109375" style="86" customWidth="1"/>
    <col min="13581" max="13581" width="13.28515625" style="86" customWidth="1"/>
    <col min="13582" max="13582" width="11.7109375" style="86" customWidth="1"/>
    <col min="13583" max="13586" width="12.28515625" style="86" customWidth="1"/>
    <col min="13587" max="13587" width="10.5703125" style="86" customWidth="1"/>
    <col min="13588" max="13588" width="12.28515625" style="86" customWidth="1"/>
    <col min="13589" max="13589" width="7.28515625" style="86" customWidth="1"/>
    <col min="13590" max="13590" width="5.7109375" style="86" customWidth="1"/>
    <col min="13591" max="13592" width="14.5703125" style="86" customWidth="1"/>
    <col min="13593" max="13593" width="13.28515625" style="86" bestFit="1" customWidth="1"/>
    <col min="13594" max="13826" width="10" style="86"/>
    <col min="13827" max="13827" width="4.5703125" style="86" customWidth="1"/>
    <col min="13828" max="13828" width="22.85546875" style="86" customWidth="1"/>
    <col min="13829" max="13831" width="8.85546875" style="86" customWidth="1"/>
    <col min="13832" max="13833" width="0" style="86" hidden="1" customWidth="1"/>
    <col min="13834" max="13834" width="8.42578125" style="86" customWidth="1"/>
    <col min="13835" max="13835" width="11.7109375" style="86" customWidth="1"/>
    <col min="13836" max="13836" width="12.7109375" style="86" customWidth="1"/>
    <col min="13837" max="13837" width="13.28515625" style="86" customWidth="1"/>
    <col min="13838" max="13838" width="11.7109375" style="86" customWidth="1"/>
    <col min="13839" max="13842" width="12.28515625" style="86" customWidth="1"/>
    <col min="13843" max="13843" width="10.5703125" style="86" customWidth="1"/>
    <col min="13844" max="13844" width="12.28515625" style="86" customWidth="1"/>
    <col min="13845" max="13845" width="7.28515625" style="86" customWidth="1"/>
    <col min="13846" max="13846" width="5.7109375" style="86" customWidth="1"/>
    <col min="13847" max="13848" width="14.5703125" style="86" customWidth="1"/>
    <col min="13849" max="13849" width="13.28515625" style="86" bestFit="1" customWidth="1"/>
    <col min="13850" max="14082" width="10" style="86"/>
    <col min="14083" max="14083" width="4.5703125" style="86" customWidth="1"/>
    <col min="14084" max="14084" width="22.85546875" style="86" customWidth="1"/>
    <col min="14085" max="14087" width="8.85546875" style="86" customWidth="1"/>
    <col min="14088" max="14089" width="0" style="86" hidden="1" customWidth="1"/>
    <col min="14090" max="14090" width="8.42578125" style="86" customWidth="1"/>
    <col min="14091" max="14091" width="11.7109375" style="86" customWidth="1"/>
    <col min="14092" max="14092" width="12.7109375" style="86" customWidth="1"/>
    <col min="14093" max="14093" width="13.28515625" style="86" customWidth="1"/>
    <col min="14094" max="14094" width="11.7109375" style="86" customWidth="1"/>
    <col min="14095" max="14098" width="12.28515625" style="86" customWidth="1"/>
    <col min="14099" max="14099" width="10.5703125" style="86" customWidth="1"/>
    <col min="14100" max="14100" width="12.28515625" style="86" customWidth="1"/>
    <col min="14101" max="14101" width="7.28515625" style="86" customWidth="1"/>
    <col min="14102" max="14102" width="5.7109375" style="86" customWidth="1"/>
    <col min="14103" max="14104" width="14.5703125" style="86" customWidth="1"/>
    <col min="14105" max="14105" width="13.28515625" style="86" bestFit="1" customWidth="1"/>
    <col min="14106" max="14338" width="10" style="86"/>
    <col min="14339" max="14339" width="4.5703125" style="86" customWidth="1"/>
    <col min="14340" max="14340" width="22.85546875" style="86" customWidth="1"/>
    <col min="14341" max="14343" width="8.85546875" style="86" customWidth="1"/>
    <col min="14344" max="14345" width="0" style="86" hidden="1" customWidth="1"/>
    <col min="14346" max="14346" width="8.42578125" style="86" customWidth="1"/>
    <col min="14347" max="14347" width="11.7109375" style="86" customWidth="1"/>
    <col min="14348" max="14348" width="12.7109375" style="86" customWidth="1"/>
    <col min="14349" max="14349" width="13.28515625" style="86" customWidth="1"/>
    <col min="14350" max="14350" width="11.7109375" style="86" customWidth="1"/>
    <col min="14351" max="14354" width="12.28515625" style="86" customWidth="1"/>
    <col min="14355" max="14355" width="10.5703125" style="86" customWidth="1"/>
    <col min="14356" max="14356" width="12.28515625" style="86" customWidth="1"/>
    <col min="14357" max="14357" width="7.28515625" style="86" customWidth="1"/>
    <col min="14358" max="14358" width="5.7109375" style="86" customWidth="1"/>
    <col min="14359" max="14360" width="14.5703125" style="86" customWidth="1"/>
    <col min="14361" max="14361" width="13.28515625" style="86" bestFit="1" customWidth="1"/>
    <col min="14362" max="14594" width="10" style="86"/>
    <col min="14595" max="14595" width="4.5703125" style="86" customWidth="1"/>
    <col min="14596" max="14596" width="22.85546875" style="86" customWidth="1"/>
    <col min="14597" max="14599" width="8.85546875" style="86" customWidth="1"/>
    <col min="14600" max="14601" width="0" style="86" hidden="1" customWidth="1"/>
    <col min="14602" max="14602" width="8.42578125" style="86" customWidth="1"/>
    <col min="14603" max="14603" width="11.7109375" style="86" customWidth="1"/>
    <col min="14604" max="14604" width="12.7109375" style="86" customWidth="1"/>
    <col min="14605" max="14605" width="13.28515625" style="86" customWidth="1"/>
    <col min="14606" max="14606" width="11.7109375" style="86" customWidth="1"/>
    <col min="14607" max="14610" width="12.28515625" style="86" customWidth="1"/>
    <col min="14611" max="14611" width="10.5703125" style="86" customWidth="1"/>
    <col min="14612" max="14612" width="12.28515625" style="86" customWidth="1"/>
    <col min="14613" max="14613" width="7.28515625" style="86" customWidth="1"/>
    <col min="14614" max="14614" width="5.7109375" style="86" customWidth="1"/>
    <col min="14615" max="14616" width="14.5703125" style="86" customWidth="1"/>
    <col min="14617" max="14617" width="13.28515625" style="86" bestFit="1" customWidth="1"/>
    <col min="14618" max="14850" width="10" style="86"/>
    <col min="14851" max="14851" width="4.5703125" style="86" customWidth="1"/>
    <col min="14852" max="14852" width="22.85546875" style="86" customWidth="1"/>
    <col min="14853" max="14855" width="8.85546875" style="86" customWidth="1"/>
    <col min="14856" max="14857" width="0" style="86" hidden="1" customWidth="1"/>
    <col min="14858" max="14858" width="8.42578125" style="86" customWidth="1"/>
    <col min="14859" max="14859" width="11.7109375" style="86" customWidth="1"/>
    <col min="14860" max="14860" width="12.7109375" style="86" customWidth="1"/>
    <col min="14861" max="14861" width="13.28515625" style="86" customWidth="1"/>
    <col min="14862" max="14862" width="11.7109375" style="86" customWidth="1"/>
    <col min="14863" max="14866" width="12.28515625" style="86" customWidth="1"/>
    <col min="14867" max="14867" width="10.5703125" style="86" customWidth="1"/>
    <col min="14868" max="14868" width="12.28515625" style="86" customWidth="1"/>
    <col min="14869" max="14869" width="7.28515625" style="86" customWidth="1"/>
    <col min="14870" max="14870" width="5.7109375" style="86" customWidth="1"/>
    <col min="14871" max="14872" width="14.5703125" style="86" customWidth="1"/>
    <col min="14873" max="14873" width="13.28515625" style="86" bestFit="1" customWidth="1"/>
    <col min="14874" max="15106" width="10" style="86"/>
    <col min="15107" max="15107" width="4.5703125" style="86" customWidth="1"/>
    <col min="15108" max="15108" width="22.85546875" style="86" customWidth="1"/>
    <col min="15109" max="15111" width="8.85546875" style="86" customWidth="1"/>
    <col min="15112" max="15113" width="0" style="86" hidden="1" customWidth="1"/>
    <col min="15114" max="15114" width="8.42578125" style="86" customWidth="1"/>
    <col min="15115" max="15115" width="11.7109375" style="86" customWidth="1"/>
    <col min="15116" max="15116" width="12.7109375" style="86" customWidth="1"/>
    <col min="15117" max="15117" width="13.28515625" style="86" customWidth="1"/>
    <col min="15118" max="15118" width="11.7109375" style="86" customWidth="1"/>
    <col min="15119" max="15122" width="12.28515625" style="86" customWidth="1"/>
    <col min="15123" max="15123" width="10.5703125" style="86" customWidth="1"/>
    <col min="15124" max="15124" width="12.28515625" style="86" customWidth="1"/>
    <col min="15125" max="15125" width="7.28515625" style="86" customWidth="1"/>
    <col min="15126" max="15126" width="5.7109375" style="86" customWidth="1"/>
    <col min="15127" max="15128" width="14.5703125" style="86" customWidth="1"/>
    <col min="15129" max="15129" width="13.28515625" style="86" bestFit="1" customWidth="1"/>
    <col min="15130" max="15362" width="10" style="86"/>
    <col min="15363" max="15363" width="4.5703125" style="86" customWidth="1"/>
    <col min="15364" max="15364" width="22.85546875" style="86" customWidth="1"/>
    <col min="15365" max="15367" width="8.85546875" style="86" customWidth="1"/>
    <col min="15368" max="15369" width="0" style="86" hidden="1" customWidth="1"/>
    <col min="15370" max="15370" width="8.42578125" style="86" customWidth="1"/>
    <col min="15371" max="15371" width="11.7109375" style="86" customWidth="1"/>
    <col min="15372" max="15372" width="12.7109375" style="86" customWidth="1"/>
    <col min="15373" max="15373" width="13.28515625" style="86" customWidth="1"/>
    <col min="15374" max="15374" width="11.7109375" style="86" customWidth="1"/>
    <col min="15375" max="15378" width="12.28515625" style="86" customWidth="1"/>
    <col min="15379" max="15379" width="10.5703125" style="86" customWidth="1"/>
    <col min="15380" max="15380" width="12.28515625" style="86" customWidth="1"/>
    <col min="15381" max="15381" width="7.28515625" style="86" customWidth="1"/>
    <col min="15382" max="15382" width="5.7109375" style="86" customWidth="1"/>
    <col min="15383" max="15384" width="14.5703125" style="86" customWidth="1"/>
    <col min="15385" max="15385" width="13.28515625" style="86" bestFit="1" customWidth="1"/>
    <col min="15386" max="15618" width="10" style="86"/>
    <col min="15619" max="15619" width="4.5703125" style="86" customWidth="1"/>
    <col min="15620" max="15620" width="22.85546875" style="86" customWidth="1"/>
    <col min="15621" max="15623" width="8.85546875" style="86" customWidth="1"/>
    <col min="15624" max="15625" width="0" style="86" hidden="1" customWidth="1"/>
    <col min="15626" max="15626" width="8.42578125" style="86" customWidth="1"/>
    <col min="15627" max="15627" width="11.7109375" style="86" customWidth="1"/>
    <col min="15628" max="15628" width="12.7109375" style="86" customWidth="1"/>
    <col min="15629" max="15629" width="13.28515625" style="86" customWidth="1"/>
    <col min="15630" max="15630" width="11.7109375" style="86" customWidth="1"/>
    <col min="15631" max="15634" width="12.28515625" style="86" customWidth="1"/>
    <col min="15635" max="15635" width="10.5703125" style="86" customWidth="1"/>
    <col min="15636" max="15636" width="12.28515625" style="86" customWidth="1"/>
    <col min="15637" max="15637" width="7.28515625" style="86" customWidth="1"/>
    <col min="15638" max="15638" width="5.7109375" style="86" customWidth="1"/>
    <col min="15639" max="15640" width="14.5703125" style="86" customWidth="1"/>
    <col min="15641" max="15641" width="13.28515625" style="86" bestFit="1" customWidth="1"/>
    <col min="15642" max="15874" width="10" style="86"/>
    <col min="15875" max="15875" width="4.5703125" style="86" customWidth="1"/>
    <col min="15876" max="15876" width="22.85546875" style="86" customWidth="1"/>
    <col min="15877" max="15879" width="8.85546875" style="86" customWidth="1"/>
    <col min="15880" max="15881" width="0" style="86" hidden="1" customWidth="1"/>
    <col min="15882" max="15882" width="8.42578125" style="86" customWidth="1"/>
    <col min="15883" max="15883" width="11.7109375" style="86" customWidth="1"/>
    <col min="15884" max="15884" width="12.7109375" style="86" customWidth="1"/>
    <col min="15885" max="15885" width="13.28515625" style="86" customWidth="1"/>
    <col min="15886" max="15886" width="11.7109375" style="86" customWidth="1"/>
    <col min="15887" max="15890" width="12.28515625" style="86" customWidth="1"/>
    <col min="15891" max="15891" width="10.5703125" style="86" customWidth="1"/>
    <col min="15892" max="15892" width="12.28515625" style="86" customWidth="1"/>
    <col min="15893" max="15893" width="7.28515625" style="86" customWidth="1"/>
    <col min="15894" max="15894" width="5.7109375" style="86" customWidth="1"/>
    <col min="15895" max="15896" width="14.5703125" style="86" customWidth="1"/>
    <col min="15897" max="15897" width="13.28515625" style="86" bestFit="1" customWidth="1"/>
    <col min="15898" max="16130" width="10" style="86"/>
    <col min="16131" max="16131" width="4.5703125" style="86" customWidth="1"/>
    <col min="16132" max="16132" width="22.85546875" style="86" customWidth="1"/>
    <col min="16133" max="16135" width="8.85546875" style="86" customWidth="1"/>
    <col min="16136" max="16137" width="0" style="86" hidden="1" customWidth="1"/>
    <col min="16138" max="16138" width="8.42578125" style="86" customWidth="1"/>
    <col min="16139" max="16139" width="11.7109375" style="86" customWidth="1"/>
    <col min="16140" max="16140" width="12.7109375" style="86" customWidth="1"/>
    <col min="16141" max="16141" width="13.28515625" style="86" customWidth="1"/>
    <col min="16142" max="16142" width="11.7109375" style="86" customWidth="1"/>
    <col min="16143" max="16146" width="12.28515625" style="86" customWidth="1"/>
    <col min="16147" max="16147" width="10.5703125" style="86" customWidth="1"/>
    <col min="16148" max="16148" width="12.28515625" style="86" customWidth="1"/>
    <col min="16149" max="16149" width="7.28515625" style="86" customWidth="1"/>
    <col min="16150" max="16150" width="5.7109375" style="86" customWidth="1"/>
    <col min="16151" max="16152" width="14.5703125" style="86" customWidth="1"/>
    <col min="16153" max="16153" width="13.28515625" style="86" bestFit="1" customWidth="1"/>
    <col min="16154" max="16384" width="10" style="86"/>
  </cols>
  <sheetData>
    <row r="1" spans="1:25" ht="18.75" x14ac:dyDescent="0.25">
      <c r="A1" s="523" t="s">
        <v>394</v>
      </c>
      <c r="B1" s="523"/>
      <c r="C1" s="523"/>
      <c r="D1" s="523"/>
      <c r="E1" s="523"/>
      <c r="F1" s="523"/>
      <c r="G1" s="523"/>
      <c r="H1" s="523"/>
      <c r="I1" s="523"/>
      <c r="J1" s="523"/>
      <c r="K1" s="523"/>
      <c r="L1" s="523"/>
      <c r="M1" s="523"/>
      <c r="N1" s="523"/>
      <c r="O1" s="523"/>
      <c r="P1" s="523"/>
      <c r="Q1" s="523"/>
      <c r="R1" s="523"/>
      <c r="S1" s="523"/>
      <c r="T1" s="523"/>
      <c r="U1" s="523"/>
    </row>
    <row r="2" spans="1:25" ht="18.75" x14ac:dyDescent="0.25">
      <c r="A2" s="523" t="s">
        <v>60</v>
      </c>
      <c r="B2" s="523"/>
      <c r="C2" s="523"/>
      <c r="D2" s="523"/>
      <c r="E2" s="523"/>
      <c r="F2" s="523"/>
      <c r="G2" s="523"/>
      <c r="H2" s="523"/>
      <c r="I2" s="523"/>
      <c r="J2" s="523"/>
      <c r="K2" s="523"/>
      <c r="L2" s="523"/>
      <c r="M2" s="523"/>
      <c r="N2" s="523"/>
      <c r="O2" s="523"/>
      <c r="P2" s="523"/>
      <c r="Q2" s="523"/>
      <c r="R2" s="523"/>
      <c r="S2" s="523"/>
      <c r="T2" s="523"/>
      <c r="U2" s="523"/>
    </row>
    <row r="3" spans="1:25" ht="18.75" x14ac:dyDescent="0.25">
      <c r="A3" s="524" t="str">
        <f>'PL1'!A4:S4</f>
        <v>(Kèm theo Công văn số            /UBND ngày      /12/2024 của Chủ tịch UBND huyện Sơn Tây)</v>
      </c>
      <c r="B3" s="524"/>
      <c r="C3" s="524"/>
      <c r="D3" s="524"/>
      <c r="E3" s="524"/>
      <c r="F3" s="524"/>
      <c r="G3" s="524"/>
      <c r="H3" s="524"/>
      <c r="I3" s="524"/>
      <c r="J3" s="524"/>
      <c r="K3" s="524"/>
      <c r="L3" s="524"/>
      <c r="M3" s="524"/>
      <c r="N3" s="524"/>
      <c r="O3" s="524"/>
      <c r="P3" s="524"/>
      <c r="Q3" s="524"/>
      <c r="R3" s="524"/>
      <c r="S3" s="524"/>
      <c r="T3" s="524"/>
      <c r="U3" s="524"/>
    </row>
    <row r="4" spans="1:25" ht="19.5" thickBot="1" x14ac:dyDescent="0.35">
      <c r="A4" s="87"/>
      <c r="B4" s="87"/>
      <c r="C4" s="87"/>
      <c r="D4" s="87"/>
      <c r="E4" s="87"/>
      <c r="F4" s="87"/>
      <c r="G4" s="87"/>
      <c r="H4" s="88"/>
      <c r="I4" s="87"/>
      <c r="J4" s="87"/>
      <c r="K4" s="87"/>
      <c r="L4" s="89"/>
      <c r="M4" s="89"/>
      <c r="N4" s="89"/>
      <c r="O4" s="89"/>
      <c r="P4" s="525" t="s">
        <v>11</v>
      </c>
      <c r="Q4" s="525"/>
      <c r="R4" s="525"/>
      <c r="S4" s="525"/>
      <c r="T4" s="525"/>
      <c r="U4" s="525"/>
    </row>
    <row r="5" spans="1:25" s="90" customFormat="1" ht="37.9" customHeight="1" x14ac:dyDescent="0.2">
      <c r="A5" s="526" t="s">
        <v>61</v>
      </c>
      <c r="B5" s="528" t="s">
        <v>62</v>
      </c>
      <c r="C5" s="530" t="s">
        <v>63</v>
      </c>
      <c r="D5" s="530" t="s">
        <v>64</v>
      </c>
      <c r="E5" s="530" t="s">
        <v>65</v>
      </c>
      <c r="F5" s="530" t="s">
        <v>66</v>
      </c>
      <c r="G5" s="530" t="s">
        <v>67</v>
      </c>
      <c r="H5" s="530" t="s">
        <v>18</v>
      </c>
      <c r="I5" s="530" t="s">
        <v>19</v>
      </c>
      <c r="J5" s="530"/>
      <c r="K5" s="530"/>
      <c r="L5" s="530"/>
      <c r="M5" s="530" t="s">
        <v>68</v>
      </c>
      <c r="N5" s="532" t="s">
        <v>69</v>
      </c>
      <c r="O5" s="533"/>
      <c r="P5" s="534"/>
      <c r="Q5" s="530" t="s">
        <v>70</v>
      </c>
      <c r="R5" s="530"/>
      <c r="S5" s="530"/>
      <c r="T5" s="530" t="s">
        <v>71</v>
      </c>
      <c r="U5" s="540" t="s">
        <v>0</v>
      </c>
    </row>
    <row r="6" spans="1:25" s="90" customFormat="1" ht="16.5" customHeight="1" x14ac:dyDescent="0.2">
      <c r="A6" s="527"/>
      <c r="B6" s="529"/>
      <c r="C6" s="531"/>
      <c r="D6" s="531"/>
      <c r="E6" s="531"/>
      <c r="F6" s="531"/>
      <c r="G6" s="531"/>
      <c r="H6" s="531"/>
      <c r="I6" s="531" t="s">
        <v>72</v>
      </c>
      <c r="J6" s="531" t="s">
        <v>73</v>
      </c>
      <c r="K6" s="542" t="s">
        <v>8</v>
      </c>
      <c r="L6" s="542"/>
      <c r="M6" s="531"/>
      <c r="N6" s="535"/>
      <c r="O6" s="536"/>
      <c r="P6" s="537"/>
      <c r="Q6" s="531" t="s">
        <v>74</v>
      </c>
      <c r="R6" s="531" t="s">
        <v>8</v>
      </c>
      <c r="S6" s="531"/>
      <c r="T6" s="531"/>
      <c r="U6" s="541"/>
    </row>
    <row r="7" spans="1:25" s="90" customFormat="1" ht="16.5" customHeight="1" x14ac:dyDescent="0.2">
      <c r="A7" s="527"/>
      <c r="B7" s="529"/>
      <c r="C7" s="531"/>
      <c r="D7" s="531"/>
      <c r="E7" s="531"/>
      <c r="F7" s="531"/>
      <c r="G7" s="531"/>
      <c r="H7" s="531"/>
      <c r="I7" s="531"/>
      <c r="J7" s="531"/>
      <c r="K7" s="531" t="s">
        <v>75</v>
      </c>
      <c r="L7" s="531" t="s">
        <v>76</v>
      </c>
      <c r="M7" s="531"/>
      <c r="N7" s="543" t="s">
        <v>77</v>
      </c>
      <c r="O7" s="538" t="s">
        <v>8</v>
      </c>
      <c r="P7" s="539"/>
      <c r="Q7" s="531"/>
      <c r="R7" s="531" t="s">
        <v>78</v>
      </c>
      <c r="S7" s="531" t="s">
        <v>79</v>
      </c>
      <c r="T7" s="531"/>
      <c r="U7" s="541"/>
    </row>
    <row r="8" spans="1:25" s="90" customFormat="1" ht="28.5" customHeight="1" x14ac:dyDescent="0.2">
      <c r="A8" s="527"/>
      <c r="B8" s="529"/>
      <c r="C8" s="531"/>
      <c r="D8" s="531"/>
      <c r="E8" s="531"/>
      <c r="F8" s="531"/>
      <c r="G8" s="531"/>
      <c r="H8" s="531"/>
      <c r="I8" s="531"/>
      <c r="J8" s="531"/>
      <c r="K8" s="531"/>
      <c r="L8" s="531"/>
      <c r="M8" s="531"/>
      <c r="N8" s="544"/>
      <c r="O8" s="91" t="s">
        <v>80</v>
      </c>
      <c r="P8" s="91" t="s">
        <v>81</v>
      </c>
      <c r="Q8" s="531"/>
      <c r="R8" s="531"/>
      <c r="S8" s="531"/>
      <c r="T8" s="531"/>
      <c r="U8" s="541"/>
    </row>
    <row r="9" spans="1:25" s="97" customFormat="1" ht="24.75" customHeight="1" x14ac:dyDescent="0.25">
      <c r="A9" s="92"/>
      <c r="B9" s="93" t="s">
        <v>82</v>
      </c>
      <c r="C9" s="91"/>
      <c r="D9" s="91"/>
      <c r="E9" s="91"/>
      <c r="F9" s="91"/>
      <c r="G9" s="91"/>
      <c r="H9" s="91"/>
      <c r="I9" s="91"/>
      <c r="J9" s="94">
        <f>J10+J31</f>
        <v>140250</v>
      </c>
      <c r="K9" s="94">
        <f t="shared" ref="K9:S9" si="0">K10+K31</f>
        <v>109042</v>
      </c>
      <c r="L9" s="94">
        <f t="shared" si="0"/>
        <v>31208</v>
      </c>
      <c r="M9" s="94">
        <f t="shared" si="0"/>
        <v>140250</v>
      </c>
      <c r="N9" s="94">
        <f t="shared" si="0"/>
        <v>79296.93299999999</v>
      </c>
      <c r="O9" s="94">
        <f t="shared" si="0"/>
        <v>70800</v>
      </c>
      <c r="P9" s="94">
        <f t="shared" si="0"/>
        <v>8496.9329999999991</v>
      </c>
      <c r="Q9" s="94">
        <f t="shared" si="0"/>
        <v>19265</v>
      </c>
      <c r="R9" s="94">
        <f t="shared" si="0"/>
        <v>19065</v>
      </c>
      <c r="S9" s="94">
        <f t="shared" si="0"/>
        <v>200</v>
      </c>
      <c r="T9" s="95"/>
      <c r="U9" s="96"/>
      <c r="W9" s="98">
        <f>19065-R9</f>
        <v>0</v>
      </c>
      <c r="X9" s="99"/>
    </row>
    <row r="10" spans="1:25" s="97" customFormat="1" ht="91.9" customHeight="1" x14ac:dyDescent="0.25">
      <c r="A10" s="92" t="s">
        <v>83</v>
      </c>
      <c r="B10" s="100" t="s">
        <v>84</v>
      </c>
      <c r="C10" s="91"/>
      <c r="D10" s="91"/>
      <c r="E10" s="91"/>
      <c r="F10" s="91"/>
      <c r="G10" s="91"/>
      <c r="H10" s="91"/>
      <c r="I10" s="91"/>
      <c r="J10" s="94">
        <f>J11+J13</f>
        <v>140250</v>
      </c>
      <c r="K10" s="94">
        <f t="shared" ref="K10:S10" si="1">K11+K13</f>
        <v>109042</v>
      </c>
      <c r="L10" s="94">
        <f t="shared" si="1"/>
        <v>31208</v>
      </c>
      <c r="M10" s="94">
        <f t="shared" si="1"/>
        <v>140250</v>
      </c>
      <c r="N10" s="94">
        <f t="shared" si="1"/>
        <v>79296.93299999999</v>
      </c>
      <c r="O10" s="94">
        <f t="shared" si="1"/>
        <v>70800</v>
      </c>
      <c r="P10" s="94">
        <f t="shared" si="1"/>
        <v>8496.9329999999991</v>
      </c>
      <c r="Q10" s="94">
        <f t="shared" si="1"/>
        <v>19065</v>
      </c>
      <c r="R10" s="94">
        <f t="shared" si="1"/>
        <v>19065</v>
      </c>
      <c r="S10" s="94">
        <f t="shared" si="1"/>
        <v>0</v>
      </c>
      <c r="T10" s="101"/>
      <c r="U10" s="96"/>
      <c r="X10" s="99"/>
    </row>
    <row r="11" spans="1:25" s="107" customFormat="1" ht="34.5" customHeight="1" x14ac:dyDescent="0.25">
      <c r="A11" s="102" t="s">
        <v>2</v>
      </c>
      <c r="B11" s="103" t="s">
        <v>85</v>
      </c>
      <c r="C11" s="103"/>
      <c r="D11" s="103"/>
      <c r="E11" s="103"/>
      <c r="F11" s="103"/>
      <c r="G11" s="103"/>
      <c r="H11" s="103"/>
      <c r="I11" s="103"/>
      <c r="J11" s="104">
        <f>J12</f>
        <v>79000</v>
      </c>
      <c r="K11" s="104">
        <f t="shared" ref="K11:S11" si="2">K12</f>
        <v>54000</v>
      </c>
      <c r="L11" s="104">
        <f t="shared" si="2"/>
        <v>25000</v>
      </c>
      <c r="M11" s="104">
        <f t="shared" si="2"/>
        <v>79000</v>
      </c>
      <c r="N11" s="105">
        <f t="shared" si="2"/>
        <v>62496.932999999997</v>
      </c>
      <c r="O11" s="105">
        <f t="shared" si="2"/>
        <v>54000</v>
      </c>
      <c r="P11" s="105">
        <f t="shared" si="2"/>
        <v>8496.9329999999991</v>
      </c>
      <c r="Q11" s="105">
        <f t="shared" si="2"/>
        <v>12857</v>
      </c>
      <c r="R11" s="105">
        <f t="shared" si="2"/>
        <v>12857</v>
      </c>
      <c r="S11" s="105">
        <f t="shared" si="2"/>
        <v>0</v>
      </c>
      <c r="T11" s="101"/>
      <c r="U11" s="106"/>
      <c r="W11" s="108" t="s">
        <v>86</v>
      </c>
      <c r="X11" s="109"/>
    </row>
    <row r="12" spans="1:25" s="107" customFormat="1" ht="75" x14ac:dyDescent="0.25">
      <c r="A12" s="110" t="s">
        <v>51</v>
      </c>
      <c r="B12" s="111" t="s">
        <v>87</v>
      </c>
      <c r="C12" s="112" t="s">
        <v>88</v>
      </c>
      <c r="D12" s="112" t="s">
        <v>89</v>
      </c>
      <c r="E12" s="113">
        <v>7927473</v>
      </c>
      <c r="F12" s="112"/>
      <c r="G12" s="112"/>
      <c r="H12" s="114" t="s">
        <v>44</v>
      </c>
      <c r="I12" s="115" t="s">
        <v>90</v>
      </c>
      <c r="J12" s="116">
        <v>79000</v>
      </c>
      <c r="K12" s="116">
        <f>39000+15000</f>
        <v>54000</v>
      </c>
      <c r="L12" s="116">
        <f>+J12-K12</f>
        <v>25000</v>
      </c>
      <c r="M12" s="117">
        <v>79000</v>
      </c>
      <c r="N12" s="118">
        <f>SUM(O12:P12)</f>
        <v>62496.932999999997</v>
      </c>
      <c r="O12" s="118">
        <v>54000</v>
      </c>
      <c r="P12" s="119">
        <f>250+1500+1000+5054.106+692.827</f>
        <v>8496.9329999999991</v>
      </c>
      <c r="Q12" s="119">
        <f>SUM(R12:S12)</f>
        <v>12857</v>
      </c>
      <c r="R12" s="119">
        <v>12857</v>
      </c>
      <c r="S12" s="120"/>
      <c r="T12" s="121" t="s">
        <v>91</v>
      </c>
      <c r="U12" s="106" t="s">
        <v>395</v>
      </c>
      <c r="W12" s="109">
        <v>3830.1660000000002</v>
      </c>
      <c r="X12" s="109">
        <f>+J12-N12-W12</f>
        <v>12672.901000000002</v>
      </c>
      <c r="Y12" s="122">
        <f>+L12-P12</f>
        <v>16503.067000000003</v>
      </c>
    </row>
    <row r="13" spans="1:25" s="133" customFormat="1" ht="42.75" x14ac:dyDescent="0.25">
      <c r="A13" s="123" t="s">
        <v>3</v>
      </c>
      <c r="B13" s="124" t="s">
        <v>92</v>
      </c>
      <c r="C13" s="125"/>
      <c r="D13" s="125"/>
      <c r="E13" s="126"/>
      <c r="F13" s="125"/>
      <c r="G13" s="125"/>
      <c r="H13" s="127"/>
      <c r="I13" s="128"/>
      <c r="J13" s="129">
        <f>J14</f>
        <v>61250</v>
      </c>
      <c r="K13" s="129">
        <f t="shared" ref="K13:S13" si="3">K14</f>
        <v>55042</v>
      </c>
      <c r="L13" s="129">
        <f t="shared" si="3"/>
        <v>6208</v>
      </c>
      <c r="M13" s="129">
        <f t="shared" si="3"/>
        <v>61250</v>
      </c>
      <c r="N13" s="130">
        <f t="shared" si="3"/>
        <v>16800</v>
      </c>
      <c r="O13" s="130">
        <f t="shared" si="3"/>
        <v>16800</v>
      </c>
      <c r="P13" s="130">
        <f t="shared" si="3"/>
        <v>0</v>
      </c>
      <c r="Q13" s="130">
        <f t="shared" si="3"/>
        <v>6208</v>
      </c>
      <c r="R13" s="130">
        <f t="shared" si="3"/>
        <v>6208</v>
      </c>
      <c r="S13" s="130">
        <f t="shared" si="3"/>
        <v>0</v>
      </c>
      <c r="T13" s="131"/>
      <c r="U13" s="132"/>
      <c r="W13" s="134">
        <v>5996.933</v>
      </c>
      <c r="X13" s="436">
        <f>+L12-W14</f>
        <v>21807.172999999999</v>
      </c>
      <c r="Y13" s="135">
        <f>50%*R9</f>
        <v>9532.5</v>
      </c>
    </row>
    <row r="14" spans="1:25" s="97" customFormat="1" ht="15" x14ac:dyDescent="0.25">
      <c r="A14" s="102"/>
      <c r="B14" s="103" t="s">
        <v>85</v>
      </c>
      <c r="C14" s="136"/>
      <c r="D14" s="136"/>
      <c r="E14" s="137"/>
      <c r="F14" s="136"/>
      <c r="G14" s="136"/>
      <c r="H14" s="138"/>
      <c r="I14" s="139"/>
      <c r="J14" s="140">
        <f>SUM(J15:J30)</f>
        <v>61250</v>
      </c>
      <c r="K14" s="140">
        <f t="shared" ref="K14:S14" si="4">SUM(K15:K30)</f>
        <v>55042</v>
      </c>
      <c r="L14" s="140">
        <f t="shared" si="4"/>
        <v>6208</v>
      </c>
      <c r="M14" s="140">
        <f t="shared" si="4"/>
        <v>61250</v>
      </c>
      <c r="N14" s="140">
        <f t="shared" si="4"/>
        <v>16800</v>
      </c>
      <c r="O14" s="140">
        <f t="shared" si="4"/>
        <v>16800</v>
      </c>
      <c r="P14" s="140">
        <f t="shared" si="4"/>
        <v>0</v>
      </c>
      <c r="Q14" s="140">
        <f t="shared" si="4"/>
        <v>6208</v>
      </c>
      <c r="R14" s="140">
        <f t="shared" si="4"/>
        <v>6208</v>
      </c>
      <c r="S14" s="140">
        <f t="shared" si="4"/>
        <v>0</v>
      </c>
      <c r="T14" s="141"/>
      <c r="U14" s="142"/>
      <c r="W14" s="119">
        <f>1500+1000+692.827</f>
        <v>3192.8270000000002</v>
      </c>
      <c r="Y14" s="143"/>
    </row>
    <row r="15" spans="1:25" s="107" customFormat="1" ht="153" customHeight="1" x14ac:dyDescent="0.25">
      <c r="A15" s="110" t="s">
        <v>51</v>
      </c>
      <c r="B15" s="144" t="s">
        <v>93</v>
      </c>
      <c r="C15" s="112" t="s">
        <v>94</v>
      </c>
      <c r="D15" s="112" t="s">
        <v>89</v>
      </c>
      <c r="E15" s="145"/>
      <c r="F15" s="146"/>
      <c r="G15" s="146" t="s">
        <v>95</v>
      </c>
      <c r="H15" s="147" t="s">
        <v>43</v>
      </c>
      <c r="I15" s="148"/>
      <c r="J15" s="149">
        <f>SUM(K15:L15)</f>
        <v>21000</v>
      </c>
      <c r="K15" s="149">
        <v>18900</v>
      </c>
      <c r="L15" s="149">
        <v>2100</v>
      </c>
      <c r="M15" s="150">
        <f>J15</f>
        <v>21000</v>
      </c>
      <c r="N15" s="151">
        <f>SUM(O15:P15)</f>
        <v>2500</v>
      </c>
      <c r="O15" s="151">
        <v>2500</v>
      </c>
      <c r="P15" s="152">
        <v>0</v>
      </c>
      <c r="Q15" s="119">
        <f>SUM(R15:S15)</f>
        <v>2100</v>
      </c>
      <c r="R15" s="152">
        <v>2100</v>
      </c>
      <c r="S15" s="153"/>
      <c r="T15" s="121" t="s">
        <v>91</v>
      </c>
      <c r="U15" s="154"/>
      <c r="W15" s="109">
        <f>50%*19065</f>
        <v>9532.5</v>
      </c>
      <c r="X15" s="155"/>
      <c r="Y15" s="122"/>
    </row>
    <row r="16" spans="1:25" s="107" customFormat="1" ht="45" x14ac:dyDescent="0.25">
      <c r="A16" s="110" t="s">
        <v>33</v>
      </c>
      <c r="B16" s="144" t="s">
        <v>96</v>
      </c>
      <c r="C16" s="112" t="s">
        <v>97</v>
      </c>
      <c r="D16" s="112" t="s">
        <v>89</v>
      </c>
      <c r="E16" s="145"/>
      <c r="F16" s="146"/>
      <c r="G16" s="146" t="s">
        <v>98</v>
      </c>
      <c r="H16" s="147" t="s">
        <v>43</v>
      </c>
      <c r="I16" s="148"/>
      <c r="J16" s="149">
        <f>SUM(K16:L16)</f>
        <v>6000</v>
      </c>
      <c r="K16" s="149">
        <v>5400</v>
      </c>
      <c r="L16" s="149">
        <v>600</v>
      </c>
      <c r="M16" s="150">
        <f t="shared" ref="M16:M21" si="5">J16</f>
        <v>6000</v>
      </c>
      <c r="N16" s="151">
        <f>SUM(O16:P16)</f>
        <v>2000</v>
      </c>
      <c r="O16" s="151">
        <v>2000</v>
      </c>
      <c r="P16" s="152">
        <v>0</v>
      </c>
      <c r="Q16" s="119">
        <f t="shared" ref="Q16:Q30" si="6">SUM(R16:S16)</f>
        <v>600</v>
      </c>
      <c r="R16" s="152">
        <v>600</v>
      </c>
      <c r="S16" s="153"/>
      <c r="T16" s="121" t="s">
        <v>91</v>
      </c>
      <c r="U16" s="154"/>
      <c r="W16" s="109"/>
      <c r="Y16" s="122"/>
    </row>
    <row r="17" spans="1:25" s="107" customFormat="1" ht="45" x14ac:dyDescent="0.25">
      <c r="A17" s="110" t="s">
        <v>99</v>
      </c>
      <c r="B17" s="144" t="s">
        <v>100</v>
      </c>
      <c r="C17" s="112" t="s">
        <v>101</v>
      </c>
      <c r="D17" s="112" t="s">
        <v>89</v>
      </c>
      <c r="E17" s="145"/>
      <c r="F17" s="146"/>
      <c r="G17" s="146" t="s">
        <v>102</v>
      </c>
      <c r="H17" s="147" t="s">
        <v>43</v>
      </c>
      <c r="I17" s="148"/>
      <c r="J17" s="149">
        <f>SUM(K17:L17)</f>
        <v>8500</v>
      </c>
      <c r="K17" s="149">
        <v>7650</v>
      </c>
      <c r="L17" s="149">
        <v>850</v>
      </c>
      <c r="M17" s="150">
        <f t="shared" si="5"/>
        <v>8500</v>
      </c>
      <c r="N17" s="151">
        <f t="shared" ref="N17:N30" si="7">SUM(O17:P17)</f>
        <v>2300</v>
      </c>
      <c r="O17" s="151">
        <v>2300</v>
      </c>
      <c r="P17" s="152">
        <v>0</v>
      </c>
      <c r="Q17" s="119">
        <f t="shared" si="6"/>
        <v>850</v>
      </c>
      <c r="R17" s="152">
        <v>850</v>
      </c>
      <c r="S17" s="153"/>
      <c r="T17" s="121" t="s">
        <v>91</v>
      </c>
      <c r="U17" s="154"/>
      <c r="W17" s="109"/>
      <c r="Y17" s="122"/>
    </row>
    <row r="18" spans="1:25" s="107" customFormat="1" ht="45" x14ac:dyDescent="0.25">
      <c r="A18" s="110" t="s">
        <v>103</v>
      </c>
      <c r="B18" s="144" t="s">
        <v>104</v>
      </c>
      <c r="C18" s="146" t="s">
        <v>105</v>
      </c>
      <c r="D18" s="112" t="s">
        <v>89</v>
      </c>
      <c r="E18" s="145"/>
      <c r="F18" s="146"/>
      <c r="G18" s="146" t="s">
        <v>106</v>
      </c>
      <c r="H18" s="147" t="s">
        <v>43</v>
      </c>
      <c r="I18" s="148"/>
      <c r="J18" s="149">
        <f t="shared" ref="J18:J30" si="8">SUM(K18:L18)</f>
        <v>8500</v>
      </c>
      <c r="K18" s="149">
        <v>7650</v>
      </c>
      <c r="L18" s="149">
        <v>850</v>
      </c>
      <c r="M18" s="150">
        <f t="shared" si="5"/>
        <v>8500</v>
      </c>
      <c r="N18" s="151">
        <f t="shared" si="7"/>
        <v>3000</v>
      </c>
      <c r="O18" s="151">
        <v>3000</v>
      </c>
      <c r="P18" s="152">
        <v>0</v>
      </c>
      <c r="Q18" s="119">
        <f t="shared" si="6"/>
        <v>850</v>
      </c>
      <c r="R18" s="152">
        <v>850</v>
      </c>
      <c r="S18" s="153"/>
      <c r="T18" s="121" t="s">
        <v>91</v>
      </c>
      <c r="U18" s="154"/>
      <c r="W18" s="109"/>
      <c r="Y18" s="122"/>
    </row>
    <row r="19" spans="1:25" s="107" customFormat="1" ht="60" x14ac:dyDescent="0.25">
      <c r="A19" s="110" t="s">
        <v>107</v>
      </c>
      <c r="B19" s="144" t="s">
        <v>108</v>
      </c>
      <c r="C19" s="146" t="s">
        <v>105</v>
      </c>
      <c r="D19" s="112" t="s">
        <v>89</v>
      </c>
      <c r="E19" s="145"/>
      <c r="F19" s="146"/>
      <c r="G19" s="146" t="s">
        <v>109</v>
      </c>
      <c r="H19" s="147" t="s">
        <v>43</v>
      </c>
      <c r="I19" s="148"/>
      <c r="J19" s="149">
        <f t="shared" si="8"/>
        <v>6000</v>
      </c>
      <c r="K19" s="149">
        <v>5400</v>
      </c>
      <c r="L19" s="149">
        <v>600</v>
      </c>
      <c r="M19" s="150">
        <f t="shared" si="5"/>
        <v>6000</v>
      </c>
      <c r="N19" s="151">
        <f t="shared" si="7"/>
        <v>2000</v>
      </c>
      <c r="O19" s="151">
        <v>2000</v>
      </c>
      <c r="P19" s="152">
        <v>0</v>
      </c>
      <c r="Q19" s="119">
        <f t="shared" si="6"/>
        <v>600</v>
      </c>
      <c r="R19" s="152">
        <v>600</v>
      </c>
      <c r="S19" s="153"/>
      <c r="T19" s="121" t="s">
        <v>91</v>
      </c>
      <c r="U19" s="154"/>
      <c r="W19" s="109"/>
      <c r="Y19" s="122"/>
    </row>
    <row r="20" spans="1:25" s="107" customFormat="1" ht="45" x14ac:dyDescent="0.25">
      <c r="A20" s="110" t="s">
        <v>110</v>
      </c>
      <c r="B20" s="144" t="s">
        <v>111</v>
      </c>
      <c r="C20" s="146" t="s">
        <v>105</v>
      </c>
      <c r="D20" s="112" t="s">
        <v>89</v>
      </c>
      <c r="E20" s="145"/>
      <c r="F20" s="146"/>
      <c r="G20" s="146" t="s">
        <v>112</v>
      </c>
      <c r="H20" s="147" t="s">
        <v>43</v>
      </c>
      <c r="I20" s="148"/>
      <c r="J20" s="149">
        <f t="shared" si="8"/>
        <v>1500</v>
      </c>
      <c r="K20" s="149">
        <v>1247</v>
      </c>
      <c r="L20" s="149">
        <v>253</v>
      </c>
      <c r="M20" s="150">
        <f t="shared" si="5"/>
        <v>1500</v>
      </c>
      <c r="N20" s="151">
        <f t="shared" si="7"/>
        <v>1000</v>
      </c>
      <c r="O20" s="151">
        <v>1000</v>
      </c>
      <c r="P20" s="152">
        <v>0</v>
      </c>
      <c r="Q20" s="119">
        <f t="shared" si="6"/>
        <v>253</v>
      </c>
      <c r="R20" s="152">
        <v>253</v>
      </c>
      <c r="S20" s="153"/>
      <c r="T20" s="121" t="s">
        <v>91</v>
      </c>
      <c r="U20" s="154"/>
      <c r="W20" s="109"/>
      <c r="Y20" s="122"/>
    </row>
    <row r="21" spans="1:25" s="107" customFormat="1" ht="45" x14ac:dyDescent="0.25">
      <c r="A21" s="110" t="s">
        <v>113</v>
      </c>
      <c r="B21" s="144" t="s">
        <v>114</v>
      </c>
      <c r="C21" s="146" t="s">
        <v>105</v>
      </c>
      <c r="D21" s="112" t="s">
        <v>89</v>
      </c>
      <c r="E21" s="145"/>
      <c r="F21" s="146"/>
      <c r="G21" s="146" t="s">
        <v>115</v>
      </c>
      <c r="H21" s="147" t="s">
        <v>43</v>
      </c>
      <c r="I21" s="148"/>
      <c r="J21" s="149">
        <f t="shared" si="8"/>
        <v>1500</v>
      </c>
      <c r="K21" s="149">
        <v>1350</v>
      </c>
      <c r="L21" s="149">
        <v>150</v>
      </c>
      <c r="M21" s="150">
        <f t="shared" si="5"/>
        <v>1500</v>
      </c>
      <c r="N21" s="151">
        <f t="shared" si="7"/>
        <v>500</v>
      </c>
      <c r="O21" s="151">
        <v>500</v>
      </c>
      <c r="P21" s="152">
        <v>0</v>
      </c>
      <c r="Q21" s="119">
        <f t="shared" si="6"/>
        <v>150</v>
      </c>
      <c r="R21" s="152">
        <v>150</v>
      </c>
      <c r="S21" s="153"/>
      <c r="T21" s="121" t="s">
        <v>91</v>
      </c>
      <c r="U21" s="154"/>
      <c r="W21" s="109"/>
      <c r="Y21" s="122"/>
    </row>
    <row r="22" spans="1:25" s="107" customFormat="1" ht="30" x14ac:dyDescent="0.25">
      <c r="A22" s="110" t="s">
        <v>116</v>
      </c>
      <c r="B22" s="144" t="s">
        <v>117</v>
      </c>
      <c r="C22" s="146" t="s">
        <v>118</v>
      </c>
      <c r="D22" s="112" t="s">
        <v>89</v>
      </c>
      <c r="E22" s="145"/>
      <c r="F22" s="146"/>
      <c r="G22" s="146" t="s">
        <v>119</v>
      </c>
      <c r="H22" s="147" t="s">
        <v>43</v>
      </c>
      <c r="I22" s="148"/>
      <c r="J22" s="149">
        <f t="shared" si="8"/>
        <v>800</v>
      </c>
      <c r="K22" s="149">
        <v>720</v>
      </c>
      <c r="L22" s="149">
        <v>80</v>
      </c>
      <c r="M22" s="150">
        <v>800</v>
      </c>
      <c r="N22" s="151">
        <f t="shared" si="7"/>
        <v>500</v>
      </c>
      <c r="O22" s="151">
        <v>500</v>
      </c>
      <c r="P22" s="152"/>
      <c r="Q22" s="119">
        <f t="shared" si="6"/>
        <v>80</v>
      </c>
      <c r="R22" s="152">
        <v>80</v>
      </c>
      <c r="S22" s="153"/>
      <c r="T22" s="156" t="s">
        <v>120</v>
      </c>
      <c r="U22" s="154"/>
      <c r="W22" s="109"/>
      <c r="Y22" s="122"/>
    </row>
    <row r="23" spans="1:25" s="107" customFormat="1" ht="30" x14ac:dyDescent="0.25">
      <c r="A23" s="110" t="s">
        <v>121</v>
      </c>
      <c r="B23" s="144" t="s">
        <v>122</v>
      </c>
      <c r="C23" s="146" t="s">
        <v>123</v>
      </c>
      <c r="D23" s="112" t="s">
        <v>89</v>
      </c>
      <c r="E23" s="145"/>
      <c r="F23" s="146"/>
      <c r="G23" s="146" t="s">
        <v>124</v>
      </c>
      <c r="H23" s="147" t="s">
        <v>43</v>
      </c>
      <c r="I23" s="148"/>
      <c r="J23" s="149">
        <f t="shared" si="8"/>
        <v>746</v>
      </c>
      <c r="K23" s="149">
        <v>671</v>
      </c>
      <c r="L23" s="149">
        <v>75</v>
      </c>
      <c r="M23" s="150">
        <v>746</v>
      </c>
      <c r="N23" s="151">
        <f t="shared" si="7"/>
        <v>500</v>
      </c>
      <c r="O23" s="151">
        <v>500</v>
      </c>
      <c r="P23" s="152"/>
      <c r="Q23" s="119">
        <f t="shared" si="6"/>
        <v>75</v>
      </c>
      <c r="R23" s="152">
        <v>75</v>
      </c>
      <c r="S23" s="153"/>
      <c r="T23" s="156" t="s">
        <v>120</v>
      </c>
      <c r="U23" s="154"/>
      <c r="W23" s="109"/>
      <c r="Y23" s="122"/>
    </row>
    <row r="24" spans="1:25" s="107" customFormat="1" ht="45" x14ac:dyDescent="0.25">
      <c r="A24" s="110" t="s">
        <v>125</v>
      </c>
      <c r="B24" s="144" t="s">
        <v>126</v>
      </c>
      <c r="C24" s="146" t="s">
        <v>127</v>
      </c>
      <c r="D24" s="112" t="s">
        <v>89</v>
      </c>
      <c r="E24" s="145"/>
      <c r="F24" s="146"/>
      <c r="G24" s="146" t="s">
        <v>128</v>
      </c>
      <c r="H24" s="147" t="s">
        <v>43</v>
      </c>
      <c r="I24" s="148"/>
      <c r="J24" s="149">
        <f t="shared" si="8"/>
        <v>800</v>
      </c>
      <c r="K24" s="149">
        <v>720</v>
      </c>
      <c r="L24" s="149">
        <v>80</v>
      </c>
      <c r="M24" s="150">
        <v>800</v>
      </c>
      <c r="N24" s="151">
        <f t="shared" si="7"/>
        <v>500</v>
      </c>
      <c r="O24" s="151">
        <v>500</v>
      </c>
      <c r="P24" s="152"/>
      <c r="Q24" s="119">
        <f t="shared" si="6"/>
        <v>80</v>
      </c>
      <c r="R24" s="152">
        <v>80</v>
      </c>
      <c r="S24" s="153"/>
      <c r="T24" s="156" t="s">
        <v>120</v>
      </c>
      <c r="U24" s="154"/>
      <c r="W24" s="109"/>
      <c r="Y24" s="122"/>
    </row>
    <row r="25" spans="1:25" s="107" customFormat="1" ht="45" x14ac:dyDescent="0.25">
      <c r="A25" s="110" t="s">
        <v>129</v>
      </c>
      <c r="B25" s="144" t="s">
        <v>130</v>
      </c>
      <c r="C25" s="146" t="s">
        <v>131</v>
      </c>
      <c r="D25" s="112" t="s">
        <v>89</v>
      </c>
      <c r="E25" s="145"/>
      <c r="F25" s="146"/>
      <c r="G25" s="146" t="s">
        <v>132</v>
      </c>
      <c r="H25" s="147" t="s">
        <v>43</v>
      </c>
      <c r="I25" s="148"/>
      <c r="J25" s="149">
        <f t="shared" si="8"/>
        <v>700</v>
      </c>
      <c r="K25" s="149">
        <v>630</v>
      </c>
      <c r="L25" s="149">
        <v>70</v>
      </c>
      <c r="M25" s="150">
        <v>700</v>
      </c>
      <c r="N25" s="151">
        <f t="shared" si="7"/>
        <v>500</v>
      </c>
      <c r="O25" s="151">
        <v>500</v>
      </c>
      <c r="P25" s="152"/>
      <c r="Q25" s="119">
        <f t="shared" si="6"/>
        <v>70</v>
      </c>
      <c r="R25" s="152">
        <v>70</v>
      </c>
      <c r="S25" s="153"/>
      <c r="T25" s="156" t="s">
        <v>120</v>
      </c>
      <c r="U25" s="154"/>
      <c r="W25" s="109"/>
      <c r="Y25" s="122"/>
    </row>
    <row r="26" spans="1:25" s="107" customFormat="1" ht="45" x14ac:dyDescent="0.25">
      <c r="A26" s="110" t="s">
        <v>133</v>
      </c>
      <c r="B26" s="144" t="s">
        <v>134</v>
      </c>
      <c r="C26" s="146" t="s">
        <v>135</v>
      </c>
      <c r="D26" s="112" t="s">
        <v>89</v>
      </c>
      <c r="E26" s="145"/>
      <c r="F26" s="146"/>
      <c r="G26" s="146" t="s">
        <v>136</v>
      </c>
      <c r="H26" s="147" t="s">
        <v>43</v>
      </c>
      <c r="I26" s="148"/>
      <c r="J26" s="149">
        <f t="shared" si="8"/>
        <v>1000</v>
      </c>
      <c r="K26" s="149">
        <v>900</v>
      </c>
      <c r="L26" s="149">
        <v>100</v>
      </c>
      <c r="M26" s="150">
        <v>1000</v>
      </c>
      <c r="N26" s="151">
        <f t="shared" si="7"/>
        <v>500</v>
      </c>
      <c r="O26" s="151">
        <v>500</v>
      </c>
      <c r="P26" s="152"/>
      <c r="Q26" s="119">
        <f t="shared" si="6"/>
        <v>100</v>
      </c>
      <c r="R26" s="152">
        <v>100</v>
      </c>
      <c r="S26" s="153"/>
      <c r="T26" s="156" t="s">
        <v>120</v>
      </c>
      <c r="U26" s="154"/>
      <c r="W26" s="109"/>
      <c r="Y26" s="122"/>
    </row>
    <row r="27" spans="1:25" s="107" customFormat="1" ht="30" x14ac:dyDescent="0.25">
      <c r="A27" s="110" t="s">
        <v>137</v>
      </c>
      <c r="B27" s="144" t="s">
        <v>138</v>
      </c>
      <c r="C27" s="146" t="s">
        <v>127</v>
      </c>
      <c r="D27" s="112" t="s">
        <v>89</v>
      </c>
      <c r="E27" s="145"/>
      <c r="F27" s="146"/>
      <c r="G27" s="146" t="s">
        <v>139</v>
      </c>
      <c r="H27" s="147" t="s">
        <v>43</v>
      </c>
      <c r="I27" s="148"/>
      <c r="J27" s="149">
        <f t="shared" si="8"/>
        <v>1204</v>
      </c>
      <c r="K27" s="149">
        <v>1104</v>
      </c>
      <c r="L27" s="149">
        <v>100</v>
      </c>
      <c r="M27" s="150">
        <v>1204</v>
      </c>
      <c r="N27" s="151">
        <f t="shared" si="7"/>
        <v>700</v>
      </c>
      <c r="O27" s="151">
        <v>700</v>
      </c>
      <c r="P27" s="152"/>
      <c r="Q27" s="119">
        <f t="shared" si="6"/>
        <v>100</v>
      </c>
      <c r="R27" s="152">
        <v>100</v>
      </c>
      <c r="S27" s="153"/>
      <c r="T27" s="156" t="s">
        <v>120</v>
      </c>
      <c r="U27" s="154"/>
      <c r="W27" s="109"/>
      <c r="Y27" s="122"/>
    </row>
    <row r="28" spans="1:25" s="107" customFormat="1" ht="31.5" x14ac:dyDescent="0.25">
      <c r="A28" s="110" t="s">
        <v>140</v>
      </c>
      <c r="B28" s="144" t="s">
        <v>141</v>
      </c>
      <c r="C28" s="146" t="s">
        <v>105</v>
      </c>
      <c r="D28" s="112" t="s">
        <v>89</v>
      </c>
      <c r="E28" s="145"/>
      <c r="F28" s="146"/>
      <c r="G28" s="146" t="s">
        <v>142</v>
      </c>
      <c r="H28" s="147" t="s">
        <v>43</v>
      </c>
      <c r="I28" s="148"/>
      <c r="J28" s="149">
        <f t="shared" si="8"/>
        <v>1000</v>
      </c>
      <c r="K28" s="149">
        <v>900</v>
      </c>
      <c r="L28" s="149">
        <v>100</v>
      </c>
      <c r="M28" s="150">
        <v>1000</v>
      </c>
      <c r="N28" s="151">
        <f t="shared" si="7"/>
        <v>100</v>
      </c>
      <c r="O28" s="151">
        <v>100</v>
      </c>
      <c r="P28" s="152"/>
      <c r="Q28" s="119">
        <f t="shared" si="6"/>
        <v>100</v>
      </c>
      <c r="R28" s="157">
        <v>100</v>
      </c>
      <c r="S28" s="153"/>
      <c r="T28" s="158" t="s">
        <v>143</v>
      </c>
      <c r="U28" s="154"/>
      <c r="W28" s="109"/>
      <c r="Y28" s="122"/>
    </row>
    <row r="29" spans="1:25" s="107" customFormat="1" ht="45" x14ac:dyDescent="0.25">
      <c r="A29" s="110" t="s">
        <v>144</v>
      </c>
      <c r="B29" s="144" t="s">
        <v>145</v>
      </c>
      <c r="C29" s="146" t="s">
        <v>105</v>
      </c>
      <c r="D29" s="112" t="s">
        <v>89</v>
      </c>
      <c r="E29" s="145"/>
      <c r="F29" s="146"/>
      <c r="G29" s="146" t="s">
        <v>146</v>
      </c>
      <c r="H29" s="147" t="s">
        <v>43</v>
      </c>
      <c r="I29" s="148"/>
      <c r="J29" s="149">
        <f t="shared" si="8"/>
        <v>1000</v>
      </c>
      <c r="K29" s="149">
        <v>900</v>
      </c>
      <c r="L29" s="149">
        <v>100</v>
      </c>
      <c r="M29" s="150">
        <v>1000</v>
      </c>
      <c r="N29" s="151">
        <f t="shared" si="7"/>
        <v>100</v>
      </c>
      <c r="O29" s="151">
        <v>100</v>
      </c>
      <c r="P29" s="152"/>
      <c r="Q29" s="119">
        <f t="shared" si="6"/>
        <v>100</v>
      </c>
      <c r="R29" s="157">
        <v>100</v>
      </c>
      <c r="S29" s="153"/>
      <c r="T29" s="158" t="s">
        <v>143</v>
      </c>
      <c r="U29" s="154"/>
      <c r="W29" s="109"/>
      <c r="Y29" s="122"/>
    </row>
    <row r="30" spans="1:25" s="107" customFormat="1" ht="45" x14ac:dyDescent="0.25">
      <c r="A30" s="110" t="s">
        <v>147</v>
      </c>
      <c r="B30" s="144" t="s">
        <v>148</v>
      </c>
      <c r="C30" s="146" t="s">
        <v>105</v>
      </c>
      <c r="D30" s="112" t="s">
        <v>89</v>
      </c>
      <c r="E30" s="145"/>
      <c r="F30" s="146"/>
      <c r="G30" s="146" t="s">
        <v>149</v>
      </c>
      <c r="H30" s="147" t="s">
        <v>43</v>
      </c>
      <c r="I30" s="148"/>
      <c r="J30" s="149">
        <f t="shared" si="8"/>
        <v>1000</v>
      </c>
      <c r="K30" s="149">
        <v>900</v>
      </c>
      <c r="L30" s="149">
        <v>100</v>
      </c>
      <c r="M30" s="150">
        <v>1000</v>
      </c>
      <c r="N30" s="151">
        <f t="shared" si="7"/>
        <v>100</v>
      </c>
      <c r="O30" s="151">
        <v>100</v>
      </c>
      <c r="P30" s="152"/>
      <c r="Q30" s="119">
        <f t="shared" si="6"/>
        <v>100</v>
      </c>
      <c r="R30" s="157">
        <v>100</v>
      </c>
      <c r="S30" s="153"/>
      <c r="T30" s="158" t="s">
        <v>143</v>
      </c>
      <c r="U30" s="154"/>
      <c r="W30" s="109"/>
      <c r="Y30" s="122"/>
    </row>
    <row r="31" spans="1:25" s="97" customFormat="1" ht="28.5" x14ac:dyDescent="0.25">
      <c r="A31" s="159" t="s">
        <v>150</v>
      </c>
      <c r="B31" s="160" t="s">
        <v>151</v>
      </c>
      <c r="C31" s="136"/>
      <c r="D31" s="136"/>
      <c r="E31" s="137"/>
      <c r="F31" s="136"/>
      <c r="G31" s="136"/>
      <c r="H31" s="138"/>
      <c r="I31" s="139"/>
      <c r="J31" s="140"/>
      <c r="K31" s="140"/>
      <c r="L31" s="140"/>
      <c r="M31" s="161"/>
      <c r="N31" s="162"/>
      <c r="O31" s="162"/>
      <c r="P31" s="163"/>
      <c r="Q31" s="163">
        <f>Q32</f>
        <v>200</v>
      </c>
      <c r="R31" s="163">
        <f t="shared" ref="R31:S31" si="9">R32</f>
        <v>0</v>
      </c>
      <c r="S31" s="163">
        <f t="shared" si="9"/>
        <v>200</v>
      </c>
      <c r="T31" s="164"/>
      <c r="U31" s="142"/>
      <c r="W31" s="108"/>
      <c r="Y31" s="143"/>
    </row>
    <row r="32" spans="1:25" s="107" customFormat="1" ht="60" x14ac:dyDescent="0.25">
      <c r="A32" s="110" t="s">
        <v>51</v>
      </c>
      <c r="B32" s="111" t="s">
        <v>87</v>
      </c>
      <c r="C32" s="112" t="s">
        <v>88</v>
      </c>
      <c r="D32" s="112" t="s">
        <v>89</v>
      </c>
      <c r="E32" s="113">
        <v>7927473</v>
      </c>
      <c r="F32" s="112"/>
      <c r="G32" s="112"/>
      <c r="H32" s="114" t="s">
        <v>44</v>
      </c>
      <c r="I32" s="115" t="s">
        <v>90</v>
      </c>
      <c r="J32" s="116">
        <v>79000</v>
      </c>
      <c r="K32" s="116">
        <f>39000+15000</f>
        <v>54000</v>
      </c>
      <c r="L32" s="116">
        <f>+J32-K32</f>
        <v>25000</v>
      </c>
      <c r="M32" s="117">
        <v>79000</v>
      </c>
      <c r="N32" s="118">
        <f>SUM(O32:P32)</f>
        <v>62496.932999999997</v>
      </c>
      <c r="O32" s="118">
        <v>54000</v>
      </c>
      <c r="P32" s="119">
        <f>250+1500+1000+5054.106+692.827</f>
        <v>8496.9329999999991</v>
      </c>
      <c r="Q32" s="119">
        <f>SUM(R32:S32)</f>
        <v>200</v>
      </c>
      <c r="R32" s="119">
        <v>0</v>
      </c>
      <c r="S32" s="120">
        <v>200</v>
      </c>
      <c r="T32" s="121" t="s">
        <v>91</v>
      </c>
      <c r="U32" s="106"/>
      <c r="W32" s="109">
        <v>12127.455</v>
      </c>
      <c r="X32" s="109">
        <f>+J32-N32-W32</f>
        <v>4375.6120000000028</v>
      </c>
      <c r="Y32" s="122"/>
    </row>
    <row r="33" spans="1:21" s="107" customFormat="1" ht="15.75" thickBot="1" x14ac:dyDescent="0.3">
      <c r="A33" s="165"/>
      <c r="B33" s="166"/>
      <c r="C33" s="167"/>
      <c r="D33" s="167"/>
      <c r="E33" s="167"/>
      <c r="F33" s="167"/>
      <c r="G33" s="167"/>
      <c r="H33" s="168"/>
      <c r="I33" s="168"/>
      <c r="J33" s="169"/>
      <c r="K33" s="168"/>
      <c r="L33" s="169"/>
      <c r="M33" s="169"/>
      <c r="N33" s="169"/>
      <c r="O33" s="169"/>
      <c r="P33" s="169"/>
      <c r="Q33" s="169"/>
      <c r="R33" s="169"/>
      <c r="S33" s="169"/>
      <c r="T33" s="169"/>
      <c r="U33" s="170"/>
    </row>
    <row r="34" spans="1:21" x14ac:dyDescent="0.25">
      <c r="A34" s="171"/>
      <c r="B34" s="171"/>
      <c r="C34" s="171"/>
      <c r="D34" s="171"/>
      <c r="E34" s="171"/>
      <c r="F34" s="171"/>
      <c r="G34" s="171"/>
      <c r="H34" s="172"/>
      <c r="I34" s="171"/>
      <c r="J34" s="171"/>
      <c r="K34" s="171"/>
      <c r="L34" s="171"/>
      <c r="M34" s="171"/>
      <c r="N34" s="171"/>
      <c r="O34" s="171"/>
      <c r="P34" s="171"/>
      <c r="Q34" s="171"/>
      <c r="R34" s="171"/>
      <c r="S34" s="171"/>
      <c r="T34" s="171"/>
      <c r="U34" s="171"/>
    </row>
    <row r="35" spans="1:21" x14ac:dyDescent="0.25">
      <c r="A35" s="171"/>
      <c r="B35" s="171"/>
      <c r="C35" s="171"/>
      <c r="D35" s="171"/>
      <c r="E35" s="171"/>
      <c r="F35" s="171"/>
      <c r="G35" s="171"/>
      <c r="H35" s="172"/>
      <c r="I35" s="171"/>
      <c r="J35" s="171"/>
      <c r="K35" s="171"/>
      <c r="L35" s="171"/>
      <c r="M35" s="171"/>
      <c r="N35" s="171"/>
      <c r="O35" s="171"/>
      <c r="P35" s="173"/>
      <c r="Q35" s="171"/>
      <c r="R35" s="174">
        <f>R41-R13</f>
        <v>0</v>
      </c>
      <c r="S35" s="175"/>
      <c r="T35" s="175"/>
      <c r="U35" s="171"/>
    </row>
    <row r="36" spans="1:21" ht="47.25" hidden="1" x14ac:dyDescent="0.25">
      <c r="A36" s="171"/>
      <c r="B36" s="171"/>
      <c r="C36" s="171"/>
      <c r="D36" s="171"/>
      <c r="E36" s="171"/>
      <c r="F36" s="171"/>
      <c r="G36" s="171"/>
      <c r="H36" s="172"/>
      <c r="I36" s="171"/>
      <c r="J36" s="171"/>
      <c r="K36" s="171"/>
      <c r="L36" s="171"/>
      <c r="M36" s="171"/>
      <c r="N36" s="171"/>
      <c r="O36" s="171"/>
      <c r="P36" s="171"/>
      <c r="Q36" s="176" t="s">
        <v>152</v>
      </c>
      <c r="R36" s="177">
        <v>74829</v>
      </c>
      <c r="S36" s="171"/>
      <c r="T36" s="171"/>
      <c r="U36" s="171"/>
    </row>
    <row r="37" spans="1:21" ht="47.25" hidden="1" x14ac:dyDescent="0.25">
      <c r="A37" s="171"/>
      <c r="B37" s="171"/>
      <c r="C37" s="171"/>
      <c r="D37" s="171"/>
      <c r="E37" s="171"/>
      <c r="F37" s="171"/>
      <c r="G37" s="171"/>
      <c r="H37" s="172"/>
      <c r="I37" s="171"/>
      <c r="J37" s="171"/>
      <c r="K37" s="171"/>
      <c r="L37" s="171"/>
      <c r="M37" s="171"/>
      <c r="N37" s="171"/>
      <c r="O37" s="171"/>
      <c r="P37" s="171"/>
      <c r="Q37" s="176" t="s">
        <v>153</v>
      </c>
      <c r="R37" s="177">
        <v>55643</v>
      </c>
      <c r="S37" s="171"/>
      <c r="T37" s="171"/>
      <c r="U37" s="171"/>
    </row>
    <row r="38" spans="1:21" hidden="1" x14ac:dyDescent="0.25">
      <c r="A38" s="171"/>
      <c r="B38" s="171"/>
      <c r="C38" s="171"/>
      <c r="D38" s="171"/>
      <c r="E38" s="171"/>
      <c r="F38" s="171"/>
      <c r="G38" s="171"/>
      <c r="H38" s="172"/>
      <c r="I38" s="171"/>
      <c r="J38" s="171"/>
      <c r="K38" s="171"/>
      <c r="L38" s="171"/>
      <c r="M38" s="171"/>
      <c r="N38" s="171"/>
      <c r="O38" s="171"/>
      <c r="P38" s="171"/>
      <c r="Q38" s="176" t="s">
        <v>154</v>
      </c>
      <c r="R38" s="177">
        <f>+R36-R37</f>
        <v>19186</v>
      </c>
      <c r="S38" s="171"/>
      <c r="T38" s="171"/>
      <c r="U38" s="171"/>
    </row>
    <row r="39" spans="1:21" ht="47.25" hidden="1" x14ac:dyDescent="0.25">
      <c r="A39" s="171"/>
      <c r="B39" s="171"/>
      <c r="C39" s="171"/>
      <c r="D39" s="171"/>
      <c r="E39" s="171"/>
      <c r="F39" s="171"/>
      <c r="G39" s="171"/>
      <c r="H39" s="172"/>
      <c r="I39" s="171"/>
      <c r="J39" s="171"/>
      <c r="K39" s="171"/>
      <c r="L39" s="171"/>
      <c r="M39" s="171"/>
      <c r="N39" s="171"/>
      <c r="O39" s="171"/>
      <c r="P39" s="171"/>
      <c r="Q39" s="176" t="s">
        <v>155</v>
      </c>
      <c r="R39" s="177">
        <v>19065</v>
      </c>
      <c r="S39" s="177">
        <f>+R38-R39</f>
        <v>121</v>
      </c>
      <c r="T39" s="177">
        <f>+R39-R9</f>
        <v>0</v>
      </c>
      <c r="U39" s="171"/>
    </row>
    <row r="40" spans="1:21" hidden="1" x14ac:dyDescent="0.25">
      <c r="A40" s="171"/>
      <c r="B40" s="171"/>
      <c r="C40" s="171"/>
      <c r="D40" s="171"/>
      <c r="E40" s="171"/>
      <c r="F40" s="171"/>
      <c r="G40" s="171"/>
      <c r="H40" s="172"/>
      <c r="I40" s="171"/>
      <c r="J40" s="171"/>
      <c r="K40" s="171"/>
      <c r="L40" s="171"/>
      <c r="M40" s="171"/>
      <c r="N40" s="171"/>
      <c r="O40" s="171"/>
      <c r="P40" s="171"/>
      <c r="Q40" s="176" t="s">
        <v>156</v>
      </c>
      <c r="R40" s="177">
        <f>R12</f>
        <v>12857</v>
      </c>
      <c r="S40" s="171"/>
      <c r="T40" s="171"/>
      <c r="U40" s="171"/>
    </row>
    <row r="41" spans="1:21" ht="31.5" hidden="1" x14ac:dyDescent="0.25">
      <c r="A41" s="171"/>
      <c r="B41" s="171"/>
      <c r="C41" s="171"/>
      <c r="D41" s="171"/>
      <c r="E41" s="171"/>
      <c r="F41" s="171"/>
      <c r="G41" s="171"/>
      <c r="H41" s="172"/>
      <c r="I41" s="171"/>
      <c r="J41" s="171"/>
      <c r="K41" s="171"/>
      <c r="L41" s="171"/>
      <c r="M41" s="171"/>
      <c r="N41" s="171"/>
      <c r="O41" s="171"/>
      <c r="P41" s="171"/>
      <c r="Q41" s="176" t="s">
        <v>157</v>
      </c>
      <c r="R41" s="177">
        <f>+R39-R40</f>
        <v>6208</v>
      </c>
      <c r="S41" s="178">
        <f>30%*R39</f>
        <v>5719.5</v>
      </c>
      <c r="T41" s="171"/>
      <c r="U41" s="171"/>
    </row>
    <row r="42" spans="1:21" hidden="1" x14ac:dyDescent="0.25">
      <c r="A42" s="171"/>
      <c r="B42" s="171"/>
      <c r="C42" s="171"/>
      <c r="D42" s="171"/>
      <c r="E42" s="171"/>
      <c r="F42" s="171"/>
      <c r="G42" s="171"/>
      <c r="H42" s="172"/>
      <c r="I42" s="171"/>
      <c r="J42" s="171"/>
      <c r="K42" s="171"/>
      <c r="L42" s="171"/>
      <c r="M42" s="171"/>
      <c r="N42" s="171"/>
      <c r="O42" s="171"/>
      <c r="P42" s="171"/>
      <c r="Q42" s="171"/>
      <c r="R42" s="171"/>
      <c r="S42" s="171"/>
      <c r="T42" s="171"/>
      <c r="U42" s="171"/>
    </row>
    <row r="43" spans="1:21" hidden="1" x14ac:dyDescent="0.25">
      <c r="A43" s="171"/>
      <c r="B43" s="171"/>
      <c r="C43" s="171"/>
      <c r="D43" s="171"/>
      <c r="E43" s="171"/>
      <c r="F43" s="171"/>
      <c r="G43" s="171"/>
      <c r="H43" s="172"/>
      <c r="I43" s="171"/>
      <c r="J43" s="171"/>
      <c r="K43" s="171"/>
      <c r="L43" s="171"/>
      <c r="M43" s="171"/>
      <c r="N43" s="171"/>
      <c r="O43" s="171"/>
      <c r="P43" s="171"/>
      <c r="Q43" s="171"/>
      <c r="R43" s="171"/>
      <c r="S43" s="171"/>
      <c r="T43" s="171"/>
      <c r="U43" s="171"/>
    </row>
    <row r="45" spans="1:21" x14ac:dyDescent="0.25">
      <c r="S45" s="180"/>
    </row>
    <row r="54" spans="1:21" x14ac:dyDescent="0.25">
      <c r="A54" s="171"/>
      <c r="B54" s="171"/>
      <c r="C54" s="171"/>
      <c r="D54" s="171"/>
      <c r="E54" s="171"/>
      <c r="F54" s="171"/>
      <c r="G54" s="171"/>
      <c r="H54" s="172"/>
      <c r="I54" s="171"/>
      <c r="J54" s="171"/>
      <c r="K54" s="171"/>
      <c r="L54" s="171"/>
      <c r="M54" s="171"/>
      <c r="N54" s="171"/>
      <c r="O54" s="171"/>
      <c r="P54" s="171"/>
      <c r="Q54" s="171"/>
      <c r="R54" s="171"/>
      <c r="S54" s="171"/>
      <c r="T54" s="171"/>
      <c r="U54" s="171"/>
    </row>
    <row r="55" spans="1:21" x14ac:dyDescent="0.25">
      <c r="A55" s="171"/>
      <c r="B55" s="171"/>
      <c r="C55" s="171"/>
      <c r="D55" s="171"/>
      <c r="E55" s="171"/>
      <c r="F55" s="171"/>
      <c r="G55" s="171"/>
      <c r="H55" s="172"/>
      <c r="I55" s="171"/>
      <c r="J55" s="171"/>
      <c r="K55" s="171"/>
      <c r="L55" s="171"/>
      <c r="M55" s="171"/>
      <c r="N55" s="171"/>
      <c r="O55" s="171"/>
      <c r="P55" s="171"/>
      <c r="Q55" s="171"/>
      <c r="R55" s="171"/>
      <c r="S55" s="171"/>
      <c r="T55" s="171"/>
      <c r="U55" s="171"/>
    </row>
  </sheetData>
  <mergeCells count="29">
    <mergeCell ref="A1:U1"/>
    <mergeCell ref="A2:U2"/>
    <mergeCell ref="A3:U3"/>
    <mergeCell ref="P4:U4"/>
    <mergeCell ref="A5:A8"/>
    <mergeCell ref="B5:B8"/>
    <mergeCell ref="C5:C8"/>
    <mergeCell ref="D5:D8"/>
    <mergeCell ref="E5:E8"/>
    <mergeCell ref="F5:F8"/>
    <mergeCell ref="G5:G8"/>
    <mergeCell ref="H5:H8"/>
    <mergeCell ref="I5:L5"/>
    <mergeCell ref="M5:M8"/>
    <mergeCell ref="N5:P6"/>
    <mergeCell ref="O7:P7"/>
    <mergeCell ref="T5:T8"/>
    <mergeCell ref="U5:U8"/>
    <mergeCell ref="I6:I8"/>
    <mergeCell ref="J6:J8"/>
    <mergeCell ref="K6:L6"/>
    <mergeCell ref="Q6:Q8"/>
    <mergeCell ref="R6:S6"/>
    <mergeCell ref="K7:K8"/>
    <mergeCell ref="L7:L8"/>
    <mergeCell ref="N7:N8"/>
    <mergeCell ref="Q5:S5"/>
    <mergeCell ref="R7:R8"/>
    <mergeCell ref="S7:S8"/>
  </mergeCells>
  <pageMargins left="0.51181102362204722" right="0.23622047244094491" top="0.51181102362204722" bottom="0.51181102362204722" header="0.31496062992125984" footer="0.31496062992125984"/>
  <pageSetup paperSize="9" scale="5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PL1</vt:lpstr>
      <vt:lpstr>PL2</vt:lpstr>
      <vt:lpstr>PL3</vt:lpstr>
      <vt:lpstr>PL4</vt:lpstr>
      <vt:lpstr>PL5 (2)</vt:lpstr>
      <vt:lpstr>PL ĐC trung hạn NS huyện</vt:lpstr>
      <vt:lpstr>Dự kiến NS huyện 2025</vt:lpstr>
      <vt:lpstr>PA1</vt:lpstr>
      <vt:lpstr>'PL ĐC trung hạn NS huyện'!Print_Area</vt:lpstr>
      <vt:lpstr>'PL1'!Print_Area</vt:lpstr>
      <vt:lpstr>'PL4'!Print_Area</vt:lpstr>
      <vt:lpstr>'PL ĐC trung hạn NS huyện'!Print_Titles</vt:lpstr>
      <vt:lpstr>'PL1'!Print_Titles</vt:lpstr>
      <vt:lpstr>'PL2'!Print_Titles</vt:lpstr>
      <vt:lpstr>'PL3'!Print_Titles</vt:lpstr>
      <vt:lpstr>'PL4'!Print_Titles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VNN.R9</dc:creator>
  <cp:lastModifiedBy>Administrator</cp:lastModifiedBy>
  <cp:lastPrinted>2024-12-18T06:43:47Z</cp:lastPrinted>
  <dcterms:created xsi:type="dcterms:W3CDTF">2023-03-02T01:51:23Z</dcterms:created>
  <dcterms:modified xsi:type="dcterms:W3CDTF">2024-12-22T05:52:41Z</dcterms:modified>
</cp:coreProperties>
</file>