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200" windowHeight="11160" tabRatio="974" firstSheet="19" activeTab="19"/>
  </bookViews>
  <sheets>
    <sheet name="BIA ok" sheetId="58" state="hidden" r:id="rId1"/>
    <sheet name="PL2" sheetId="4" state="hidden" r:id="rId2"/>
    <sheet name="BM1 - TANG TRUONG 2020 KB2" sheetId="106" state="hidden" r:id="rId3"/>
    <sheet name="foxz" sheetId="116" state="hidden" r:id="rId4"/>
    <sheet name="foxz_2" sheetId="117" state="veryHidden" r:id="rId5"/>
    <sheet name="foxz_3" sheetId="118" state="veryHidden" r:id="rId6"/>
    <sheet name="foxz_4" sheetId="119" state="veryHidden" r:id="rId7"/>
    <sheet name="foxz_5" sheetId="122" state="veryHidden" r:id="rId8"/>
    <sheet name="foxz_6" sheetId="123" state="veryHidden" r:id="rId9"/>
    <sheet name="foxz_7" sheetId="124" state="veryHidden" r:id="rId10"/>
    <sheet name="foxz_8" sheetId="125" state="veryHidden" r:id="rId11"/>
    <sheet name="foxz_9" sheetId="126" state="veryHidden" r:id="rId12"/>
    <sheet name="foxz_10" sheetId="127" state="veryHidden" r:id="rId13"/>
    <sheet name="foxz_11" sheetId="128" state="veryHidden" r:id="rId14"/>
    <sheet name="foxz_12" sheetId="129" state="veryHidden" r:id="rId15"/>
    <sheet name="foxz_13" sheetId="130" state="veryHidden" r:id="rId16"/>
    <sheet name="foxz_14" sheetId="131" state="veryHidden" r:id="rId17"/>
    <sheet name="foxz_15" sheetId="132" state="veryHidden" r:id="rId18"/>
    <sheet name="foxz_16" sheetId="133" state="veryHidden" r:id="rId19"/>
    <sheet name="BM1 - CHI TIEU 2023 " sheetId="105" r:id="rId20"/>
    <sheet name="bieu2" sheetId="8" r:id="rId21"/>
    <sheet name="BM3 - ok" sheetId="7" state="hidden" r:id="rId22"/>
    <sheet name="bieu 3" sheetId="9" r:id="rId23"/>
    <sheet name="BM5 - ok" sheetId="6" state="hidden" r:id="rId24"/>
    <sheet name="bieu4" sheetId="5" r:id="rId25"/>
    <sheet name="Bieu 5" sheetId="10" r:id="rId26"/>
    <sheet name="BieunayKhongin" sheetId="27" state="hidden" r:id="rId27"/>
    <sheet name="Khongin" sheetId="28" state="hidden" r:id="rId28"/>
    <sheet name="BM10 DTTN - ok" sheetId="111" state="hidden" r:id="rId29"/>
    <sheet name="B11 DTNN - ok" sheetId="98" state="hidden" r:id="rId30"/>
    <sheet name="BM8 - THU " sheetId="120" state="hidden" r:id="rId31"/>
    <sheet name="BM9 - CHI " sheetId="121" state="hidden" r:id="rId32"/>
    <sheet name="Bieu6" sheetId="60" r:id="rId33"/>
    <sheet name="PL17CCTT(khongin)" sheetId="17" state="hidden" r:id="rId34"/>
    <sheet name="Sheet3" sheetId="23" state="hidden" r:id="rId35"/>
    <sheet name="Pl14" sheetId="14" state="hidden" r:id="rId36"/>
    <sheet name="Sheet1" sheetId="20" state="hidden" r:id="rId37"/>
    <sheet name="Sheet2" sheetId="21" state="hidden" r:id="rId38"/>
    <sheet name="TĐPTGO" sheetId="110" state="hidden" r:id="rId39"/>
  </sheets>
  <externalReferences>
    <externalReference r:id="rId40"/>
    <externalReference r:id="rId41"/>
    <externalReference r:id="rId42"/>
    <externalReference r:id="rId43"/>
  </externalReferences>
  <definedNames>
    <definedName name="_Fill" localSheetId="32" hidden="1">#REF!</definedName>
    <definedName name="_Fill" localSheetId="26" hidden="1">#REF!</definedName>
    <definedName name="_Fill" localSheetId="19" hidden="1">#REF!</definedName>
    <definedName name="_Fill" localSheetId="2" hidden="1">#REF!</definedName>
    <definedName name="_Fill" localSheetId="30" hidden="1">#REF!</definedName>
    <definedName name="_Fill" localSheetId="31" hidden="1">#REF!</definedName>
    <definedName name="_Fill" localSheetId="27" hidden="1">#REF!</definedName>
    <definedName name="_Fill" hidden="1">#REF!</definedName>
    <definedName name="_Key1" localSheetId="0" hidden="1">#REF!</definedName>
    <definedName name="_Key1" localSheetId="26" hidden="1">#REF!</definedName>
    <definedName name="_Key1" localSheetId="19" hidden="1">#REF!</definedName>
    <definedName name="_Key1" localSheetId="2" hidden="1">#REF!</definedName>
    <definedName name="_Key1" localSheetId="30" hidden="1">#REF!</definedName>
    <definedName name="_Key1" localSheetId="31" hidden="1">#REF!</definedName>
    <definedName name="_Key1" localSheetId="27" hidden="1">#REF!</definedName>
    <definedName name="_Key1" hidden="1">#REF!</definedName>
    <definedName name="_Key2" localSheetId="0" hidden="1">#REF!</definedName>
    <definedName name="_Key2" localSheetId="26" hidden="1">#REF!</definedName>
    <definedName name="_Key2" localSheetId="19" hidden="1">#REF!</definedName>
    <definedName name="_Key2" localSheetId="2" hidden="1">#REF!</definedName>
    <definedName name="_Key2" localSheetId="30" hidden="1">#REF!</definedName>
    <definedName name="_Key2" localSheetId="31" hidden="1">#REF!</definedName>
    <definedName name="_Key2" localSheetId="27" hidden="1">#REF!</definedName>
    <definedName name="_Key2" hidden="1">#REF!</definedName>
    <definedName name="_Order1" hidden="1">255</definedName>
    <definedName name="_Order2" hidden="1">255</definedName>
    <definedName name="_Sort" localSheetId="0" hidden="1">#REF!</definedName>
    <definedName name="_Sort" localSheetId="32" hidden="1">#REF!</definedName>
    <definedName name="_Sort" localSheetId="26" hidden="1">#REF!</definedName>
    <definedName name="_Sort" localSheetId="19" hidden="1">#REF!</definedName>
    <definedName name="_Sort" localSheetId="2" hidden="1">#REF!</definedName>
    <definedName name="_Sort" localSheetId="30" hidden="1">#REF!</definedName>
    <definedName name="_Sort" localSheetId="31" hidden="1">#REF!</definedName>
    <definedName name="_Sort" localSheetId="27" hidden="1">#REF!</definedName>
    <definedName name="_Sort" hidden="1">#REF!</definedName>
    <definedName name="CLVC3">0.1</definedName>
    <definedName name="DataFilter" localSheetId="0">[1]!DataFilter</definedName>
    <definedName name="DataFilter" localSheetId="26">[1]!DataFilter</definedName>
    <definedName name="DataFilter" localSheetId="19">[1]!DataFilter</definedName>
    <definedName name="DataFilter" localSheetId="2">[1]!DataFilter</definedName>
    <definedName name="DataFilter" localSheetId="27">[1]!DataFilter</definedName>
    <definedName name="DataFilter">[1]!DataFilter</definedName>
    <definedName name="DataSort" localSheetId="0">[1]!DataSort</definedName>
    <definedName name="DataSort" localSheetId="26">[1]!DataSort</definedName>
    <definedName name="DataSort" localSheetId="19">[1]!DataSort</definedName>
    <definedName name="DataSort" localSheetId="2">[1]!DataSort</definedName>
    <definedName name="DataSort" localSheetId="27">[1]!DataSort</definedName>
    <definedName name="DataSort">[1]!DataSort</definedName>
    <definedName name="dđ" localSheetId="19" hidden="1">{"'Sheet1'!$L$16"}</definedName>
    <definedName name="dđ" localSheetId="2" hidden="1">{"'Sheet1'!$L$16"}</definedName>
    <definedName name="dđ" localSheetId="30" hidden="1">{"'Sheet1'!$L$16"}</definedName>
    <definedName name="dđ" localSheetId="31" hidden="1">{"'Sheet1'!$L$16"}</definedName>
    <definedName name="dđ" hidden="1">{"'Sheet1'!$L$16"}</definedName>
    <definedName name="GoBack" localSheetId="0">[1]Sheet1!GoBack</definedName>
    <definedName name="GoBack" localSheetId="26">[1]Sheet1!GoBack</definedName>
    <definedName name="GoBack" localSheetId="19">[1]Sheet1!GoBack</definedName>
    <definedName name="GoBack" localSheetId="2">[1]Sheet1!GoBack</definedName>
    <definedName name="GoBack" localSheetId="27">[1]Sheet1!GoBack</definedName>
    <definedName name="GoBack">[1]Sheet1!GoBack</definedName>
    <definedName name="h" localSheetId="0" hidden="1">{"'Sheet1'!$L$16"}</definedName>
    <definedName name="h" localSheetId="32" hidden="1">{"'Sheet1'!$L$16"}</definedName>
    <definedName name="h" localSheetId="26" hidden="1">{"'Sheet1'!$L$16"}</definedName>
    <definedName name="h" localSheetId="19" hidden="1">{"'Sheet1'!$L$16"}</definedName>
    <definedName name="h" localSheetId="2" hidden="1">{"'Sheet1'!$L$16"}</definedName>
    <definedName name="h" localSheetId="30" hidden="1">{"'Sheet1'!$L$16"}</definedName>
    <definedName name="h" localSheetId="31" hidden="1">{"'Sheet1'!$L$16"}</definedName>
    <definedName name="h" localSheetId="27"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0" hidden="1">{"'Sheet1'!$L$16"}</definedName>
    <definedName name="HTML_Control" localSheetId="32" hidden="1">{"'Sheet1'!$L$16"}</definedName>
    <definedName name="HTML_Control" localSheetId="26" hidden="1">{"'Sheet1'!$L$16"}</definedName>
    <definedName name="HTML_Control" localSheetId="19" hidden="1">{"'Sheet1'!$L$16"}</definedName>
    <definedName name="HTML_Control" localSheetId="2" hidden="1">{"'Sheet1'!$L$16"}</definedName>
    <definedName name="HTML_Control" localSheetId="30" hidden="1">{"'Sheet1'!$L$16"}</definedName>
    <definedName name="HTML_Control" localSheetId="31" hidden="1">{"'Sheet1'!$L$16"}</definedName>
    <definedName name="HTML_Control" localSheetId="2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localSheetId="32" hidden="1">{"'Sheet1'!$L$16"}</definedName>
    <definedName name="huy" localSheetId="26" hidden="1">{"'Sheet1'!$L$16"}</definedName>
    <definedName name="huy" localSheetId="19" hidden="1">{"'Sheet1'!$L$16"}</definedName>
    <definedName name="huy" localSheetId="2" hidden="1">{"'Sheet1'!$L$16"}</definedName>
    <definedName name="huy" localSheetId="30" hidden="1">{"'Sheet1'!$L$16"}</definedName>
    <definedName name="huy" localSheetId="31" hidden="1">{"'Sheet1'!$L$16"}</definedName>
    <definedName name="huy" localSheetId="27" hidden="1">{"'Sheet1'!$L$16"}</definedName>
    <definedName name="huy" hidden="1">{"'Sheet1'!$L$16"}</definedName>
    <definedName name="_xlnm.Print_Area" localSheetId="29">'B11 DTNN - ok'!$A$1:$M$33</definedName>
    <definedName name="_xlnm.Print_Area" localSheetId="0">'BIA ok'!$A$1:$N$16</definedName>
    <definedName name="_xlnm.Print_Area" localSheetId="22">'bieu 3'!$A$1:$I$38</definedName>
    <definedName name="_xlnm.Print_Area" localSheetId="25">'Bieu 5'!$A$1:$J$74</definedName>
    <definedName name="_xlnm.Print_Area" localSheetId="20">bieu2!$A$1:$I$73</definedName>
    <definedName name="_xlnm.Print_Area" localSheetId="24">bieu4!$A$1:$I$45</definedName>
    <definedName name="_xlnm.Print_Area" localSheetId="32">Bieu6!$A$1:$I$37</definedName>
    <definedName name="_xlnm.Print_Area" localSheetId="26">BieunayKhongin!$A$1:$O$52</definedName>
    <definedName name="_xlnm.Print_Area" localSheetId="19">'BM1 - CHI TIEU 2023 '!$A$1:$I$186</definedName>
    <definedName name="_xlnm.Print_Area" localSheetId="2">'BM1 - TANG TRUONG 2020 KB2'!$A$1:$L$145</definedName>
    <definedName name="_xlnm.Print_Area" localSheetId="28">'BM10 DTTN - ok'!$A$1:$I$33</definedName>
    <definedName name="_xlnm.Print_Area" localSheetId="21">'BM3 - ok'!$A$1:$I$32</definedName>
    <definedName name="_xlnm.Print_Area" localSheetId="23">'BM5 - ok'!$A$1:$I$35</definedName>
    <definedName name="_xlnm.Print_Area" localSheetId="30">'BM8 - THU '!$A$1:$I$113</definedName>
    <definedName name="_xlnm.Print_Area" localSheetId="31">'BM9 - CHI '!$A$1:$M$43</definedName>
    <definedName name="_xlnm.Print_Area" localSheetId="27">Khongin!$A$1:$I$61</definedName>
    <definedName name="_xlnm.Print_Area" localSheetId="33">'PL17CCTT(khongin)'!$A$1:$V$39</definedName>
    <definedName name="_xlnm.Print_Titles" localSheetId="29">'B11 DTNN - ok'!$5:$6</definedName>
    <definedName name="_xlnm.Print_Titles" localSheetId="22">'bieu 3'!$5:$6</definedName>
    <definedName name="_xlnm.Print_Titles" localSheetId="25">'Bieu 5'!$5:$6</definedName>
    <definedName name="_xlnm.Print_Titles" localSheetId="20">bieu2!$5:$6</definedName>
    <definedName name="_xlnm.Print_Titles" localSheetId="24">bieu4!$5:$6</definedName>
    <definedName name="_xlnm.Print_Titles" localSheetId="32">Bieu6!$5:$6</definedName>
    <definedName name="_xlnm.Print_Titles" localSheetId="26">BieunayKhongin!$5:$5</definedName>
    <definedName name="_xlnm.Print_Titles" localSheetId="19">'BM1 - CHI TIEU 2023 '!$5:$6</definedName>
    <definedName name="_xlnm.Print_Titles" localSheetId="2">'BM1 - TANG TRUONG 2020 KB2'!$4:$5</definedName>
    <definedName name="_xlnm.Print_Titles" localSheetId="28">'BM10 DTTN - ok'!$5:$6</definedName>
    <definedName name="_xlnm.Print_Titles" localSheetId="21">'BM3 - ok'!$5:$6</definedName>
    <definedName name="_xlnm.Print_Titles" localSheetId="23">'BM5 - ok'!$5:$6</definedName>
    <definedName name="_xlnm.Print_Titles" localSheetId="30">'BM8 - THU '!$5:$6</definedName>
    <definedName name="_xlnm.Print_Titles" localSheetId="31">'BM9 - CHI '!$4:$5</definedName>
    <definedName name="_xlnm.Print_Titles" localSheetId="27">Khongin!$5:$5</definedName>
    <definedName name="_xlnm.Print_Titles" localSheetId="35">'Pl14'!$4:$5</definedName>
    <definedName name="_xlnm.Print_Titles" localSheetId="33">'PL17CCTT(khongin)'!$5:$5</definedName>
    <definedName name="_xlnm.Print_Titles" localSheetId="1">'PL2'!$4:$5</definedName>
    <definedName name="TaxTV">10%</definedName>
    <definedName name="TaxXL">5%</definedName>
    <definedName name="wrn.chi._.tiÆt." localSheetId="0" hidden="1">{#N/A,#N/A,FALSE,"Chi tiÆt"}</definedName>
    <definedName name="wrn.chi._.tiÆt." localSheetId="19" hidden="1">{#N/A,#N/A,FALSE,"Chi tiÆt"}</definedName>
    <definedName name="wrn.chi._.tiÆt." localSheetId="2" hidden="1">{#N/A,#N/A,FALSE,"Chi tiÆt"}</definedName>
    <definedName name="wrn.chi._.tiÆt." localSheetId="30" hidden="1">{#N/A,#N/A,FALSE,"Chi tiÆt"}</definedName>
    <definedName name="wrn.chi._.tiÆt." localSheetId="31" hidden="1">{#N/A,#N/A,FALSE,"Chi tiÆt"}</definedName>
    <definedName name="wrn.chi._.tiÆt." localSheetId="27" hidden="1">{#N/A,#N/A,FALSE,"Chi tiÆt"}</definedName>
    <definedName name="wrn.chi._.tiÆt." hidden="1">{#N/A,#N/A,FALSE,"Chi tiÆt"}</definedName>
    <definedName name="XCCT">0.5</definedName>
  </definedNames>
  <calcPr calcId="162913"/>
</workbook>
</file>

<file path=xl/calcChain.xml><?xml version="1.0" encoding="utf-8"?>
<calcChain xmlns="http://schemas.openxmlformats.org/spreadsheetml/2006/main">
  <c r="G65" i="8" l="1"/>
  <c r="F86" i="105" l="1"/>
  <c r="D86" i="105"/>
  <c r="D76" i="105"/>
  <c r="H39" i="8" l="1"/>
  <c r="H40" i="8"/>
  <c r="G39" i="8"/>
  <c r="G40" i="8"/>
  <c r="G22" i="10"/>
  <c r="G15" i="9"/>
  <c r="G17" i="9"/>
  <c r="G16" i="9"/>
  <c r="F151" i="105" l="1"/>
  <c r="H47" i="10"/>
  <c r="F48" i="10"/>
  <c r="G72" i="105" l="1"/>
  <c r="H72" i="105"/>
  <c r="F71" i="105"/>
  <c r="J14" i="121"/>
  <c r="J28" i="121"/>
  <c r="J27" i="121"/>
  <c r="J26" i="121"/>
  <c r="J17" i="121"/>
  <c r="F100" i="120"/>
  <c r="F124" i="120"/>
  <c r="F117" i="120"/>
  <c r="F63" i="120"/>
  <c r="F64" i="120"/>
  <c r="G55" i="120"/>
  <c r="H55" i="120"/>
  <c r="G56" i="120"/>
  <c r="F50" i="120"/>
  <c r="F54" i="120"/>
  <c r="F45" i="120"/>
  <c r="F42" i="120"/>
  <c r="F14" i="120"/>
  <c r="G161" i="105"/>
  <c r="H63" i="8"/>
  <c r="E151" i="105" l="1"/>
  <c r="E29" i="8"/>
  <c r="H11" i="8" l="1"/>
  <c r="H12" i="8"/>
  <c r="G9" i="8"/>
  <c r="G10" i="8"/>
  <c r="G11" i="8"/>
  <c r="G12" i="8"/>
  <c r="E7" i="8"/>
  <c r="F8" i="8"/>
  <c r="H8" i="8" s="1"/>
  <c r="D8" i="8"/>
  <c r="H8" i="9"/>
  <c r="H64" i="105"/>
  <c r="G64" i="105"/>
  <c r="G62" i="105"/>
  <c r="H58" i="105"/>
  <c r="F52" i="105"/>
  <c r="H52" i="105" s="1"/>
  <c r="D52" i="105"/>
  <c r="F7" i="8" l="1"/>
  <c r="N10" i="121"/>
  <c r="N8" i="121"/>
  <c r="K38" i="121" l="1"/>
  <c r="I28" i="121"/>
  <c r="I27" i="121"/>
  <c r="I26" i="121"/>
  <c r="I25" i="121"/>
  <c r="I24" i="121"/>
  <c r="I23" i="121"/>
  <c r="I22" i="121"/>
  <c r="H64" i="120"/>
  <c r="E71" i="105"/>
  <c r="E57" i="105" l="1"/>
  <c r="E51" i="105"/>
  <c r="H28" i="121"/>
  <c r="H27" i="121"/>
  <c r="H26" i="121"/>
  <c r="H20" i="121"/>
  <c r="H19" i="121"/>
  <c r="H17" i="121"/>
  <c r="H15" i="121" s="1"/>
  <c r="H9" i="121"/>
  <c r="H8" i="121" s="1"/>
  <c r="D101" i="120"/>
  <c r="D98" i="120"/>
  <c r="D41" i="120"/>
  <c r="D32" i="120"/>
  <c r="D24" i="120"/>
  <c r="D10" i="120"/>
  <c r="D49" i="10"/>
  <c r="D50" i="10" s="1"/>
  <c r="D45" i="10"/>
  <c r="D35" i="10"/>
  <c r="D20" i="10"/>
  <c r="D50" i="8"/>
  <c r="D42" i="8"/>
  <c r="D32" i="8"/>
  <c r="D26" i="8"/>
  <c r="D23" i="8"/>
  <c r="D20" i="8"/>
  <c r="D18" i="8"/>
  <c r="D17" i="8"/>
  <c r="D7" i="8"/>
  <c r="D152" i="105"/>
  <c r="D85" i="105"/>
  <c r="D80" i="105"/>
  <c r="D70" i="105"/>
  <c r="D57" i="105"/>
  <c r="D51" i="105"/>
  <c r="D50" i="105" s="1"/>
  <c r="D16" i="8" l="1"/>
  <c r="D9" i="120"/>
  <c r="D8" i="120" s="1"/>
  <c r="D7" i="120" s="1"/>
  <c r="D97" i="120"/>
  <c r="D96" i="120" s="1"/>
  <c r="H7" i="121"/>
  <c r="H6" i="121" s="1"/>
  <c r="G66" i="105"/>
  <c r="H66" i="105"/>
  <c r="F50" i="8" l="1"/>
  <c r="F42" i="8"/>
  <c r="G151" i="105" l="1"/>
  <c r="H151" i="105"/>
  <c r="F152" i="105"/>
  <c r="G159" i="105"/>
  <c r="G105" i="105"/>
  <c r="G106" i="105"/>
  <c r="G104" i="105"/>
  <c r="F45" i="10"/>
  <c r="F49" i="10" s="1"/>
  <c r="G8" i="9"/>
  <c r="A3" i="60"/>
  <c r="F85" i="105"/>
  <c r="E85" i="105"/>
  <c r="F80" i="105"/>
  <c r="E80" i="105"/>
  <c r="F76" i="105"/>
  <c r="G49" i="10" l="1"/>
  <c r="F50" i="10"/>
  <c r="F20" i="8"/>
  <c r="F23" i="8"/>
  <c r="F26" i="8"/>
  <c r="F32" i="8"/>
  <c r="G56" i="8"/>
  <c r="G53" i="8"/>
  <c r="G50" i="10" l="1"/>
  <c r="G41" i="121"/>
  <c r="G40" i="121"/>
  <c r="G39" i="121"/>
  <c r="I38" i="121"/>
  <c r="F38" i="121"/>
  <c r="E38" i="121"/>
  <c r="D38" i="121"/>
  <c r="L36" i="121"/>
  <c r="G31" i="121"/>
  <c r="G30" i="121"/>
  <c r="L29" i="121"/>
  <c r="K29" i="121"/>
  <c r="G29" i="121"/>
  <c r="K28" i="121"/>
  <c r="G28" i="121"/>
  <c r="L27" i="121"/>
  <c r="K27" i="121"/>
  <c r="G27" i="121"/>
  <c r="K26" i="121"/>
  <c r="G26" i="121"/>
  <c r="L25" i="121"/>
  <c r="K25" i="121"/>
  <c r="G25" i="121"/>
  <c r="L24" i="121"/>
  <c r="K24" i="121"/>
  <c r="L23" i="121"/>
  <c r="K23" i="121"/>
  <c r="G23" i="121"/>
  <c r="L22" i="121"/>
  <c r="K22" i="121"/>
  <c r="F22" i="121"/>
  <c r="G22" i="121" s="1"/>
  <c r="E22" i="121"/>
  <c r="E15" i="121" s="1"/>
  <c r="K21" i="121"/>
  <c r="G21" i="121"/>
  <c r="K20" i="121"/>
  <c r="G20" i="121"/>
  <c r="K19" i="121"/>
  <c r="G19" i="121"/>
  <c r="G18" i="121"/>
  <c r="K17" i="121"/>
  <c r="G17" i="121"/>
  <c r="I15" i="121"/>
  <c r="D15" i="121"/>
  <c r="G14" i="121"/>
  <c r="G13" i="121"/>
  <c r="G12" i="121"/>
  <c r="L11" i="121"/>
  <c r="G11" i="121"/>
  <c r="L10" i="121"/>
  <c r="K10" i="121"/>
  <c r="G10" i="121"/>
  <c r="J9" i="121"/>
  <c r="I9" i="121"/>
  <c r="I8" i="121" s="1"/>
  <c r="F9" i="121"/>
  <c r="E9" i="121"/>
  <c r="E8" i="121" s="1"/>
  <c r="D9" i="121"/>
  <c r="J8" i="121"/>
  <c r="K8" i="121" s="1"/>
  <c r="F8" i="121"/>
  <c r="D8" i="121"/>
  <c r="D7" i="121" s="1"/>
  <c r="D6" i="121" s="1"/>
  <c r="S6" i="121"/>
  <c r="E106" i="120"/>
  <c r="G104" i="120"/>
  <c r="H103" i="120"/>
  <c r="G103" i="120"/>
  <c r="F101" i="120"/>
  <c r="H101" i="120" s="1"/>
  <c r="E101" i="120"/>
  <c r="H100" i="120"/>
  <c r="G100" i="120"/>
  <c r="H99" i="120"/>
  <c r="G99" i="120"/>
  <c r="F98" i="120"/>
  <c r="E98" i="120"/>
  <c r="F97" i="120"/>
  <c r="G64" i="120"/>
  <c r="H63" i="120"/>
  <c r="G63" i="120"/>
  <c r="H54" i="120"/>
  <c r="G54" i="120"/>
  <c r="H51" i="120"/>
  <c r="G51" i="120"/>
  <c r="G50" i="120"/>
  <c r="H48" i="120"/>
  <c r="G48" i="120"/>
  <c r="H45" i="120"/>
  <c r="G45" i="120"/>
  <c r="H43" i="120"/>
  <c r="G43" i="120"/>
  <c r="H42" i="120"/>
  <c r="G42" i="120"/>
  <c r="F41" i="120"/>
  <c r="E41" i="120"/>
  <c r="F32" i="120"/>
  <c r="E32" i="120"/>
  <c r="F24" i="120"/>
  <c r="E24" i="120"/>
  <c r="E17" i="120"/>
  <c r="G14" i="120"/>
  <c r="G12" i="120"/>
  <c r="G11" i="120"/>
  <c r="F10" i="120"/>
  <c r="E10" i="120"/>
  <c r="F9" i="120"/>
  <c r="E7" i="121" l="1"/>
  <c r="E6" i="121" s="1"/>
  <c r="G9" i="121"/>
  <c r="G8" i="121"/>
  <c r="L9" i="121"/>
  <c r="G38" i="121"/>
  <c r="K9" i="121"/>
  <c r="I7" i="121"/>
  <c r="I6" i="121" s="1"/>
  <c r="S7" i="121" s="1"/>
  <c r="S15" i="121" s="1"/>
  <c r="H41" i="120"/>
  <c r="G9" i="120"/>
  <c r="G97" i="120"/>
  <c r="G10" i="120"/>
  <c r="E8" i="120"/>
  <c r="E7" i="120" s="1"/>
  <c r="G41" i="120"/>
  <c r="G98" i="120"/>
  <c r="E97" i="120"/>
  <c r="E96" i="120" s="1"/>
  <c r="G101" i="120"/>
  <c r="X6" i="121"/>
  <c r="L8" i="121"/>
  <c r="L17" i="121"/>
  <c r="L19" i="121"/>
  <c r="L20" i="121"/>
  <c r="L26" i="121"/>
  <c r="L28" i="121"/>
  <c r="F15" i="121"/>
  <c r="J15" i="121"/>
  <c r="H97" i="120"/>
  <c r="H98" i="120"/>
  <c r="F8" i="120"/>
  <c r="F96" i="120"/>
  <c r="H9" i="120" l="1"/>
  <c r="L15" i="121"/>
  <c r="K15" i="121"/>
  <c r="J7" i="121"/>
  <c r="G15" i="121"/>
  <c r="F7" i="121"/>
  <c r="H96" i="120"/>
  <c r="G96" i="120"/>
  <c r="H8" i="120"/>
  <c r="G8" i="120"/>
  <c r="F7" i="120"/>
  <c r="G7" i="121" l="1"/>
  <c r="F6" i="121"/>
  <c r="G6" i="121" s="1"/>
  <c r="K7" i="121"/>
  <c r="J6" i="121"/>
  <c r="N11" i="121" s="1"/>
  <c r="L7" i="121"/>
  <c r="G7" i="120"/>
  <c r="H7" i="120"/>
  <c r="L6" i="121" l="1"/>
  <c r="K6" i="121"/>
  <c r="E152" i="105" l="1"/>
  <c r="E49" i="10"/>
  <c r="E48" i="10"/>
  <c r="H48" i="10" s="1"/>
  <c r="E46" i="10"/>
  <c r="E50" i="8"/>
  <c r="E45" i="8"/>
  <c r="E20" i="8"/>
  <c r="E50" i="10" l="1"/>
  <c r="H50" i="10" s="1"/>
  <c r="H49" i="10"/>
  <c r="H161" i="105"/>
  <c r="H141" i="105"/>
  <c r="G141" i="105"/>
  <c r="H54" i="10" l="1"/>
  <c r="H55" i="10"/>
  <c r="H53" i="10"/>
  <c r="F20" i="10"/>
  <c r="G18" i="10"/>
  <c r="H18" i="10"/>
  <c r="G19" i="10"/>
  <c r="G20" i="10"/>
  <c r="H17" i="10"/>
  <c r="G17" i="10"/>
  <c r="H16" i="10"/>
  <c r="G16" i="10"/>
  <c r="H15" i="10"/>
  <c r="G15" i="10"/>
  <c r="G14" i="10"/>
  <c r="G11" i="10"/>
  <c r="H10" i="10"/>
  <c r="G10" i="10"/>
  <c r="H22" i="10"/>
  <c r="G27" i="10"/>
  <c r="H27" i="10"/>
  <c r="G28" i="10"/>
  <c r="H28" i="10"/>
  <c r="H26" i="10"/>
  <c r="G26" i="10"/>
  <c r="H89" i="105"/>
  <c r="G89" i="105"/>
  <c r="H88" i="105"/>
  <c r="G88" i="105"/>
  <c r="H86" i="105"/>
  <c r="G86" i="105"/>
  <c r="G71" i="105"/>
  <c r="H71" i="105"/>
  <c r="G76" i="105"/>
  <c r="H76" i="105"/>
  <c r="G78" i="105"/>
  <c r="H78" i="105"/>
  <c r="G79" i="105"/>
  <c r="H79" i="105"/>
  <c r="G80" i="105"/>
  <c r="H80" i="105"/>
  <c r="G81" i="105"/>
  <c r="H81" i="105"/>
  <c r="G82" i="105"/>
  <c r="H82" i="105"/>
  <c r="G85" i="105"/>
  <c r="H85" i="105" l="1"/>
  <c r="G70" i="105"/>
  <c r="A3" i="111"/>
  <c r="H70" i="105"/>
  <c r="G25" i="60"/>
  <c r="G28" i="60"/>
  <c r="G32" i="60"/>
  <c r="G24" i="60"/>
  <c r="G13" i="5" l="1"/>
  <c r="H13" i="5"/>
  <c r="H41" i="5"/>
  <c r="H37" i="5"/>
  <c r="G37" i="5"/>
  <c r="H34" i="5"/>
  <c r="H30" i="5"/>
  <c r="G30" i="5"/>
  <c r="H28" i="5"/>
  <c r="G28" i="5"/>
  <c r="H27" i="5"/>
  <c r="G27" i="5"/>
  <c r="H23" i="5"/>
  <c r="G23" i="5"/>
  <c r="H22" i="5"/>
  <c r="G22" i="5"/>
  <c r="H20" i="5"/>
  <c r="G20" i="5"/>
  <c r="H12" i="5"/>
  <c r="G12" i="5"/>
  <c r="H11" i="5"/>
  <c r="G11" i="5"/>
  <c r="H10" i="5"/>
  <c r="G10" i="5"/>
  <c r="H8" i="5"/>
  <c r="G8" i="5"/>
  <c r="H167" i="105"/>
  <c r="H165" i="105"/>
  <c r="H159" i="105"/>
  <c r="H155" i="105"/>
  <c r="G155" i="105"/>
  <c r="H71" i="8" l="1"/>
  <c r="H65" i="8"/>
  <c r="H62" i="8"/>
  <c r="H59" i="8"/>
  <c r="G59" i="8"/>
  <c r="H57" i="8"/>
  <c r="G57" i="8"/>
  <c r="H54" i="8"/>
  <c r="H52" i="8"/>
  <c r="H51" i="8"/>
  <c r="H50" i="8"/>
  <c r="H46" i="8"/>
  <c r="H47" i="8"/>
  <c r="H45" i="8"/>
  <c r="H38" i="8"/>
  <c r="G38" i="8"/>
  <c r="H36" i="8"/>
  <c r="G36" i="8"/>
  <c r="H35" i="8"/>
  <c r="G35" i="8"/>
  <c r="H33" i="8"/>
  <c r="G33" i="8"/>
  <c r="H32" i="8"/>
  <c r="G32" i="8"/>
  <c r="H31" i="8"/>
  <c r="G31" i="8"/>
  <c r="H28" i="8"/>
  <c r="G26" i="8"/>
  <c r="H26" i="8"/>
  <c r="G27" i="8"/>
  <c r="H27" i="8"/>
  <c r="H25" i="8"/>
  <c r="G25" i="8"/>
  <c r="F18" i="8"/>
  <c r="F17" i="8"/>
  <c r="E17" i="8"/>
  <c r="E18" i="8"/>
  <c r="G20" i="8"/>
  <c r="G21" i="8"/>
  <c r="G22" i="8"/>
  <c r="G23" i="8"/>
  <c r="G24" i="8"/>
  <c r="H19" i="8"/>
  <c r="H20" i="8"/>
  <c r="H21" i="8"/>
  <c r="H22" i="8"/>
  <c r="H23" i="8"/>
  <c r="H24" i="8"/>
  <c r="H18" i="8" l="1"/>
  <c r="F16" i="8"/>
  <c r="G17" i="8"/>
  <c r="H17" i="8"/>
  <c r="G18" i="8"/>
  <c r="G16" i="8"/>
  <c r="G19" i="8" l="1"/>
  <c r="E16" i="8"/>
  <c r="H16" i="8" s="1"/>
  <c r="G58" i="105" l="1"/>
  <c r="H65" i="105"/>
  <c r="G65" i="105"/>
  <c r="E50" i="105"/>
  <c r="F57" i="105"/>
  <c r="H57" i="105" s="1"/>
  <c r="G56" i="105"/>
  <c r="G55" i="105"/>
  <c r="F51" i="105"/>
  <c r="H7" i="8"/>
  <c r="G7" i="8" l="1"/>
  <c r="G8" i="8"/>
  <c r="G51" i="105"/>
  <c r="G52" i="105"/>
  <c r="H51" i="105"/>
  <c r="F50" i="105"/>
  <c r="G57" i="105"/>
  <c r="H50" i="105"/>
  <c r="G152" i="105"/>
  <c r="H152" i="105"/>
  <c r="G150" i="105"/>
  <c r="H150" i="105"/>
  <c r="G145" i="105"/>
  <c r="G144" i="105"/>
  <c r="G45" i="10"/>
  <c r="H45" i="10"/>
  <c r="G46" i="10"/>
  <c r="H46" i="10"/>
  <c r="H44" i="10"/>
  <c r="G44" i="10"/>
  <c r="G37" i="10"/>
  <c r="G36" i="10"/>
  <c r="F35" i="10"/>
  <c r="G35" i="10" s="1"/>
  <c r="G33" i="10"/>
  <c r="G32" i="10"/>
  <c r="A3" i="7"/>
  <c r="G50" i="105" l="1"/>
  <c r="A3" i="8" l="1"/>
  <c r="A3" i="9" s="1"/>
  <c r="A3" i="6" s="1"/>
  <c r="A3" i="5" s="1"/>
  <c r="A3" i="10" l="1"/>
  <c r="D187" i="110"/>
  <c r="D188" i="110" s="1"/>
  <c r="H186" i="110"/>
  <c r="G186" i="110"/>
  <c r="F186" i="110"/>
  <c r="E186" i="110"/>
  <c r="D186" i="110"/>
  <c r="I184" i="110"/>
  <c r="H174" i="110"/>
  <c r="G174" i="110"/>
  <c r="F174" i="110"/>
  <c r="E174" i="110"/>
  <c r="D174" i="110"/>
  <c r="D175" i="110" s="1"/>
  <c r="I172" i="110"/>
  <c r="H168" i="110"/>
  <c r="G168" i="110"/>
  <c r="F168" i="110"/>
  <c r="E168" i="110"/>
  <c r="D168" i="110"/>
  <c r="D169" i="110" s="1"/>
  <c r="I166" i="110"/>
  <c r="H159" i="110"/>
  <c r="G159" i="110"/>
  <c r="G161" i="110" s="1"/>
  <c r="F159" i="110"/>
  <c r="E159" i="110"/>
  <c r="I159" i="110" s="1"/>
  <c r="D159" i="110"/>
  <c r="D161" i="110" s="1"/>
  <c r="D162" i="110" s="1"/>
  <c r="H156" i="110"/>
  <c r="G156" i="110"/>
  <c r="F156" i="110"/>
  <c r="E156" i="110"/>
  <c r="D156" i="110"/>
  <c r="C156" i="110"/>
  <c r="G154" i="110"/>
  <c r="F154" i="110"/>
  <c r="E154" i="110"/>
  <c r="D154" i="110"/>
  <c r="C154" i="110"/>
  <c r="H153" i="110"/>
  <c r="H154" i="110" s="1"/>
  <c r="H15" i="110" s="1"/>
  <c r="H152" i="110"/>
  <c r="G152" i="110"/>
  <c r="F152" i="110"/>
  <c r="E152" i="110"/>
  <c r="D152" i="110"/>
  <c r="C152" i="110"/>
  <c r="H149" i="110"/>
  <c r="G149" i="110"/>
  <c r="F149" i="110"/>
  <c r="E149" i="110"/>
  <c r="D149" i="110"/>
  <c r="C149" i="110"/>
  <c r="D146" i="110"/>
  <c r="D12" i="110" s="1"/>
  <c r="H145" i="110"/>
  <c r="G145" i="110"/>
  <c r="G146" i="110" s="1"/>
  <c r="G12" i="110" s="1"/>
  <c r="E145" i="110"/>
  <c r="F146" i="110" s="1"/>
  <c r="F12" i="110" s="1"/>
  <c r="H18" i="110"/>
  <c r="G18" i="110"/>
  <c r="F18" i="110"/>
  <c r="E18" i="110"/>
  <c r="D18" i="110"/>
  <c r="I18" i="110" s="1"/>
  <c r="C18" i="110"/>
  <c r="I17" i="110"/>
  <c r="C17" i="110"/>
  <c r="C16" i="110"/>
  <c r="M15" i="110"/>
  <c r="G15" i="110"/>
  <c r="F15" i="110"/>
  <c r="E15" i="110"/>
  <c r="D15" i="110"/>
  <c r="C15" i="110"/>
  <c r="E14" i="110"/>
  <c r="C14" i="110"/>
  <c r="H13" i="110"/>
  <c r="G13" i="110"/>
  <c r="F13" i="110"/>
  <c r="E13" i="110"/>
  <c r="D13" i="110"/>
  <c r="C13" i="110"/>
  <c r="C12" i="110"/>
  <c r="H11" i="110"/>
  <c r="G11" i="110"/>
  <c r="F11" i="110"/>
  <c r="E11" i="110"/>
  <c r="D11" i="110"/>
  <c r="H10" i="110"/>
  <c r="G10" i="110"/>
  <c r="F10" i="110"/>
  <c r="E10" i="110"/>
  <c r="D10" i="110"/>
  <c r="E9" i="110"/>
  <c r="F9" i="110" s="1"/>
  <c r="G9" i="110" s="1"/>
  <c r="H9" i="110" s="1"/>
  <c r="H8" i="110"/>
  <c r="G8" i="110"/>
  <c r="F8" i="110"/>
  <c r="E8" i="110"/>
  <c r="D8" i="110"/>
  <c r="C8" i="110"/>
  <c r="H7" i="110"/>
  <c r="G7" i="110"/>
  <c r="F7" i="110"/>
  <c r="E7" i="110"/>
  <c r="D7" i="110"/>
  <c r="L17" i="21"/>
  <c r="K17" i="21"/>
  <c r="J17" i="21"/>
  <c r="I17" i="21"/>
  <c r="H17" i="21"/>
  <c r="G17" i="21"/>
  <c r="F17" i="21"/>
  <c r="E17" i="21"/>
  <c r="D17" i="21"/>
  <c r="C17" i="21"/>
  <c r="K13" i="21"/>
  <c r="I13" i="21"/>
  <c r="G13" i="21"/>
  <c r="E13" i="21"/>
  <c r="C13" i="21"/>
  <c r="K6" i="21"/>
  <c r="K7" i="21" s="1"/>
  <c r="I6" i="21"/>
  <c r="G6" i="21"/>
  <c r="G7" i="21" s="1"/>
  <c r="E6" i="21"/>
  <c r="C6" i="21"/>
  <c r="C7" i="21" s="1"/>
  <c r="C7" i="20"/>
  <c r="E22" i="14"/>
  <c r="E27" i="14" s="1"/>
  <c r="E15" i="14"/>
  <c r="E13" i="14"/>
  <c r="E7" i="14" s="1"/>
  <c r="G19" i="23"/>
  <c r="G31" i="23" s="1"/>
  <c r="F19" i="23"/>
  <c r="F31" i="23" s="1"/>
  <c r="G18" i="23"/>
  <c r="G29" i="23" s="1"/>
  <c r="F18" i="23"/>
  <c r="F30" i="23" s="1"/>
  <c r="G17" i="23"/>
  <c r="G27" i="23" s="1"/>
  <c r="F17" i="23"/>
  <c r="F28" i="23" s="1"/>
  <c r="E17" i="23"/>
  <c r="F13" i="23"/>
  <c r="B71" i="17"/>
  <c r="B69" i="17"/>
  <c r="B68" i="17"/>
  <c r="D34" i="17" s="1"/>
  <c r="B67" i="17"/>
  <c r="B66" i="17"/>
  <c r="D32" i="17" s="1"/>
  <c r="B65" i="17"/>
  <c r="D31" i="17" s="1"/>
  <c r="B64" i="17"/>
  <c r="B63" i="17"/>
  <c r="B62" i="17"/>
  <c r="D28" i="17" s="1"/>
  <c r="B61" i="17"/>
  <c r="T60" i="17"/>
  <c r="V26" i="17" s="1"/>
  <c r="Q60" i="17"/>
  <c r="N60" i="17"/>
  <c r="P26" i="17" s="1"/>
  <c r="K60" i="17"/>
  <c r="K58" i="17" s="1"/>
  <c r="M24" i="17" s="1"/>
  <c r="J60" i="17"/>
  <c r="B60" i="17" s="1"/>
  <c r="D26" i="17" s="1"/>
  <c r="Q58" i="17"/>
  <c r="S24" i="17" s="1"/>
  <c r="J58" i="17"/>
  <c r="B58" i="17" s="1"/>
  <c r="D24" i="17" s="1"/>
  <c r="B54" i="17"/>
  <c r="D20" i="17" s="1"/>
  <c r="B53" i="17"/>
  <c r="B52" i="17"/>
  <c r="B51" i="17"/>
  <c r="B50" i="17"/>
  <c r="D16" i="17" s="1"/>
  <c r="I49" i="17"/>
  <c r="H49" i="17"/>
  <c r="F49" i="17"/>
  <c r="B49" i="17"/>
  <c r="B48" i="17"/>
  <c r="D14" i="17" s="1"/>
  <c r="B47" i="17"/>
  <c r="D13" i="17" s="1"/>
  <c r="F46" i="17"/>
  <c r="B46" i="17"/>
  <c r="T44" i="17"/>
  <c r="Q44" i="17"/>
  <c r="S10" i="17" s="1"/>
  <c r="N44" i="17"/>
  <c r="N43" i="17" s="1"/>
  <c r="K44" i="17"/>
  <c r="M10" i="17" s="1"/>
  <c r="J44" i="17"/>
  <c r="J43" i="17" s="1"/>
  <c r="B43" i="17" s="1"/>
  <c r="D9" i="17" s="1"/>
  <c r="Q43" i="17"/>
  <c r="S9" i="17" s="1"/>
  <c r="T42" i="17"/>
  <c r="V8" i="17" s="1"/>
  <c r="Q42" i="17"/>
  <c r="S8" i="17" s="1"/>
  <c r="N42" i="17"/>
  <c r="K42" i="17"/>
  <c r="M8" i="17" s="1"/>
  <c r="J42" i="17"/>
  <c r="I41" i="17"/>
  <c r="H41" i="17"/>
  <c r="F41" i="17"/>
  <c r="B37" i="17"/>
  <c r="B35" i="17"/>
  <c r="V34" i="17"/>
  <c r="S34" i="17"/>
  <c r="P34" i="17"/>
  <c r="M34" i="17"/>
  <c r="B34" i="17"/>
  <c r="V33" i="17"/>
  <c r="S33" i="17"/>
  <c r="P33" i="17"/>
  <c r="M33" i="17"/>
  <c r="D33" i="17"/>
  <c r="B33" i="17"/>
  <c r="V32" i="17"/>
  <c r="S32" i="17"/>
  <c r="P32" i="17"/>
  <c r="M32" i="17"/>
  <c r="B32" i="17"/>
  <c r="V31" i="17"/>
  <c r="S31" i="17"/>
  <c r="P31" i="17"/>
  <c r="M31" i="17"/>
  <c r="B31" i="17"/>
  <c r="B30" i="17"/>
  <c r="V29" i="17"/>
  <c r="S29" i="17"/>
  <c r="P29" i="17"/>
  <c r="M29" i="17"/>
  <c r="D29" i="17"/>
  <c r="B29" i="17"/>
  <c r="V28" i="17"/>
  <c r="S28" i="17"/>
  <c r="P28" i="17"/>
  <c r="M28" i="17"/>
  <c r="B28" i="17"/>
  <c r="B27" i="17"/>
  <c r="T26" i="17"/>
  <c r="T24" i="17" s="1"/>
  <c r="S26" i="17"/>
  <c r="Q26" i="17"/>
  <c r="N26" i="17"/>
  <c r="N24" i="17" s="1"/>
  <c r="M26" i="17"/>
  <c r="K26" i="17"/>
  <c r="J26" i="17"/>
  <c r="J24" i="17" s="1"/>
  <c r="Q24" i="17"/>
  <c r="K24" i="17"/>
  <c r="V20" i="17"/>
  <c r="S20" i="17"/>
  <c r="P20" i="17"/>
  <c r="M20" i="17"/>
  <c r="V19" i="17"/>
  <c r="S19" i="17"/>
  <c r="P19" i="17"/>
  <c r="M19" i="17"/>
  <c r="D19" i="17"/>
  <c r="B18" i="17"/>
  <c r="V17" i="17"/>
  <c r="S17" i="17"/>
  <c r="P17" i="17"/>
  <c r="M17" i="17"/>
  <c r="D17" i="17"/>
  <c r="B17" i="17"/>
  <c r="V16" i="17"/>
  <c r="S16" i="17"/>
  <c r="P16" i="17"/>
  <c r="M16" i="17"/>
  <c r="B16" i="17"/>
  <c r="I15" i="17"/>
  <c r="H15" i="17"/>
  <c r="F15" i="17"/>
  <c r="B15" i="17"/>
  <c r="V14" i="17"/>
  <c r="S14" i="17"/>
  <c r="P14" i="17"/>
  <c r="M14" i="17"/>
  <c r="B14" i="17"/>
  <c r="V13" i="17"/>
  <c r="S13" i="17"/>
  <c r="P13" i="17"/>
  <c r="M13" i="17"/>
  <c r="B13" i="17"/>
  <c r="F12" i="17"/>
  <c r="B12" i="17"/>
  <c r="T10" i="17"/>
  <c r="T9" i="17" s="1"/>
  <c r="Q10" i="17"/>
  <c r="Q9" i="17" s="1"/>
  <c r="N10" i="17"/>
  <c r="N9" i="17" s="1"/>
  <c r="K10" i="17"/>
  <c r="K9" i="17" s="1"/>
  <c r="T8" i="17"/>
  <c r="T7" i="17" s="1"/>
  <c r="T22" i="17" s="1"/>
  <c r="T39" i="17" s="1"/>
  <c r="Q8" i="17"/>
  <c r="P8" i="17"/>
  <c r="N8" i="17"/>
  <c r="K8" i="17"/>
  <c r="I7" i="17"/>
  <c r="H7" i="17"/>
  <c r="F7" i="17"/>
  <c r="G32" i="98"/>
  <c r="F31" i="98"/>
  <c r="G31" i="98" s="1"/>
  <c r="G30" i="98"/>
  <c r="G29" i="98"/>
  <c r="G27" i="98"/>
  <c r="G26" i="98"/>
  <c r="G25" i="98"/>
  <c r="G23" i="98"/>
  <c r="G20" i="98"/>
  <c r="G19" i="98"/>
  <c r="G18" i="98"/>
  <c r="G16" i="98"/>
  <c r="G15" i="98"/>
  <c r="G90" i="106" s="1"/>
  <c r="G13" i="98"/>
  <c r="G12" i="98"/>
  <c r="F9" i="98"/>
  <c r="G8" i="98"/>
  <c r="H63" i="28"/>
  <c r="G63" i="28"/>
  <c r="G51" i="28" s="1"/>
  <c r="F63" i="28"/>
  <c r="F55" i="28" s="1"/>
  <c r="E63" i="28"/>
  <c r="E45" i="28" s="1"/>
  <c r="D63" i="28"/>
  <c r="E60" i="28"/>
  <c r="I59" i="28"/>
  <c r="L57" i="28"/>
  <c r="I57" i="28"/>
  <c r="H57" i="28"/>
  <c r="G57" i="28"/>
  <c r="F57" i="28"/>
  <c r="E57" i="28"/>
  <c r="D57" i="28"/>
  <c r="C57" i="28"/>
  <c r="I56" i="28"/>
  <c r="M55" i="28"/>
  <c r="H55" i="28"/>
  <c r="D55" i="28"/>
  <c r="I54" i="28"/>
  <c r="M53" i="28"/>
  <c r="H53" i="28"/>
  <c r="D53" i="28"/>
  <c r="I52" i="28"/>
  <c r="H51" i="28"/>
  <c r="D51" i="28"/>
  <c r="A51" i="28"/>
  <c r="I50" i="28"/>
  <c r="L49" i="28"/>
  <c r="H49" i="28"/>
  <c r="D49" i="28"/>
  <c r="L48" i="28"/>
  <c r="I48" i="28"/>
  <c r="L47" i="28"/>
  <c r="M48" i="28" s="1"/>
  <c r="H47" i="28"/>
  <c r="F47" i="28"/>
  <c r="E47" i="28"/>
  <c r="D47" i="28"/>
  <c r="I46" i="28"/>
  <c r="L45" i="28"/>
  <c r="H45" i="28"/>
  <c r="D45" i="28"/>
  <c r="I44" i="28"/>
  <c r="L43" i="28"/>
  <c r="H43" i="28"/>
  <c r="E43" i="28"/>
  <c r="D43" i="28"/>
  <c r="I42" i="28"/>
  <c r="H41" i="28"/>
  <c r="F41" i="28"/>
  <c r="D41" i="28"/>
  <c r="I40" i="28"/>
  <c r="H39" i="28"/>
  <c r="E39" i="28"/>
  <c r="D39" i="28"/>
  <c r="I38" i="28"/>
  <c r="H37" i="28"/>
  <c r="G37" i="28"/>
  <c r="F37" i="28"/>
  <c r="D37" i="28"/>
  <c r="I36" i="28"/>
  <c r="H35" i="28"/>
  <c r="H33" i="28" s="1"/>
  <c r="H34" i="28" s="1"/>
  <c r="D35" i="28"/>
  <c r="I32" i="28"/>
  <c r="H31" i="28"/>
  <c r="E31" i="28"/>
  <c r="D31" i="28"/>
  <c r="I30" i="28"/>
  <c r="H29" i="28"/>
  <c r="G29" i="28"/>
  <c r="F29" i="28"/>
  <c r="D29" i="28"/>
  <c r="I28" i="28"/>
  <c r="H27" i="28"/>
  <c r="D27" i="28"/>
  <c r="I26" i="28"/>
  <c r="H25" i="28"/>
  <c r="F25" i="28"/>
  <c r="D25" i="28"/>
  <c r="A25" i="28"/>
  <c r="A27" i="28" s="1"/>
  <c r="A29" i="28" s="1"/>
  <c r="A31" i="28" s="1"/>
  <c r="A35" i="28" s="1"/>
  <c r="A37" i="28" s="1"/>
  <c r="A39" i="28" s="1"/>
  <c r="A41" i="28" s="1"/>
  <c r="A43" i="28" s="1"/>
  <c r="A45" i="28" s="1"/>
  <c r="I24" i="28"/>
  <c r="H23" i="28"/>
  <c r="G23" i="28"/>
  <c r="D23" i="28"/>
  <c r="H20" i="28"/>
  <c r="G20" i="28"/>
  <c r="F20" i="28"/>
  <c r="E20" i="28"/>
  <c r="D20" i="28"/>
  <c r="I17" i="28"/>
  <c r="C17" i="28"/>
  <c r="I16" i="28"/>
  <c r="I15" i="28"/>
  <c r="H15" i="28"/>
  <c r="G15" i="28"/>
  <c r="F15" i="28"/>
  <c r="E15" i="28"/>
  <c r="E14" i="28"/>
  <c r="I13" i="28"/>
  <c r="H13" i="28"/>
  <c r="G13" i="28"/>
  <c r="E13" i="28"/>
  <c r="D13" i="28"/>
  <c r="I12" i="28"/>
  <c r="H12" i="28"/>
  <c r="G12" i="28"/>
  <c r="F11" i="28"/>
  <c r="I10" i="28"/>
  <c r="H10" i="28"/>
  <c r="G10" i="28"/>
  <c r="F10" i="28"/>
  <c r="E10" i="28"/>
  <c r="D10" i="28"/>
  <c r="I9" i="28"/>
  <c r="H9" i="28"/>
  <c r="G9" i="28"/>
  <c r="F9" i="28"/>
  <c r="E9" i="28"/>
  <c r="D9" i="28"/>
  <c r="I8" i="28"/>
  <c r="H8" i="28"/>
  <c r="G8" i="28"/>
  <c r="F8" i="28"/>
  <c r="E8" i="28"/>
  <c r="D8" i="28"/>
  <c r="I7" i="28"/>
  <c r="I6" i="28"/>
  <c r="O54" i="27"/>
  <c r="O38" i="27" s="1"/>
  <c r="N54" i="27"/>
  <c r="N38" i="27" s="1"/>
  <c r="M54" i="27"/>
  <c r="M38" i="27" s="1"/>
  <c r="L54" i="27"/>
  <c r="L46" i="27" s="1"/>
  <c r="K54" i="27"/>
  <c r="O46" i="27"/>
  <c r="O44" i="27"/>
  <c r="O40" i="27"/>
  <c r="M40" i="27"/>
  <c r="K40" i="27"/>
  <c r="R38" i="27"/>
  <c r="L38" i="27"/>
  <c r="O36" i="27"/>
  <c r="N36" i="27"/>
  <c r="M36" i="27"/>
  <c r="L36" i="27"/>
  <c r="K36" i="27"/>
  <c r="O34" i="27"/>
  <c r="O32" i="27"/>
  <c r="K32" i="27"/>
  <c r="O28" i="27"/>
  <c r="K28" i="27"/>
  <c r="O26" i="27"/>
  <c r="K26" i="27"/>
  <c r="O19" i="27"/>
  <c r="K19" i="27"/>
  <c r="O13" i="27"/>
  <c r="M13" i="27"/>
  <c r="K13" i="27"/>
  <c r="O11" i="27"/>
  <c r="N11" i="27"/>
  <c r="M11" i="27"/>
  <c r="L11" i="27"/>
  <c r="K11" i="27"/>
  <c r="O8" i="27"/>
  <c r="K8" i="27"/>
  <c r="I8" i="27"/>
  <c r="H8" i="27"/>
  <c r="G8" i="27"/>
  <c r="F8" i="27"/>
  <c r="E8" i="27"/>
  <c r="D8" i="27"/>
  <c r="D17" i="23"/>
  <c r="C17" i="23"/>
  <c r="M42" i="5"/>
  <c r="M41" i="5"/>
  <c r="M40" i="5"/>
  <c r="M39" i="5"/>
  <c r="M38" i="5"/>
  <c r="M37" i="5"/>
  <c r="J10" i="17"/>
  <c r="J8" i="17"/>
  <c r="F143" i="106"/>
  <c r="A125" i="106"/>
  <c r="F124" i="106"/>
  <c r="E124" i="106"/>
  <c r="D124" i="106"/>
  <c r="F122" i="106"/>
  <c r="E122" i="106"/>
  <c r="D122" i="106"/>
  <c r="F121" i="106"/>
  <c r="E121" i="106"/>
  <c r="D121" i="106"/>
  <c r="F120" i="106"/>
  <c r="E120" i="106"/>
  <c r="D120" i="106"/>
  <c r="F119" i="106"/>
  <c r="E119" i="106"/>
  <c r="D119" i="106"/>
  <c r="F118" i="106"/>
  <c r="E118" i="106"/>
  <c r="D118" i="106"/>
  <c r="F117" i="106"/>
  <c r="E117" i="106"/>
  <c r="D117" i="106"/>
  <c r="F116" i="106"/>
  <c r="E116" i="106"/>
  <c r="D116" i="106"/>
  <c r="F115" i="106"/>
  <c r="E115" i="106"/>
  <c r="D115" i="106"/>
  <c r="F114" i="106"/>
  <c r="E114" i="106"/>
  <c r="D114" i="106"/>
  <c r="F109" i="106"/>
  <c r="D109" i="106"/>
  <c r="F108" i="106"/>
  <c r="E108" i="106"/>
  <c r="D108" i="106"/>
  <c r="F107" i="106"/>
  <c r="E107" i="106"/>
  <c r="D107" i="106"/>
  <c r="F105" i="106"/>
  <c r="E105" i="106"/>
  <c r="D105" i="106"/>
  <c r="F104" i="106"/>
  <c r="D104" i="106"/>
  <c r="F103" i="106"/>
  <c r="D103" i="106"/>
  <c r="F102" i="106"/>
  <c r="E102" i="106"/>
  <c r="D102" i="106"/>
  <c r="D101" i="106"/>
  <c r="D100" i="106"/>
  <c r="F98" i="106"/>
  <c r="E98" i="106"/>
  <c r="D98" i="106"/>
  <c r="F97" i="106"/>
  <c r="E97" i="106"/>
  <c r="D97" i="106"/>
  <c r="A96" i="106"/>
  <c r="F94" i="106"/>
  <c r="F95" i="106" s="1"/>
  <c r="E94" i="106"/>
  <c r="D94" i="106"/>
  <c r="D95" i="106" s="1"/>
  <c r="G92" i="106"/>
  <c r="F92" i="106"/>
  <c r="E92" i="106"/>
  <c r="D92" i="106"/>
  <c r="G91" i="106"/>
  <c r="F91" i="106"/>
  <c r="E91" i="106"/>
  <c r="D91" i="106"/>
  <c r="F90" i="106"/>
  <c r="E90" i="106"/>
  <c r="D90" i="106"/>
  <c r="F88" i="106"/>
  <c r="E88" i="106"/>
  <c r="D88" i="106"/>
  <c r="F86" i="106"/>
  <c r="F87" i="106" s="1"/>
  <c r="E86" i="106"/>
  <c r="D86" i="106"/>
  <c r="D87" i="106" s="1"/>
  <c r="F84" i="106"/>
  <c r="E84" i="106"/>
  <c r="D84" i="106"/>
  <c r="F83" i="106"/>
  <c r="E83" i="106"/>
  <c r="D83" i="106"/>
  <c r="F82" i="106"/>
  <c r="E82" i="106"/>
  <c r="D82" i="106"/>
  <c r="F80" i="106"/>
  <c r="H80" i="106" s="1"/>
  <c r="D80" i="106"/>
  <c r="D79" i="106"/>
  <c r="D78" i="106"/>
  <c r="D76" i="106"/>
  <c r="F74" i="106"/>
  <c r="H74" i="106" s="1"/>
  <c r="D74" i="106"/>
  <c r="F73" i="106"/>
  <c r="D73" i="106"/>
  <c r="F71" i="106"/>
  <c r="D71" i="106"/>
  <c r="F70" i="106"/>
  <c r="H70" i="106" s="1"/>
  <c r="D70" i="106"/>
  <c r="F69" i="106"/>
  <c r="D69" i="106"/>
  <c r="F64" i="106"/>
  <c r="E64" i="106"/>
  <c r="D64" i="106"/>
  <c r="G64" i="106" s="1"/>
  <c r="F63" i="106"/>
  <c r="E63" i="106"/>
  <c r="D63" i="106"/>
  <c r="G61" i="106"/>
  <c r="E61" i="106"/>
  <c r="D61" i="106"/>
  <c r="M60" i="106"/>
  <c r="H60" i="106"/>
  <c r="G60" i="106"/>
  <c r="M59" i="106"/>
  <c r="H59" i="106"/>
  <c r="G59" i="106"/>
  <c r="M58" i="106"/>
  <c r="H58" i="106"/>
  <c r="G58" i="106"/>
  <c r="M57" i="106"/>
  <c r="H57" i="106"/>
  <c r="G57" i="106"/>
  <c r="M56" i="106"/>
  <c r="H56" i="106"/>
  <c r="G56" i="106"/>
  <c r="M55" i="106"/>
  <c r="H55" i="106"/>
  <c r="G55" i="106"/>
  <c r="M54" i="106"/>
  <c r="H54" i="106"/>
  <c r="G54" i="106"/>
  <c r="M53" i="106"/>
  <c r="H53" i="106"/>
  <c r="G53" i="106"/>
  <c r="M52" i="106"/>
  <c r="H52" i="106"/>
  <c r="G52" i="106"/>
  <c r="M51" i="106"/>
  <c r="H51" i="106"/>
  <c r="G51" i="106"/>
  <c r="M50" i="106"/>
  <c r="H50" i="106"/>
  <c r="G50" i="106"/>
  <c r="M49" i="106"/>
  <c r="H49" i="106"/>
  <c r="G49" i="106"/>
  <c r="M48" i="106"/>
  <c r="H48" i="106"/>
  <c r="G48" i="106"/>
  <c r="M47" i="106"/>
  <c r="H47" i="106"/>
  <c r="G47" i="106"/>
  <c r="M46" i="106"/>
  <c r="H46" i="106"/>
  <c r="G46" i="106"/>
  <c r="A43" i="106"/>
  <c r="A46" i="106" s="1"/>
  <c r="A61" i="106" s="1"/>
  <c r="M22" i="106"/>
  <c r="H22" i="106"/>
  <c r="G22" i="106"/>
  <c r="M21" i="106"/>
  <c r="H21" i="106"/>
  <c r="G21" i="106"/>
  <c r="M20" i="106"/>
  <c r="H20" i="106"/>
  <c r="G20" i="106"/>
  <c r="M19" i="106"/>
  <c r="H19" i="106"/>
  <c r="G19" i="106"/>
  <c r="M18" i="106"/>
  <c r="H18" i="106"/>
  <c r="G18" i="106"/>
  <c r="M17" i="106"/>
  <c r="H17" i="106"/>
  <c r="G17" i="106"/>
  <c r="M16" i="106"/>
  <c r="H16" i="106"/>
  <c r="G16" i="106"/>
  <c r="M15" i="106"/>
  <c r="H15" i="106"/>
  <c r="G15" i="106"/>
  <c r="M14" i="106"/>
  <c r="H14" i="106"/>
  <c r="G14" i="106"/>
  <c r="M13" i="106"/>
  <c r="H13" i="106"/>
  <c r="G13" i="106"/>
  <c r="M12" i="106"/>
  <c r="H12" i="106"/>
  <c r="G12" i="106"/>
  <c r="M11" i="106"/>
  <c r="H11" i="106"/>
  <c r="G11" i="106"/>
  <c r="M10" i="106"/>
  <c r="G10" i="106"/>
  <c r="M9" i="106"/>
  <c r="H9" i="106"/>
  <c r="G9" i="106"/>
  <c r="M8" i="106"/>
  <c r="H8" i="106"/>
  <c r="G8" i="106"/>
  <c r="J42" i="4"/>
  <c r="I42" i="4"/>
  <c r="H42" i="4"/>
  <c r="G42" i="4"/>
  <c r="F42" i="4"/>
  <c r="E42" i="4"/>
  <c r="D42" i="4"/>
  <c r="J41" i="4"/>
  <c r="I41" i="4"/>
  <c r="H41" i="4"/>
  <c r="G41" i="4"/>
  <c r="F41" i="4"/>
  <c r="E41" i="4"/>
  <c r="D41" i="4"/>
  <c r="J40" i="4"/>
  <c r="I40" i="4"/>
  <c r="H40" i="4"/>
  <c r="G40" i="4"/>
  <c r="F40" i="4"/>
  <c r="E40" i="4"/>
  <c r="D40" i="4"/>
  <c r="J38" i="4"/>
  <c r="I38" i="4"/>
  <c r="H38" i="4"/>
  <c r="G38" i="4"/>
  <c r="F38" i="4"/>
  <c r="E38" i="4"/>
  <c r="D38" i="4"/>
  <c r="J37" i="4"/>
  <c r="I37" i="4"/>
  <c r="H37" i="4"/>
  <c r="G37" i="4"/>
  <c r="F37" i="4"/>
  <c r="E37" i="4"/>
  <c r="D37" i="4"/>
  <c r="J36" i="4"/>
  <c r="I36" i="4"/>
  <c r="H36" i="4"/>
  <c r="G36" i="4"/>
  <c r="F36" i="4"/>
  <c r="E36" i="4"/>
  <c r="D36" i="4"/>
  <c r="J35" i="4"/>
  <c r="I35" i="4"/>
  <c r="H35" i="4"/>
  <c r="G35" i="4"/>
  <c r="F35" i="4"/>
  <c r="E35" i="4"/>
  <c r="D35" i="4"/>
  <c r="J34" i="4"/>
  <c r="I34" i="4"/>
  <c r="H34" i="4"/>
  <c r="G34" i="4"/>
  <c r="F34" i="4"/>
  <c r="E34" i="4"/>
  <c r="D34" i="4"/>
  <c r="J33" i="4"/>
  <c r="I33" i="4"/>
  <c r="H33" i="4"/>
  <c r="G33" i="4"/>
  <c r="F33" i="4"/>
  <c r="E33" i="4"/>
  <c r="D33" i="4"/>
  <c r="J32" i="4"/>
  <c r="I32" i="4"/>
  <c r="H32" i="4"/>
  <c r="G32" i="4"/>
  <c r="F32" i="4"/>
  <c r="E32" i="4"/>
  <c r="D32" i="4"/>
  <c r="I31" i="4"/>
  <c r="I29" i="4"/>
  <c r="J28" i="4"/>
  <c r="I28" i="4"/>
  <c r="H28" i="4"/>
  <c r="G28" i="4"/>
  <c r="F28" i="4"/>
  <c r="E28" i="4"/>
  <c r="D28" i="4"/>
  <c r="J27" i="4"/>
  <c r="I27" i="4"/>
  <c r="H27" i="4"/>
  <c r="G27" i="4"/>
  <c r="F27" i="4"/>
  <c r="E27" i="4"/>
  <c r="D27" i="4"/>
  <c r="J26" i="4"/>
  <c r="I26" i="4"/>
  <c r="H26" i="4"/>
  <c r="G26" i="4"/>
  <c r="F26" i="4"/>
  <c r="E26" i="4"/>
  <c r="J25" i="4"/>
  <c r="I25" i="4"/>
  <c r="H25" i="4"/>
  <c r="G25" i="4"/>
  <c r="F25" i="4"/>
  <c r="E25" i="4"/>
  <c r="D25" i="4"/>
  <c r="I23" i="4"/>
  <c r="I22" i="4"/>
  <c r="J21" i="4"/>
  <c r="I21" i="4"/>
  <c r="H21" i="4"/>
  <c r="G21" i="4"/>
  <c r="F21" i="4"/>
  <c r="E21" i="4"/>
  <c r="J19" i="4"/>
  <c r="I19" i="4"/>
  <c r="J18" i="4"/>
  <c r="I18" i="4"/>
  <c r="H18" i="4"/>
  <c r="G18" i="4"/>
  <c r="F18" i="4"/>
  <c r="E18" i="4"/>
  <c r="D18" i="4"/>
  <c r="J17" i="4"/>
  <c r="I17" i="4"/>
  <c r="H17" i="4"/>
  <c r="G17" i="4"/>
  <c r="F17" i="4"/>
  <c r="E17" i="4"/>
  <c r="D17" i="4"/>
  <c r="J16" i="4"/>
  <c r="I16" i="4"/>
  <c r="H16" i="4"/>
  <c r="G16" i="4"/>
  <c r="F16" i="4"/>
  <c r="E16" i="4"/>
  <c r="D16" i="4"/>
  <c r="J15" i="4"/>
  <c r="I15" i="4"/>
  <c r="H15" i="4"/>
  <c r="G15" i="4"/>
  <c r="F15" i="4"/>
  <c r="E15" i="4"/>
  <c r="D15" i="4"/>
  <c r="J14" i="4"/>
  <c r="I14" i="4"/>
  <c r="H14" i="4"/>
  <c r="G14" i="4"/>
  <c r="F14" i="4"/>
  <c r="E14" i="4"/>
  <c r="D14" i="4"/>
  <c r="J12" i="4"/>
  <c r="I12" i="4"/>
  <c r="H12" i="4"/>
  <c r="G12" i="4"/>
  <c r="F12" i="4"/>
  <c r="E12" i="4"/>
  <c r="D12" i="4"/>
  <c r="J11" i="4"/>
  <c r="I11" i="4"/>
  <c r="H11" i="4"/>
  <c r="G11" i="4"/>
  <c r="F11" i="4"/>
  <c r="E11" i="4"/>
  <c r="D11" i="4"/>
  <c r="J10" i="4"/>
  <c r="I10" i="4"/>
  <c r="H10" i="4"/>
  <c r="G10" i="4"/>
  <c r="F10" i="4"/>
  <c r="E10" i="4"/>
  <c r="D10" i="4"/>
  <c r="J9" i="4"/>
  <c r="I9" i="4"/>
  <c r="H9" i="4"/>
  <c r="G9" i="4"/>
  <c r="F9" i="4"/>
  <c r="E9" i="4"/>
  <c r="D9" i="4"/>
  <c r="J7" i="4"/>
  <c r="I7" i="4"/>
  <c r="H7" i="4"/>
  <c r="G7" i="4"/>
  <c r="F7" i="4"/>
  <c r="E7" i="4"/>
  <c r="B24" i="17" l="1"/>
  <c r="L8" i="27"/>
  <c r="L50" i="27" s="1"/>
  <c r="L13" i="27"/>
  <c r="J13" i="27" s="1"/>
  <c r="J14" i="27" s="1"/>
  <c r="N13" i="27"/>
  <c r="L15" i="27"/>
  <c r="L17" i="27"/>
  <c r="S15" i="27" s="1"/>
  <c r="L19" i="27"/>
  <c r="L21" i="27"/>
  <c r="L26" i="27"/>
  <c r="L28" i="27"/>
  <c r="L30" i="27"/>
  <c r="L32" i="27"/>
  <c r="L34" i="27"/>
  <c r="J36" i="27"/>
  <c r="L40" i="27"/>
  <c r="N40" i="27"/>
  <c r="J40" i="27" s="1"/>
  <c r="J41" i="27" s="1"/>
  <c r="L44" i="27"/>
  <c r="J54" i="27"/>
  <c r="G27" i="28"/>
  <c r="G45" i="28"/>
  <c r="G53" i="28"/>
  <c r="B26" i="17"/>
  <c r="A3" i="98"/>
  <c r="A3" i="120"/>
  <c r="A3" i="121" s="1"/>
  <c r="I55" i="28"/>
  <c r="M45" i="28"/>
  <c r="I7" i="110"/>
  <c r="I8" i="110"/>
  <c r="I41" i="28"/>
  <c r="M43" i="28"/>
  <c r="M49" i="28"/>
  <c r="I43" i="28"/>
  <c r="I51" i="28"/>
  <c r="I11" i="110"/>
  <c r="I13" i="110"/>
  <c r="S17" i="27"/>
  <c r="I23" i="28"/>
  <c r="I27" i="28"/>
  <c r="I29" i="28"/>
  <c r="I37" i="28"/>
  <c r="I47" i="28"/>
  <c r="H64" i="106"/>
  <c r="K15" i="27"/>
  <c r="O15" i="27"/>
  <c r="K17" i="27"/>
  <c r="O17" i="27"/>
  <c r="S19" i="27"/>
  <c r="K21" i="27"/>
  <c r="O21" i="27"/>
  <c r="K30" i="27"/>
  <c r="O30" i="27"/>
  <c r="K34" i="27"/>
  <c r="M34" i="27"/>
  <c r="K38" i="27"/>
  <c r="J38" i="27" s="1"/>
  <c r="J39" i="27" s="1"/>
  <c r="K44" i="27"/>
  <c r="M44" i="27"/>
  <c r="K46" i="27"/>
  <c r="M46" i="27"/>
  <c r="E23" i="28"/>
  <c r="H21" i="28"/>
  <c r="H16" i="28" s="1"/>
  <c r="G25" i="28"/>
  <c r="I25" i="28"/>
  <c r="E27" i="28"/>
  <c r="G31" i="28"/>
  <c r="G35" i="28"/>
  <c r="I35" i="28"/>
  <c r="G39" i="28"/>
  <c r="I39" i="28"/>
  <c r="E41" i="28"/>
  <c r="G41" i="28"/>
  <c r="G43" i="28"/>
  <c r="E49" i="28"/>
  <c r="I49" i="28"/>
  <c r="I53" i="28"/>
  <c r="G55" i="28"/>
  <c r="N7" i="17"/>
  <c r="N22" i="17" s="1"/>
  <c r="N39" i="17" s="1"/>
  <c r="B19" i="17"/>
  <c r="B20" i="17"/>
  <c r="N58" i="17"/>
  <c r="P24" i="17" s="1"/>
  <c r="T58" i="17"/>
  <c r="V24" i="17" s="1"/>
  <c r="E7" i="21"/>
  <c r="I7" i="21"/>
  <c r="I9" i="110"/>
  <c r="I10" i="110"/>
  <c r="F14" i="110"/>
  <c r="G14" i="110" s="1"/>
  <c r="H14" i="110" s="1"/>
  <c r="I15" i="110"/>
  <c r="H146" i="110"/>
  <c r="H12" i="110" s="1"/>
  <c r="H161" i="110"/>
  <c r="F79" i="106"/>
  <c r="H79" i="106" s="1"/>
  <c r="H97" i="106"/>
  <c r="M108" i="106"/>
  <c r="H120" i="106"/>
  <c r="H121" i="106"/>
  <c r="G73" i="106"/>
  <c r="G80" i="106"/>
  <c r="D67" i="106"/>
  <c r="G69" i="106"/>
  <c r="G71" i="106"/>
  <c r="F61" i="106"/>
  <c r="M107" i="106"/>
  <c r="H94" i="106"/>
  <c r="K43" i="17"/>
  <c r="M9" i="17" s="1"/>
  <c r="H63" i="106"/>
  <c r="J41" i="17"/>
  <c r="B41" i="17" s="1"/>
  <c r="D7" i="17" s="1"/>
  <c r="B44" i="17"/>
  <c r="D10" i="17" s="1"/>
  <c r="K41" i="17"/>
  <c r="K56" i="17" s="1"/>
  <c r="M22" i="17" s="1"/>
  <c r="N41" i="17"/>
  <c r="P9" i="17"/>
  <c r="K7" i="17"/>
  <c r="K22" i="17" s="1"/>
  <c r="K39" i="17" s="1"/>
  <c r="Q7" i="17"/>
  <c r="Q22" i="17" s="1"/>
  <c r="Q39" i="17" s="1"/>
  <c r="P10" i="17"/>
  <c r="H82" i="106"/>
  <c r="G82" i="106"/>
  <c r="A62" i="106"/>
  <c r="A65" i="106" s="1"/>
  <c r="H69" i="106"/>
  <c r="H71" i="106"/>
  <c r="H73" i="106"/>
  <c r="H22" i="28"/>
  <c r="G63" i="106"/>
  <c r="H98" i="106"/>
  <c r="A126" i="106"/>
  <c r="A128" i="106"/>
  <c r="G70" i="106"/>
  <c r="G74" i="106"/>
  <c r="H83" i="106"/>
  <c r="A97" i="106"/>
  <c r="J9" i="17"/>
  <c r="B9" i="17" s="1"/>
  <c r="B10" i="17"/>
  <c r="D27" i="23"/>
  <c r="D28" i="23"/>
  <c r="M8" i="27"/>
  <c r="K10" i="27"/>
  <c r="M26" i="27"/>
  <c r="M28" i="27"/>
  <c r="M30" i="27"/>
  <c r="M32" i="27"/>
  <c r="N34" i="27"/>
  <c r="N44" i="27"/>
  <c r="J44" i="27" s="1"/>
  <c r="J45" i="27" s="1"/>
  <c r="N46" i="27"/>
  <c r="K50" i="27"/>
  <c r="F23" i="28"/>
  <c r="F27" i="28"/>
  <c r="C27" i="28" s="1"/>
  <c r="F31" i="28"/>
  <c r="I31" i="28"/>
  <c r="D33" i="28"/>
  <c r="I45" i="28"/>
  <c r="F49" i="28"/>
  <c r="E51" i="28"/>
  <c r="E55" i="28"/>
  <c r="G9" i="98"/>
  <c r="N8" i="27"/>
  <c r="M15" i="27"/>
  <c r="M17" i="27"/>
  <c r="M19" i="27"/>
  <c r="M21" i="27"/>
  <c r="N26" i="27"/>
  <c r="N28" i="27"/>
  <c r="N30" i="27"/>
  <c r="N32" i="27"/>
  <c r="D21" i="28"/>
  <c r="E25" i="28"/>
  <c r="C25" i="28" s="1"/>
  <c r="E29" i="28"/>
  <c r="C29" i="28" s="1"/>
  <c r="E35" i="28"/>
  <c r="E37" i="28"/>
  <c r="C37" i="28" s="1"/>
  <c r="B8" i="17"/>
  <c r="E19" i="23"/>
  <c r="C19" i="23"/>
  <c r="E18" i="23"/>
  <c r="B17" i="23"/>
  <c r="D19" i="23"/>
  <c r="D18" i="23"/>
  <c r="B19" i="23"/>
  <c r="C18" i="23"/>
  <c r="B18" i="23"/>
  <c r="N15" i="27"/>
  <c r="N17" i="27"/>
  <c r="N19" i="27"/>
  <c r="N21" i="27"/>
  <c r="C63" i="28"/>
  <c r="E53" i="28"/>
  <c r="K73" i="17"/>
  <c r="M39" i="17" s="1"/>
  <c r="C27" i="23"/>
  <c r="C28" i="23"/>
  <c r="F53" i="28"/>
  <c r="F45" i="28"/>
  <c r="C45" i="28" s="1"/>
  <c r="C46" i="28" s="1"/>
  <c r="F43" i="28"/>
  <c r="C43" i="28" s="1"/>
  <c r="F39" i="28"/>
  <c r="C39" i="28" s="1"/>
  <c r="C40" i="28" s="1"/>
  <c r="F35" i="28"/>
  <c r="F51" i="28"/>
  <c r="Q41" i="17"/>
  <c r="T43" i="17"/>
  <c r="V9" i="17" s="1"/>
  <c r="V10" i="17"/>
  <c r="D163" i="110"/>
  <c r="D176" i="110"/>
  <c r="E175" i="110"/>
  <c r="G47" i="28"/>
  <c r="C47" i="28" s="1"/>
  <c r="C48" i="28" s="1"/>
  <c r="G49" i="28"/>
  <c r="B42" i="17"/>
  <c r="D8" i="17" s="1"/>
  <c r="E28" i="23"/>
  <c r="E27" i="23"/>
  <c r="E21" i="23"/>
  <c r="F29" i="23"/>
  <c r="F32" i="23"/>
  <c r="G32" i="23"/>
  <c r="F21" i="23"/>
  <c r="F27" i="23"/>
  <c r="E12" i="14"/>
  <c r="E9" i="14"/>
  <c r="C8" i="20"/>
  <c r="D7" i="20"/>
  <c r="E7" i="20" s="1"/>
  <c r="C5" i="21"/>
  <c r="C4" i="21" s="1"/>
  <c r="D170" i="110"/>
  <c r="D16" i="110" s="1"/>
  <c r="E169" i="110"/>
  <c r="G28" i="23"/>
  <c r="G30" i="23"/>
  <c r="E30" i="14"/>
  <c r="E146" i="110"/>
  <c r="E12" i="110" s="1"/>
  <c r="I12" i="110" s="1"/>
  <c r="E161" i="110"/>
  <c r="E162" i="110" s="1"/>
  <c r="G21" i="23"/>
  <c r="F161" i="110"/>
  <c r="E187" i="110"/>
  <c r="L51" i="27" l="1"/>
  <c r="S38" i="27"/>
  <c r="S42" i="27" s="1"/>
  <c r="L23" i="27"/>
  <c r="J37" i="27"/>
  <c r="S26" i="27"/>
  <c r="S30" i="27" s="1"/>
  <c r="J56" i="17"/>
  <c r="J73" i="17" s="1"/>
  <c r="B73" i="17" s="1"/>
  <c r="D39" i="17" s="1"/>
  <c r="C49" i="28"/>
  <c r="M7" i="17"/>
  <c r="J21" i="27"/>
  <c r="J22" i="27" s="1"/>
  <c r="J17" i="27"/>
  <c r="J18" i="27" s="1"/>
  <c r="C31" i="28"/>
  <c r="C32" i="28" s="1"/>
  <c r="C41" i="28"/>
  <c r="C42" i="28" s="1"/>
  <c r="G21" i="28"/>
  <c r="G22" i="28" s="1"/>
  <c r="J34" i="27"/>
  <c r="J35" i="27" s="1"/>
  <c r="S28" i="27"/>
  <c r="L10" i="27"/>
  <c r="I33" i="28"/>
  <c r="I21" i="28"/>
  <c r="C26" i="28"/>
  <c r="C28" i="28"/>
  <c r="J28" i="27"/>
  <c r="J29" i="27" s="1"/>
  <c r="O10" i="27"/>
  <c r="I14" i="110"/>
  <c r="O50" i="27"/>
  <c r="O51" i="27" s="1"/>
  <c r="C51" i="28"/>
  <c r="C52" i="28" s="1"/>
  <c r="J32" i="27"/>
  <c r="J33" i="27" s="1"/>
  <c r="S40" i="27"/>
  <c r="C50" i="28"/>
  <c r="C44" i="28"/>
  <c r="C53" i="28"/>
  <c r="C54" i="28" s="1"/>
  <c r="J19" i="27"/>
  <c r="J20" i="27" s="1"/>
  <c r="C55" i="28"/>
  <c r="C23" i="28"/>
  <c r="C24" i="28" s="1"/>
  <c r="J46" i="27"/>
  <c r="J47" i="27" s="1"/>
  <c r="J30" i="27"/>
  <c r="J31" i="27" s="1"/>
  <c r="J26" i="27"/>
  <c r="S44" i="27"/>
  <c r="G79" i="106"/>
  <c r="D66" i="106"/>
  <c r="H61" i="106"/>
  <c r="M61" i="106"/>
  <c r="T41" i="17"/>
  <c r="V7" i="17" s="1"/>
  <c r="J7" i="17"/>
  <c r="B7" i="17" s="1"/>
  <c r="N56" i="17"/>
  <c r="P7" i="17"/>
  <c r="F162" i="110"/>
  <c r="E163" i="110"/>
  <c r="J27" i="27"/>
  <c r="E170" i="110"/>
  <c r="E16" i="110" s="1"/>
  <c r="F169" i="110"/>
  <c r="E176" i="110"/>
  <c r="F175" i="110"/>
  <c r="Q56" i="17"/>
  <c r="S7" i="17"/>
  <c r="F33" i="28"/>
  <c r="F34" i="28" s="1"/>
  <c r="C29" i="23"/>
  <c r="C30" i="23"/>
  <c r="K51" i="27"/>
  <c r="L7" i="27"/>
  <c r="L24" i="27"/>
  <c r="F187" i="110"/>
  <c r="E188" i="110"/>
  <c r="F7" i="20"/>
  <c r="G7" i="20"/>
  <c r="F24" i="23"/>
  <c r="F25" i="23"/>
  <c r="F78" i="106"/>
  <c r="K23" i="27"/>
  <c r="K6" i="27" s="1"/>
  <c r="N10" i="27"/>
  <c r="B32" i="23"/>
  <c r="B31" i="23"/>
  <c r="E30" i="23"/>
  <c r="E29" i="23"/>
  <c r="C38" i="28"/>
  <c r="D16" i="28"/>
  <c r="D22" i="28"/>
  <c r="M10" i="27"/>
  <c r="M50" i="27"/>
  <c r="M51" i="27" s="1"/>
  <c r="A103" i="106"/>
  <c r="A129" i="106"/>
  <c r="J15" i="27"/>
  <c r="A75" i="106"/>
  <c r="D29" i="23"/>
  <c r="D30" i="23"/>
  <c r="C31" i="23"/>
  <c r="C32" i="23"/>
  <c r="C35" i="28"/>
  <c r="C36" i="28" s="1"/>
  <c r="E33" i="28"/>
  <c r="E34" i="28" s="1"/>
  <c r="N50" i="27"/>
  <c r="N51" i="27" s="1"/>
  <c r="J8" i="27"/>
  <c r="G33" i="28"/>
  <c r="D8" i="20"/>
  <c r="D5" i="21"/>
  <c r="D4" i="21" s="1"/>
  <c r="E25" i="23"/>
  <c r="E24" i="23"/>
  <c r="B30" i="23"/>
  <c r="B29" i="23"/>
  <c r="D31" i="23"/>
  <c r="D32" i="23"/>
  <c r="E32" i="23"/>
  <c r="E31" i="23"/>
  <c r="C30" i="28"/>
  <c r="F67" i="106"/>
  <c r="C56" i="28"/>
  <c r="D34" i="28"/>
  <c r="F21" i="28"/>
  <c r="D21" i="23"/>
  <c r="E21" i="28"/>
  <c r="C21" i="28" s="1"/>
  <c r="C22" i="28" s="1"/>
  <c r="C9" i="20"/>
  <c r="B56" i="17"/>
  <c r="D22" i="17" s="1"/>
  <c r="C21" i="23"/>
  <c r="B28" i="23"/>
  <c r="B27" i="23"/>
  <c r="B21" i="23"/>
  <c r="C20" i="28" l="1"/>
  <c r="J22" i="17"/>
  <c r="J39" i="17" s="1"/>
  <c r="B39" i="17" s="1"/>
  <c r="I18" i="28"/>
  <c r="L6" i="27"/>
  <c r="T56" i="17"/>
  <c r="N23" i="27"/>
  <c r="N6" i="27" s="1"/>
  <c r="O7" i="27"/>
  <c r="O24" i="27"/>
  <c r="O23" i="27"/>
  <c r="O6" i="27" s="1"/>
  <c r="P22" i="17"/>
  <c r="N73" i="17"/>
  <c r="P39" i="17" s="1"/>
  <c r="F16" i="28"/>
  <c r="F22" i="28"/>
  <c r="H67" i="106"/>
  <c r="G67" i="106"/>
  <c r="C24" i="23"/>
  <c r="C25" i="23"/>
  <c r="D25" i="23"/>
  <c r="D24" i="23"/>
  <c r="M24" i="27"/>
  <c r="M7" i="27"/>
  <c r="F188" i="110"/>
  <c r="G187" i="110"/>
  <c r="J50" i="27"/>
  <c r="G175" i="110"/>
  <c r="F176" i="110"/>
  <c r="B24" i="23"/>
  <c r="B25" i="23"/>
  <c r="A80" i="106"/>
  <c r="A81" i="106" s="1"/>
  <c r="A88" i="106" s="1"/>
  <c r="M23" i="27"/>
  <c r="M6" i="27" s="1"/>
  <c r="D9" i="20"/>
  <c r="G34" i="28"/>
  <c r="G16" i="28"/>
  <c r="T73" i="17"/>
  <c r="V39" i="17" s="1"/>
  <c r="V22" i="17"/>
  <c r="F5" i="21"/>
  <c r="F4" i="21" s="1"/>
  <c r="G8" i="20"/>
  <c r="G9" i="20" s="1"/>
  <c r="E16" i="28"/>
  <c r="E22" i="28"/>
  <c r="J10" i="27"/>
  <c r="J16" i="27"/>
  <c r="F76" i="106"/>
  <c r="E5" i="21"/>
  <c r="E4" i="21" s="1"/>
  <c r="H7" i="20"/>
  <c r="F8" i="20"/>
  <c r="B22" i="17"/>
  <c r="C33" i="28"/>
  <c r="C34" i="28" s="1"/>
  <c r="N24" i="27"/>
  <c r="N7" i="27"/>
  <c r="A130" i="106"/>
  <c r="A105" i="106"/>
  <c r="G78" i="106"/>
  <c r="H78" i="106"/>
  <c r="K7" i="27"/>
  <c r="K24" i="27"/>
  <c r="Q73" i="17"/>
  <c r="S39" i="17" s="1"/>
  <c r="S22" i="17"/>
  <c r="F170" i="110"/>
  <c r="F16" i="110" s="1"/>
  <c r="G169" i="110"/>
  <c r="F163" i="110"/>
  <c r="G162" i="110"/>
  <c r="C16" i="28" l="1"/>
  <c r="J6" i="27"/>
  <c r="G188" i="110"/>
  <c r="H187" i="110"/>
  <c r="H188" i="110" s="1"/>
  <c r="H76" i="106"/>
  <c r="G76" i="106"/>
  <c r="J11" i="27"/>
  <c r="J51" i="27"/>
  <c r="J24" i="27" s="1"/>
  <c r="J23" i="27"/>
  <c r="G163" i="110"/>
  <c r="I163" i="110" s="1"/>
  <c r="H162" i="110"/>
  <c r="H163" i="110" s="1"/>
  <c r="A106" i="106"/>
  <c r="F9" i="20"/>
  <c r="F66" i="106"/>
  <c r="A89" i="106"/>
  <c r="G176" i="110"/>
  <c r="H175" i="110"/>
  <c r="H176" i="110" s="1"/>
  <c r="H169" i="110"/>
  <c r="H170" i="110" s="1"/>
  <c r="H16" i="110" s="1"/>
  <c r="G170" i="110"/>
  <c r="G16" i="110" s="1"/>
  <c r="A131" i="106"/>
  <c r="A132" i="106" s="1"/>
  <c r="A133" i="106" s="1"/>
  <c r="I7" i="20"/>
  <c r="J7" i="20"/>
  <c r="I187" i="110" l="1"/>
  <c r="I16" i="110"/>
  <c r="A98" i="105"/>
  <c r="I8" i="20"/>
  <c r="G5" i="21"/>
  <c r="G4" i="21" s="1"/>
  <c r="K7" i="20"/>
  <c r="G66" i="106"/>
  <c r="H66" i="106"/>
  <c r="A134" i="106"/>
  <c r="A113" i="106"/>
  <c r="J7" i="27"/>
  <c r="I175" i="110"/>
  <c r="A135" i="106"/>
  <c r="I162" i="110"/>
  <c r="J8" i="20"/>
  <c r="H5" i="21"/>
  <c r="H4" i="21" s="1"/>
  <c r="I169" i="110"/>
  <c r="A136" i="106" l="1"/>
  <c r="I9" i="20"/>
  <c r="J9" i="20"/>
  <c r="M7" i="20"/>
  <c r="L7" i="20"/>
  <c r="A120" i="106"/>
  <c r="A121" i="106" s="1"/>
  <c r="A122" i="106" s="1"/>
  <c r="I5" i="21" l="1"/>
  <c r="I4" i="21" s="1"/>
  <c r="L8" i="20"/>
  <c r="N7" i="20"/>
  <c r="J5" i="21"/>
  <c r="J4" i="21" s="1"/>
  <c r="M8" i="20"/>
  <c r="P7" i="20" l="1"/>
  <c r="O7" i="20"/>
  <c r="M9" i="20"/>
  <c r="L9" i="20"/>
  <c r="P8" i="20" l="1"/>
  <c r="L5" i="21"/>
  <c r="L4" i="21" s="1"/>
  <c r="S7" i="20"/>
  <c r="Q7" i="20"/>
  <c r="O8" i="20"/>
  <c r="K5" i="21"/>
  <c r="K4" i="21" s="1"/>
  <c r="R7" i="20"/>
  <c r="O9" i="20" l="1"/>
  <c r="R9" i="20" s="1"/>
  <c r="R8" i="20"/>
  <c r="P9" i="20"/>
  <c r="S9" i="20" s="1"/>
  <c r="S8" i="20"/>
</calcChain>
</file>

<file path=xl/comments1.xml><?xml version="1.0" encoding="utf-8"?>
<comments xmlns="http://schemas.openxmlformats.org/spreadsheetml/2006/main">
  <authors>
    <author>User</author>
  </authors>
  <commentList>
    <comment ref="D11" authorId="0">
      <text>
        <r>
          <rPr>
            <b/>
            <sz val="8"/>
            <color indexed="81"/>
            <rFont val="Tahoma"/>
            <family val="2"/>
            <charset val="163"/>
          </rPr>
          <t>User:</t>
        </r>
        <r>
          <rPr>
            <sz val="8"/>
            <color indexed="81"/>
            <rFont val="Tahoma"/>
            <family val="2"/>
            <charset val="163"/>
          </rPr>
          <t xml:space="preserve">
bang ke hoach ban dau la 9,5-10,2 nhung trong van kien la tu 10-10,2% o trang 26</t>
        </r>
      </text>
    </comment>
    <comment ref="F18" authorId="0">
      <text>
        <r>
          <rPr>
            <b/>
            <sz val="8"/>
            <color indexed="81"/>
            <rFont val="Tahoma"/>
            <family val="2"/>
            <charset val="163"/>
          </rPr>
          <t>User:</t>
        </r>
        <r>
          <rPr>
            <sz val="8"/>
            <color indexed="81"/>
            <rFont val="Tahoma"/>
            <family val="2"/>
            <charset val="163"/>
          </rPr>
          <t xml:space="preserve">
Số cũ là 41,5</t>
        </r>
      </text>
    </comment>
    <comment ref="H29" authorId="0">
      <text>
        <r>
          <rPr>
            <b/>
            <sz val="8"/>
            <color indexed="81"/>
            <rFont val="Tahoma"/>
            <family val="2"/>
            <charset val="163"/>
          </rPr>
          <t>User:</t>
        </r>
        <r>
          <rPr>
            <sz val="8"/>
            <color indexed="81"/>
            <rFont val="Tahoma"/>
            <family val="2"/>
            <charset val="163"/>
          </rPr>
          <t xml:space="preserve">
số cũ là 71,7 còn số &gt;71,5 là số mới nhất của BỘ Y tế ngày 19/9</t>
        </r>
      </text>
    </comment>
    <comment ref="D31" authorId="0">
      <text>
        <r>
          <rPr>
            <b/>
            <sz val="8"/>
            <color indexed="81"/>
            <rFont val="Tahoma"/>
            <family val="2"/>
            <charset val="163"/>
          </rPr>
          <t>User:</t>
        </r>
        <r>
          <rPr>
            <sz val="8"/>
            <color indexed="81"/>
            <rFont val="Tahoma"/>
            <family val="2"/>
            <charset val="163"/>
          </rPr>
          <t xml:space="preserve">
theo ke hoach 5 năm của Quốc hội là 14,7 nhưng trong văn kiện đại hội đảng là tốc độ tăng trung học chuyên nghiệp là 15%</t>
        </r>
      </text>
    </comment>
    <comment ref="H32" authorId="0">
      <text>
        <r>
          <rPr>
            <b/>
            <sz val="8"/>
            <color indexed="81"/>
            <rFont val="Tahoma"/>
            <family val="2"/>
            <charset val="163"/>
          </rPr>
          <t>User:</t>
        </r>
        <r>
          <rPr>
            <sz val="8"/>
            <color indexed="81"/>
            <rFont val="Tahoma"/>
            <family val="2"/>
            <charset val="163"/>
          </rPr>
          <t xml:space="preserve">
số cũ là 15,5 còn số 16 là số mới nhất của Bộ Y tế
</t>
        </r>
      </text>
    </comment>
    <comment ref="H34" authorId="0">
      <text>
        <r>
          <rPr>
            <b/>
            <sz val="8"/>
            <color indexed="81"/>
            <rFont val="Tahoma"/>
            <family val="2"/>
            <charset val="163"/>
          </rPr>
          <t>User:</t>
        </r>
        <r>
          <rPr>
            <sz val="8"/>
            <color indexed="81"/>
            <rFont val="Tahoma"/>
            <family val="2"/>
            <charset val="163"/>
          </rPr>
          <t xml:space="preserve">
số cũ là 75
số mới là 80 theo của Bộ Y Tế</t>
        </r>
      </text>
    </comment>
    <comment ref="H35" authorId="0">
      <text>
        <r>
          <rPr>
            <b/>
            <sz val="8"/>
            <color indexed="81"/>
            <rFont val="Tahoma"/>
            <family val="2"/>
            <charset val="163"/>
          </rPr>
          <t>User:</t>
        </r>
        <r>
          <rPr>
            <sz val="8"/>
            <color indexed="81"/>
            <rFont val="Tahoma"/>
            <family val="2"/>
            <charset val="163"/>
          </rPr>
          <t xml:space="preserve">
số cũ là 6,3
Số mới là 6,03 của Bộ Y Tế</t>
        </r>
      </text>
    </comment>
    <comment ref="F40" authorId="0">
      <text>
        <r>
          <rPr>
            <b/>
            <sz val="8"/>
            <color indexed="81"/>
            <rFont val="Tahoma"/>
            <family val="2"/>
            <charset val="163"/>
          </rPr>
          <t>User:</t>
        </r>
        <r>
          <rPr>
            <sz val="8"/>
            <color indexed="81"/>
            <rFont val="Tahoma"/>
            <family val="2"/>
            <charset val="163"/>
          </rPr>
          <t xml:space="preserve">
theo van ban chinh thuc cua Bo Nong nghiep phat trien nong thon</t>
        </r>
      </text>
    </comment>
  </commentList>
</comments>
</file>

<file path=xl/comments2.xml><?xml version="1.0" encoding="utf-8"?>
<comments xmlns="http://schemas.openxmlformats.org/spreadsheetml/2006/main">
  <authors>
    <author>CTKQNG</author>
    <author>admin</author>
  </authors>
  <commentList>
    <comment ref="F16" authorId="0">
      <text>
        <r>
          <rPr>
            <b/>
            <sz val="9"/>
            <color indexed="81"/>
            <rFont val="Tahoma"/>
            <family val="2"/>
          </rPr>
          <t>CTKQNG:</t>
        </r>
        <r>
          <rPr>
            <sz val="9"/>
            <color indexed="81"/>
            <rFont val="Tahoma"/>
            <family val="2"/>
          </rPr>
          <t xml:space="preserve">
Hoà Phát CS 4 triệu tấn thép, tỷ lệ VA 18,7%. Gồm 3 dây chuyền: I: CS 600 ngàn tấn/năm; II: 1.400 ngàn tấn/năm; II: 2.000 ngàn tấn /năm</t>
        </r>
      </text>
    </comment>
    <comment ref="D52" authorId="0">
      <text>
        <r>
          <rPr>
            <b/>
            <sz val="9"/>
            <color indexed="81"/>
            <rFont val="Tahoma"/>
            <family val="2"/>
          </rPr>
          <t>CTKQNG:</t>
        </r>
        <r>
          <rPr>
            <sz val="9"/>
            <color indexed="81"/>
            <rFont val="Tahoma"/>
            <family val="2"/>
          </rPr>
          <t xml:space="preserve">
Chỉ tính HP (khác SP thép XD dưới)</t>
        </r>
      </text>
    </comment>
    <comment ref="F54" authorId="1">
      <text>
        <r>
          <rPr>
            <b/>
            <sz val="9"/>
            <color indexed="81"/>
            <rFont val="Tahoma"/>
            <family val="2"/>
          </rPr>
          <t>admin:</t>
        </r>
        <r>
          <rPr>
            <sz val="9"/>
            <color indexed="81"/>
            <rFont val="Tahoma"/>
            <family val="2"/>
          </rPr>
          <t xml:space="preserve">
Từ 8% còn 5%</t>
        </r>
      </text>
    </comment>
  </commentList>
</comments>
</file>

<file path=xl/comments3.xml><?xml version="1.0" encoding="utf-8"?>
<comments xmlns="http://schemas.openxmlformats.org/spreadsheetml/2006/main">
  <authors>
    <author>User</author>
  </authors>
  <commentList>
    <comment ref="E25" authorId="0">
      <text>
        <r>
          <rPr>
            <b/>
            <sz val="9"/>
            <color indexed="81"/>
            <rFont val="Tahoma"/>
            <family val="2"/>
          </rPr>
          <t>Eden park; New Manson; Kumwoo; EASTAR KIC; Nobel</t>
        </r>
      </text>
    </comment>
  </commentList>
</comments>
</file>

<file path=xl/comments4.xml><?xml version="1.0" encoding="utf-8"?>
<comments xmlns="http://schemas.openxmlformats.org/spreadsheetml/2006/main">
  <authors>
    <author xml:space="preserve">10-Chu Van An </author>
  </authors>
  <commentList>
    <comment ref="J27" authorId="0">
      <text>
        <r>
          <rPr>
            <b/>
            <sz val="10"/>
            <color indexed="81"/>
            <rFont val="Tahoma"/>
            <family val="2"/>
          </rPr>
          <t>10-Chu Van An :</t>
        </r>
        <r>
          <rPr>
            <sz val="10"/>
            <color indexed="81"/>
            <rFont val="Tahoma"/>
            <family val="2"/>
          </rPr>
          <t xml:space="preserve">
NHNN dự kien vay tra no trung han 0,8-2 tỷ USD; vay nợ ngắn hạn ròng: 0,2-0,8 tỷ USD; FII: 0,2-1,2 tỷ USD; Tiền và tiền gửi, tài sản có khác thâm hụt 1,5-3,6 tỷ USD
</t>
        </r>
      </text>
    </comment>
    <comment ref="J61" authorId="0">
      <text>
        <r>
          <rPr>
            <b/>
            <sz val="10"/>
            <color indexed="81"/>
            <rFont val="Tahoma"/>
            <family val="2"/>
          </rPr>
          <t>10-Chu Van An :</t>
        </r>
        <r>
          <rPr>
            <sz val="10"/>
            <color indexed="81"/>
            <rFont val="Tahoma"/>
            <family val="2"/>
          </rPr>
          <t xml:space="preserve">
NHNN dự kien vay tra no trung han 0,8-2 tỷ USD; vay nợ ngắn hạn ròng: 0,2-0,8 tỷ USD; FII: 0,2-1,2 tỷ USD; Tiền và tiền gửi, tài sản có khác thâm hụt 1,5-3,6 tỷ USD
</t>
        </r>
      </text>
    </comment>
  </commentList>
</comments>
</file>

<file path=xl/comments5.xml><?xml version="1.0" encoding="utf-8"?>
<comments xmlns="http://schemas.openxmlformats.org/spreadsheetml/2006/main">
  <authors>
    <author>User</author>
  </authors>
  <commentList>
    <comment ref="H7" authorId="0">
      <text>
        <r>
          <rPr>
            <b/>
            <sz val="8"/>
            <color indexed="81"/>
            <rFont val="Tahoma"/>
            <family val="2"/>
            <charset val="163"/>
          </rPr>
          <t>User:</t>
        </r>
        <r>
          <rPr>
            <sz val="8"/>
            <color indexed="81"/>
            <rFont val="Tahoma"/>
            <family val="2"/>
            <charset val="163"/>
          </rPr>
          <t xml:space="preserve">
Đã sửa theo đánh giá lại của thống kê
Số trước khi sửa là 1569,845</t>
        </r>
      </text>
    </comment>
    <comment ref="H8" authorId="0">
      <text>
        <r>
          <rPr>
            <b/>
            <sz val="8"/>
            <color indexed="81"/>
            <rFont val="Tahoma"/>
            <family val="2"/>
            <charset val="163"/>
          </rPr>
          <t>User:</t>
        </r>
        <r>
          <rPr>
            <sz val="8"/>
            <color indexed="81"/>
            <rFont val="Tahoma"/>
            <family val="2"/>
            <charset val="163"/>
          </rPr>
          <t xml:space="preserve">
uớc tại kỳ họp 4 khóa 12 là 18
</t>
        </r>
      </text>
    </comment>
    <comment ref="H22" authorId="0">
      <text>
        <r>
          <rPr>
            <b/>
            <sz val="8"/>
            <color indexed="81"/>
            <rFont val="Tahoma"/>
            <family val="2"/>
            <charset val="163"/>
          </rPr>
          <t>User:</t>
        </r>
        <r>
          <rPr>
            <sz val="8"/>
            <color indexed="81"/>
            <rFont val="Tahoma"/>
            <family val="2"/>
            <charset val="163"/>
          </rPr>
          <t xml:space="preserve">
ước tại kỳ họp 4 khóa 12 là 1366,693</t>
        </r>
      </text>
    </comment>
    <comment ref="H23" authorId="0">
      <text>
        <r>
          <rPr>
            <b/>
            <sz val="8"/>
            <color indexed="81"/>
            <rFont val="Tahoma"/>
            <family val="2"/>
            <charset val="163"/>
          </rPr>
          <t>User:</t>
        </r>
        <r>
          <rPr>
            <sz val="8"/>
            <color indexed="81"/>
            <rFont val="Tahoma"/>
            <family val="2"/>
            <charset val="163"/>
          </rPr>
          <t xml:space="preserve">
ước là 28
</t>
        </r>
      </text>
    </comment>
  </commentList>
</comments>
</file>

<file path=xl/comments6.xml><?xml version="1.0" encoding="utf-8"?>
<comments xmlns="http://schemas.openxmlformats.org/spreadsheetml/2006/main">
  <authors>
    <author>CTKQNG</author>
  </authors>
  <commentList>
    <comment ref="D4" authorId="0">
      <text>
        <r>
          <rPr>
            <b/>
            <sz val="9"/>
            <color indexed="81"/>
            <rFont val="Tahoma"/>
            <family val="2"/>
          </rPr>
          <t>CTKQNG:</t>
        </r>
        <r>
          <rPr>
            <sz val="9"/>
            <color indexed="81"/>
            <rFont val="Tahoma"/>
            <family val="2"/>
          </rPr>
          <t xml:space="preserve">
Tốc độ PT GO theo cách tính cũ</t>
        </r>
      </text>
    </comment>
    <comment ref="C7" authorId="0">
      <text>
        <r>
          <rPr>
            <b/>
            <sz val="9"/>
            <color indexed="81"/>
            <rFont val="Tahoma"/>
            <family val="2"/>
          </rPr>
          <t>CTKQNG:</t>
        </r>
        <r>
          <rPr>
            <sz val="9"/>
            <color indexed="81"/>
            <rFont val="Tahoma"/>
            <family val="2"/>
          </rPr>
          <t xml:space="preserve">
KH theo giá SX (XD trước)</t>
        </r>
      </text>
    </comment>
    <comment ref="H12" authorId="0">
      <text>
        <r>
          <rPr>
            <b/>
            <sz val="9"/>
            <color indexed="81"/>
            <rFont val="Tahoma"/>
            <family val="2"/>
          </rPr>
          <t>CTKQNG:</t>
        </r>
        <r>
          <rPr>
            <sz val="9"/>
            <color indexed="81"/>
            <rFont val="Tahoma"/>
            <family val="2"/>
          </rPr>
          <t xml:space="preserve">
PA có dầu</t>
        </r>
      </text>
    </comment>
    <comment ref="M166" authorId="0">
      <text>
        <r>
          <rPr>
            <b/>
            <sz val="9"/>
            <color indexed="81"/>
            <rFont val="Tahoma"/>
            <family val="2"/>
          </rPr>
          <t>CTKQNG:</t>
        </r>
        <r>
          <rPr>
            <sz val="9"/>
            <color indexed="81"/>
            <rFont val="Tahoma"/>
            <family val="2"/>
          </rPr>
          <t xml:space="preserve">
vđt cũ</t>
        </r>
      </text>
    </comment>
  </commentList>
</comments>
</file>

<file path=xl/sharedStrings.xml><?xml version="1.0" encoding="utf-8"?>
<sst xmlns="http://schemas.openxmlformats.org/spreadsheetml/2006/main" count="2652" uniqueCount="1181">
  <si>
    <t>STT</t>
  </si>
  <si>
    <t>ChØ tiªu</t>
  </si>
  <si>
    <t>§¬n vÞ
tÝnh</t>
  </si>
  <si>
    <t>A</t>
  </si>
  <si>
    <t>T¨ng tr­ëng GDP</t>
  </si>
  <si>
    <t>%</t>
  </si>
  <si>
    <t>Trong ®ã:</t>
  </si>
  <si>
    <t xml:space="preserve"> - Tæng GDP theo VN§</t>
  </si>
  <si>
    <t xml:space="preserve"> - Tæng GDP qui USD </t>
  </si>
  <si>
    <t xml:space="preserve"> - GDP b×nh qu©n ®Çu ng­êi</t>
  </si>
  <si>
    <t>USD</t>
  </si>
  <si>
    <t>B</t>
  </si>
  <si>
    <t>10-11</t>
  </si>
  <si>
    <t>1/100.000</t>
  </si>
  <si>
    <t>%o</t>
  </si>
  <si>
    <t>C</t>
  </si>
  <si>
    <t>Ngh×n tû ®ång</t>
  </si>
  <si>
    <t>Tèc ®é t¨ng</t>
  </si>
  <si>
    <t>D</t>
  </si>
  <si>
    <t>Tên chỉ tiêu</t>
  </si>
  <si>
    <t>Đơn vị</t>
  </si>
  <si>
    <t>Mục tiêu KH 2006-2010</t>
  </si>
  <si>
    <t>TH năm 2006</t>
  </si>
  <si>
    <t>TH năm 2007</t>
  </si>
  <si>
    <t>Ước TH năm 2008</t>
  </si>
  <si>
    <t>Khả năng đạt mục tiêu KH 5 năm</t>
  </si>
  <si>
    <t>I.</t>
  </si>
  <si>
    <t>VỀ KINH TẾ</t>
  </si>
  <si>
    <t>Tốc độ tăng tổng sản phẩm trong nước (GDP)</t>
  </si>
  <si>
    <t>7,5-8%/năm, phấn đấu đạt &gt;8%</t>
  </si>
  <si>
    <t>Phấn đấu đạt</t>
  </si>
  <si>
    <t>GDP giá so sánh (năm 2000 là 273.666)</t>
  </si>
  <si>
    <t>tỷ đồng</t>
  </si>
  <si>
    <t>gấp 2,1 lần so với 2000</t>
  </si>
  <si>
    <t>491.258-493.603</t>
  </si>
  <si>
    <t>GDP bình quân đầu người</t>
  </si>
  <si>
    <t>Đạt</t>
  </si>
  <si>
    <t>Giá trị tăng thêm của NLNN</t>
  </si>
  <si>
    <t>Giá trị tăng thêm của CN-XD</t>
  </si>
  <si>
    <t>Giá trị tăng thêm của Dịch vụ</t>
  </si>
  <si>
    <t>Cơ cấu GDP</t>
  </si>
  <si>
    <t>- Nông lâm nghiệp và thủy sản</t>
  </si>
  <si>
    <t>Không đạt</t>
  </si>
  <si>
    <t>- Công nghiệp và xây dựng</t>
  </si>
  <si>
    <t>- Dịch vụ</t>
  </si>
  <si>
    <t>Tốc độ tăng kim ngạch xuất khẩu hàng hóa</t>
  </si>
  <si>
    <t>16</t>
  </si>
  <si>
    <t>Vốn đầu tư phát triển toàn xã hội so với GDP</t>
  </si>
  <si>
    <t>40</t>
  </si>
  <si>
    <t>Tỷ lệ huy động GDP hàng năm vào NSNN</t>
  </si>
  <si>
    <t>21-22</t>
  </si>
  <si>
    <t>II.</t>
  </si>
  <si>
    <t>VỀ XÃ HỘI</t>
  </si>
  <si>
    <t>Số địa phương đạt chuẩn chương trình phổ cập giáo dục trung học cơ sở</t>
  </si>
  <si>
    <t>Tỉnh</t>
  </si>
  <si>
    <t>64 (Hiện nay là 63)</t>
  </si>
  <si>
    <t>Sinh viên ĐH, cao đẳng/vạn dân</t>
  </si>
  <si>
    <t>SV</t>
  </si>
  <si>
    <t>200</t>
  </si>
  <si>
    <t>180</t>
  </si>
  <si>
    <t>188</t>
  </si>
  <si>
    <t>Tỷ lệ lao động qua đào tạo</t>
  </si>
  <si>
    <t>30,5</t>
  </si>
  <si>
    <t>37</t>
  </si>
  <si>
    <t>Tốc độ phát triển dân số</t>
  </si>
  <si>
    <t>Tạo việc làm</t>
  </si>
  <si>
    <t>Triệu LĐ</t>
  </si>
  <si>
    <t>Tỷ lệ thất nghiệp thành thị</t>
  </si>
  <si>
    <t>Tỷ trọng lao động nông lâm ngư nghiệp trong tổng lao động (năm 2005 là 58%)</t>
  </si>
  <si>
    <t>Tuổi thọ trung bình</t>
  </si>
  <si>
    <t>Tuổi</t>
  </si>
  <si>
    <t>72</t>
  </si>
  <si>
    <t>71,5</t>
  </si>
  <si>
    <t>Tốc độ tăng tuyển mới trung cấp chuyên nghiệp</t>
  </si>
  <si>
    <t>13,4</t>
  </si>
  <si>
    <t>Tăng tuyển mới cao đẳng nghề và trung cấp nghề</t>
  </si>
  <si>
    <t>17,0</t>
  </si>
  <si>
    <t>Tỷ lệ tử vong trẻ em dưới 1 tuổi</t>
  </si>
  <si>
    <t>Vượt</t>
  </si>
  <si>
    <t>Tỷ lệ trẻ em dưới 5 tuổi bị suy dinh dưỡng</t>
  </si>
  <si>
    <t>Tỷ lệ tử vong bà mẹ liên quan đến thai sản/100.000 trẻ đẻ sống</t>
  </si>
  <si>
    <t>Bác sĩ/vạn dân</t>
  </si>
  <si>
    <t>bác sĩ</t>
  </si>
  <si>
    <t>Tỷ lệ hộ nghèo (Năm 2005 là 22%)</t>
  </si>
  <si>
    <t>Điện thoại/100 dân</t>
  </si>
  <si>
    <t>máy</t>
  </si>
  <si>
    <t>Internet/100 dân</t>
  </si>
  <si>
    <t>thuê bao</t>
  </si>
  <si>
    <t>III.</t>
  </si>
  <si>
    <t>VỀ MÔI TRƯỜNG</t>
  </si>
  <si>
    <t>Tỷ lệ che phủ rừng</t>
  </si>
  <si>
    <t>Tỷ lệ dân số nông thôn được sử dụng nước hợp vệ sinh</t>
  </si>
  <si>
    <t>Tỷ lệ dân số đô thị được sử dụng nước sạch</t>
  </si>
  <si>
    <t>Thùc hiÖn 2005</t>
  </si>
  <si>
    <t>Ghi chó</t>
  </si>
  <si>
    <t>Dự kiến 2 năm 2009-2010</t>
  </si>
  <si>
    <t>Gấp 1,8 lần</t>
  </si>
  <si>
    <t>Gấp 1,9 lần</t>
  </si>
  <si>
    <t>Thực hiện 2005</t>
  </si>
  <si>
    <t>&lt;18</t>
  </si>
  <si>
    <t xml:space="preserve">CHỈ TIÊU 2 NĂM CÒN LẠI 2009-2010 THEO VĂN KIỆN ĐẠI HỘI ĐẢNG X </t>
  </si>
  <si>
    <t>I</t>
  </si>
  <si>
    <t>II</t>
  </si>
  <si>
    <t>8 (5 năm)</t>
  </si>
  <si>
    <t>58-60</t>
  </si>
  <si>
    <t>Phô lôc 13</t>
  </si>
  <si>
    <t>Nguån vèn huy ®éng</t>
  </si>
  <si>
    <t>- TiÒn göi b»ng VN§</t>
  </si>
  <si>
    <t>- TiÒn göi b»ng ngo¹i tÖ</t>
  </si>
  <si>
    <t>- Tû lÖ tiÒn mÆt ngoµi hÖ thèng ng©n hµng/M2</t>
  </si>
  <si>
    <t>Tæng d­ nî cho vay nÒn kinh tÕ</t>
  </si>
  <si>
    <t>- Cho vay b»ng VN§</t>
  </si>
  <si>
    <t>- Cho vay ngo¹i tÖ</t>
  </si>
  <si>
    <t>GDP</t>
  </si>
  <si>
    <t>- Tû lÖ tiÒn göi/GDP</t>
  </si>
  <si>
    <t>III</t>
  </si>
  <si>
    <t>IV</t>
  </si>
  <si>
    <t>Tæng ph­¬ng tiÖn thanh to¸n/GDP</t>
  </si>
  <si>
    <t>TiÒn mÆt l­u th«ng ngoµi hÖ thèng ng©n hµng</t>
  </si>
  <si>
    <t>Tæng ph­¬ng tiÖn thanh to¸n (M2)</t>
  </si>
  <si>
    <t>+ Tèc ®é t¨ng</t>
  </si>
  <si>
    <t>+Tû lÖ cho vay b»ng VN§/tæng d­ nî</t>
  </si>
  <si>
    <t>+ Tû lÖ cho vay b»ng ngo¹i tÖ/tæng d­ nî</t>
  </si>
  <si>
    <t>- Tèc ®é t¨ng</t>
  </si>
  <si>
    <t>Bình quân/ Thực hiện 3 năm 2006-2008</t>
  </si>
  <si>
    <t>&lt;4,5</t>
  </si>
  <si>
    <t>Khó đạt</t>
  </si>
  <si>
    <t>Gấp 2,0 lần</t>
  </si>
  <si>
    <r>
      <t>25,0</t>
    </r>
    <r>
      <rPr>
        <vertAlign val="superscript"/>
        <sz val="12"/>
        <rFont val="Times New Roman"/>
        <family val="1"/>
      </rPr>
      <t>(1)</t>
    </r>
  </si>
  <si>
    <r>
      <t>(1)</t>
    </r>
    <r>
      <rPr>
        <sz val="12"/>
        <rFont val="Times New Roman"/>
        <family val="1"/>
      </rPr>
      <t xml:space="preserve"> Bình quân năm 2007-2008. Năm 2006 chưa có chỉ tiêu cao đẳng nghề và trung cấp nghề.</t>
    </r>
  </si>
  <si>
    <t>Phụ lục 2</t>
  </si>
  <si>
    <t>Môc tiªu KH 2011-2015</t>
  </si>
  <si>
    <t>tiÒn tÖ - tÝn dông 2011-2015</t>
  </si>
  <si>
    <t xml:space="preserve"> - Bia</t>
  </si>
  <si>
    <t xml:space="preserve"> CÁN CÂN THANH TOÁN QUỐC TẾ </t>
  </si>
  <si>
    <t>Đơn vị: triệu USD</t>
  </si>
  <si>
    <t>Mục tiêu kế hoạch 5 năm 2011-2015</t>
  </si>
  <si>
    <t>Thực hiện 
2007</t>
  </si>
  <si>
    <t>Thực hiện
2008</t>
  </si>
  <si>
    <t>Kế hoạch
2009</t>
  </si>
  <si>
    <t>Ước thực hiện
2009</t>
  </si>
  <si>
    <t>KH 2010</t>
  </si>
  <si>
    <t>KH 2012</t>
  </si>
  <si>
    <t>KH 2013</t>
  </si>
  <si>
    <t>KH 2014</t>
  </si>
  <si>
    <t>KH 2015</t>
  </si>
  <si>
    <t>Cán cân thương mại</t>
  </si>
  <si>
    <t>Xuất khẩu</t>
  </si>
  <si>
    <t>Nhập khẩu</t>
  </si>
  <si>
    <t>Nhập khẩu (giá CIF)</t>
  </si>
  <si>
    <t>Dịch vụ</t>
  </si>
  <si>
    <t>Thu</t>
  </si>
  <si>
    <t>Chi</t>
  </si>
  <si>
    <t>Thu nhập đầu tư</t>
  </si>
  <si>
    <t>Chuyển tiền</t>
  </si>
  <si>
    <t>Nhà nước</t>
  </si>
  <si>
    <t>Tư nhân</t>
  </si>
  <si>
    <t>Cán cân vãng lai</t>
  </si>
  <si>
    <t>Cán cân vốn</t>
  </si>
  <si>
    <t>Đầu tư trực tiếp nước ngoài</t>
  </si>
  <si>
    <t>Vay trả nợ trung dài hạn</t>
  </si>
  <si>
    <t>Vay</t>
  </si>
  <si>
    <t>Trả đến hạn</t>
  </si>
  <si>
    <t>Vay ngắn hạn</t>
  </si>
  <si>
    <t>Đầu tư vào giấy tờ có giá</t>
  </si>
  <si>
    <t>Tiền và tiền gửi</t>
  </si>
  <si>
    <t>Lỗi - sai số</t>
  </si>
  <si>
    <t>Cán cân tổng thể</t>
  </si>
  <si>
    <t>Chi số giá</t>
  </si>
  <si>
    <t>PA1</t>
  </si>
  <si>
    <t>PA2</t>
  </si>
  <si>
    <t>TB</t>
  </si>
  <si>
    <t>Tỷ giá</t>
  </si>
  <si>
    <t>Dân số</t>
  </si>
  <si>
    <t>Tổng 5 năm</t>
  </si>
  <si>
    <t>Nguồn</t>
  </si>
  <si>
    <t>KN nhập khẩu</t>
  </si>
  <si>
    <t>Nhập khẩu (giá FOB)</t>
  </si>
  <si>
    <t>Sử dụng</t>
  </si>
  <si>
    <t>Tiêu dùng cuối cùng</t>
  </si>
  <si>
    <t>Tổng tích lũy tài sản</t>
  </si>
  <si>
    <t>Tiết kiệm</t>
  </si>
  <si>
    <t>KNXK</t>
  </si>
  <si>
    <t>XK (giá FOB)</t>
  </si>
  <si>
    <t>Chênh lệch XNK HH và DV</t>
  </si>
  <si>
    <t>Đơn vị tính</t>
  </si>
  <si>
    <t>Ng.tỷ Đ</t>
  </si>
  <si>
    <t>Tỷ USD</t>
  </si>
  <si>
    <t>Ng.Đ</t>
  </si>
  <si>
    <t>Cơ cấu</t>
  </si>
  <si>
    <t>Cơ cấu Tích lũy - tiêu dùng</t>
  </si>
  <si>
    <t>Tiêu dùng</t>
  </si>
  <si>
    <t>TÍch lũy</t>
  </si>
  <si>
    <t>Tiêu dùng/GDP</t>
  </si>
  <si>
    <t>TÍch lũy/GDP</t>
  </si>
  <si>
    <t>Tiết kiệm/GDP</t>
  </si>
  <si>
    <t>NN</t>
  </si>
  <si>
    <t>CN</t>
  </si>
  <si>
    <t>DV</t>
  </si>
  <si>
    <t>NN 1</t>
  </si>
  <si>
    <t>CN 1</t>
  </si>
  <si>
    <t>FII</t>
  </si>
  <si>
    <t>GDP thuc te 1</t>
  </si>
  <si>
    <t>GDP thuc te 2</t>
  </si>
  <si>
    <t>NN 2</t>
  </si>
  <si>
    <t>CN 2</t>
  </si>
  <si>
    <t>DV1</t>
  </si>
  <si>
    <t>DV2</t>
  </si>
  <si>
    <t>Lao dong</t>
  </si>
  <si>
    <t>2015-1</t>
  </si>
  <si>
    <t>2015-2</t>
  </si>
  <si>
    <t>trieu ld</t>
  </si>
  <si>
    <t>Nang suat lao dong</t>
  </si>
  <si>
    <t>Tong 1</t>
  </si>
  <si>
    <t>2</t>
  </si>
  <si>
    <t>¦íc thùc hiÖn 2011</t>
  </si>
  <si>
    <t>Trong đó:</t>
  </si>
  <si>
    <t>TỔNG SỐ</t>
  </si>
  <si>
    <t>Nông nghiệp</t>
  </si>
  <si>
    <t>Tỷ trọng so với tổng số (%)</t>
  </si>
  <si>
    <t>Công nghiệp và xây dựng</t>
  </si>
  <si>
    <t>Trong đó</t>
  </si>
  <si>
    <t>Khai khoáng</t>
  </si>
  <si>
    <t>Công nghiệp chế biến và chế tạo</t>
  </si>
  <si>
    <t>Sản xuất và phân phối điện, khí đốt, nước nóng, hơi nước và điều hòa không khí</t>
  </si>
  <si>
    <t>Cung cấp nước; hoạt động quản lý và xử lý nước thải</t>
  </si>
  <si>
    <t>Xây dựng</t>
  </si>
  <si>
    <t>Bán buôn và bán lẻ; sửa chữa ô tô, mô tô và xe máy và xe có động cơ khác</t>
  </si>
  <si>
    <t>Vận tải; kho bãi</t>
  </si>
  <si>
    <t>Dịch vụ lưu trú và ăn uống</t>
  </si>
  <si>
    <t>Thông tin và truyền thông</t>
  </si>
  <si>
    <t>Hoạt động tài chính, ngân hàng và  bảo hiểm</t>
  </si>
  <si>
    <t>Hoạt động kinh doanh bất động sản</t>
  </si>
  <si>
    <t>Hoạt động chuyên môn và khoa học công nghệ</t>
  </si>
  <si>
    <t>Hoạt động hành chính và dịch vụ hỗ trợ</t>
  </si>
  <si>
    <t>Hoạt động của Đảng cộng sản, tổ chức chính trị - xã hội; quản lý Nhà nước, an ninh quốc phòng; đảm bảo xã hội bắt buộc</t>
  </si>
  <si>
    <t>Giáo dục và đào tạo</t>
  </si>
  <si>
    <t xml:space="preserve">Y tế và hoạt động trợ giúp xã hội </t>
  </si>
  <si>
    <t>Nghệ thuật, vui chơi và giải trí</t>
  </si>
  <si>
    <t>Hoạt động khác</t>
  </si>
  <si>
    <t>Hoàn trả tạm ứng theo Quyết định 910/QĐ-TTg (phần địa phương)</t>
  </si>
  <si>
    <t>VI</t>
  </si>
  <si>
    <t>Các khoản chưa phân bổ cụ thể</t>
  </si>
  <si>
    <t>Chuẩn bị đầu tư</t>
  </si>
  <si>
    <t>An ninh</t>
  </si>
  <si>
    <t>Quốc phòng</t>
  </si>
  <si>
    <t>Quản lý nhà nước</t>
  </si>
  <si>
    <t>Thông tin</t>
  </si>
  <si>
    <t>Thể thao</t>
  </si>
  <si>
    <t>Văn hóa</t>
  </si>
  <si>
    <t>Tổng VH+TT</t>
  </si>
  <si>
    <t>Văn hoá</t>
  </si>
  <si>
    <t>Xã hội</t>
  </si>
  <si>
    <t>Y tế</t>
  </si>
  <si>
    <t>Y tế - xã hội</t>
  </si>
  <si>
    <t>Tài nguyên và Môi trường</t>
  </si>
  <si>
    <t>qlnn</t>
  </si>
  <si>
    <t>Khoa học, công nghệ và công nghệ thông tin</t>
  </si>
  <si>
    <t>cap nuoc</t>
  </si>
  <si>
    <t>gt</t>
  </si>
  <si>
    <t>Cấp nước và xử lý rác thải, nước thải</t>
  </si>
  <si>
    <t>nn</t>
  </si>
  <si>
    <t>Lĩnh vực xã hội</t>
  </si>
  <si>
    <t>Kho tàng</t>
  </si>
  <si>
    <t>Giao thông vận tải</t>
  </si>
  <si>
    <t>Nông, lâm nghiệp và thủy sản</t>
  </si>
  <si>
    <t>Công nghiệp</t>
  </si>
  <si>
    <t>Lĩnh vực kinh tế</t>
  </si>
  <si>
    <t>- Chi bổ sung dự trữ nhà nước</t>
  </si>
  <si>
    <t>- Vốn điều lệ: Quỹ hợp tác xã</t>
  </si>
  <si>
    <t>- Cho vay chính sách hộ đồng bào dân tộc thiểu số đặc biệt khó khăn, nhà ở cho người nghèo, cho vay hộ đồng bào nghèo vùng Đồng bằng Sông Cửu Long,...</t>
  </si>
  <si>
    <t>- Lợi nhuận để lại đầu tư của Tập đoàn Dầu khí</t>
  </si>
  <si>
    <t>Cho vay giải quyết việc làm</t>
  </si>
  <si>
    <t>- Bù lãi suất tín dụng đầu tư và tín dụng chính sách xã hội</t>
  </si>
  <si>
    <t>- Bổ sung vốn cho các doanh nghiệp công ích và doanh nghiệp của khu kinh tế quốc phòng</t>
  </si>
  <si>
    <t>- Bổ sung các Quỹ xúc tiến thương mại, đầu tư, du lịch và góp vốn cổ phần các tổ chức tài chính quốc tế</t>
  </si>
  <si>
    <t>CÁC KHOẢN CHI CHUNG</t>
  </si>
  <si>
    <t>Phụ lục 17</t>
  </si>
  <si>
    <t>2011-2015</t>
  </si>
  <si>
    <t>Ngành, lĩnh vực</t>
  </si>
  <si>
    <t>1</t>
  </si>
  <si>
    <t>Phụ lục 12b</t>
  </si>
  <si>
    <t>Phụ lục 13b</t>
  </si>
  <si>
    <t>Phương án 1</t>
  </si>
  <si>
    <t>Phương án 2</t>
  </si>
  <si>
    <r>
      <t xml:space="preserve">ĐẦU TƯ PHÁT TRIỂN TOÀN XÃ HỘI THEO NGÀNH, LĨNH VỰC GIAI ĐOẠN 2011-2015
</t>
    </r>
    <r>
      <rPr>
        <b/>
        <i/>
        <sz val="14"/>
        <rFont val="Times New Roman"/>
        <family val="1"/>
      </rPr>
      <t>(Phương án 2)</t>
    </r>
  </si>
  <si>
    <t>-</t>
  </si>
  <si>
    <t>Đơn vị: Tỷ đồng (giá thực tế)</t>
  </si>
  <si>
    <r>
      <t xml:space="preserve">ĐẦU TƯ NGUỒN NSNN VÀ TPCP PHÂN THEO NGÀNH, LĨNH VỰC GIAI ĐOẠN 2011-2015
</t>
    </r>
    <r>
      <rPr>
        <b/>
        <i/>
        <sz val="12"/>
        <rFont val="Times New Roman"/>
        <family val="1"/>
      </rPr>
      <t>(Phương án 2)</t>
    </r>
  </si>
  <si>
    <t>Chỉ tiêu</t>
  </si>
  <si>
    <t>Chỉ tiêu kinh tế</t>
  </si>
  <si>
    <t>Xuất nhập khẩu</t>
  </si>
  <si>
    <t>Chỉ tiêu xã hội</t>
  </si>
  <si>
    <t xml:space="preserve"> % </t>
  </si>
  <si>
    <t>Sản phẩm chủ yếu</t>
  </si>
  <si>
    <t>Thương mại</t>
  </si>
  <si>
    <t>Du lịch</t>
  </si>
  <si>
    <t>Nhập khẩu hàng hoá</t>
  </si>
  <si>
    <t>Xuất khẩu hàng hoá</t>
  </si>
  <si>
    <t>Lực lượng lao động từ 15 tuổi trở lên</t>
  </si>
  <si>
    <t>Lao động từ 15 tuổi trở lên đang làm việc trong nền kinh tế quốc dân</t>
  </si>
  <si>
    <t>LAO ĐỘNG</t>
  </si>
  <si>
    <t>Biểu mẫu số 10</t>
  </si>
  <si>
    <t>Biểu mẫu số 9</t>
  </si>
  <si>
    <t>Biểu mẫu số 6</t>
  </si>
  <si>
    <t>Biểu mẫu số 5</t>
  </si>
  <si>
    <t>Biểu mẫu số 4</t>
  </si>
  <si>
    <t>Biểu mẫu số 3</t>
  </si>
  <si>
    <t>Biểu mẫu số 2</t>
  </si>
  <si>
    <t>Chỉ tiêu Tài nguyên - Môi trường và phát triển bền vững</t>
  </si>
  <si>
    <t>Vốn đầu tư thực hiện</t>
  </si>
  <si>
    <t>a)</t>
  </si>
  <si>
    <t>b)</t>
  </si>
  <si>
    <t>c)</t>
  </si>
  <si>
    <t>Chỉ số sản xuất công nghiệp (IIP)</t>
  </si>
  <si>
    <t>Giá trị xuất khẩu hàng hóa</t>
  </si>
  <si>
    <t>Trong đó: Giá trị xuất khẩu doanh nghiệp có vốn ĐTNN (không kể dầu thô)</t>
  </si>
  <si>
    <t>Giá trị nhập khẩu hàng hóa</t>
  </si>
  <si>
    <t>Trong đó: Giá trị nhập khẩu của doanh nghiệp có vốn ĐTNN</t>
  </si>
  <si>
    <t>Góp vốn, mua cổ phần</t>
  </si>
  <si>
    <t xml:space="preserve"> - Thuỷ sản chế biến</t>
  </si>
  <si>
    <t>Tấn</t>
  </si>
  <si>
    <t xml:space="preserve"> - Đường RS (trên địa bàn tỉnh)</t>
  </si>
  <si>
    <t xml:space="preserve"> - Bánh kẹo các loại</t>
  </si>
  <si>
    <t xml:space="preserve"> - Sữa các loại (trên địa bàn tỉnh)</t>
  </si>
  <si>
    <t>1000 lít</t>
  </si>
  <si>
    <t xml:space="preserve"> - Nước khoáng và nước tinh khiết</t>
  </si>
  <si>
    <t xml:space="preserve"> - Lọc hóa dầu</t>
  </si>
  <si>
    <t xml:space="preserve"> - Phân bón hóa học</t>
  </si>
  <si>
    <t xml:space="preserve"> - Gạch xây các loại</t>
  </si>
  <si>
    <t>1000 viên</t>
  </si>
  <si>
    <t xml:space="preserve"> - Đá khai thác các loại</t>
  </si>
  <si>
    <t xml:space="preserve"> -Tinh bột mỳ (trên địa bàn tỉnh)</t>
  </si>
  <si>
    <t xml:space="preserve"> - Quần áo may sẵn</t>
  </si>
  <si>
    <t>1000 chiếc</t>
  </si>
  <si>
    <t xml:space="preserve"> - Điện sản xuất</t>
  </si>
  <si>
    <t>Triệu kw/h</t>
  </si>
  <si>
    <t xml:space="preserve"> - Điện thương phẩm</t>
  </si>
  <si>
    <t xml:space="preserve"> - Nước máy</t>
  </si>
  <si>
    <t>1000m3</t>
  </si>
  <si>
    <t xml:space="preserve"> - Dăm bột giấy</t>
  </si>
  <si>
    <t xml:space="preserve"> - Tai nghe</t>
  </si>
  <si>
    <t>Nghìn cái</t>
  </si>
  <si>
    <t xml:space="preserve"> - Cuộn cảm</t>
  </si>
  <si>
    <t xml:space="preserve"> - Giày da các loại</t>
  </si>
  <si>
    <t>- Tổng số khách</t>
  </si>
  <si>
    <t>- Tổng thu từ khách du lịch</t>
  </si>
  <si>
    <t>Lượt</t>
  </si>
  <si>
    <t>"</t>
  </si>
  <si>
    <t>Người</t>
  </si>
  <si>
    <t>Triệu đồng</t>
  </si>
  <si>
    <t xml:space="preserve">Triệu USD </t>
  </si>
  <si>
    <t>Tỷ đồng</t>
  </si>
  <si>
    <t>Triệu USD</t>
  </si>
  <si>
    <t xml:space="preserve"> + Thủy sản</t>
  </si>
  <si>
    <t xml:space="preserve"> + Tinh bột mỳ</t>
  </si>
  <si>
    <t xml:space="preserve"> + Đồ gỗ</t>
  </si>
  <si>
    <t xml:space="preserve"> + Dăm gỗ nguyên liệu giấy</t>
  </si>
  <si>
    <t xml:space="preserve"> + May mặc</t>
  </si>
  <si>
    <t xml:space="preserve"> + Hàng thực phẩm chế biến</t>
  </si>
  <si>
    <t xml:space="preserve"> + Sản phẩm cơ khí</t>
  </si>
  <si>
    <t xml:space="preserve"> + Dầu FO</t>
  </si>
  <si>
    <t xml:space="preserve"> + Sơ, sợi dệt các loại</t>
  </si>
  <si>
    <t xml:space="preserve"> + Điện tử các loại và linh kiện</t>
  </si>
  <si>
    <t xml:space="preserve"> + Giày da các loại</t>
  </si>
  <si>
    <t xml:space="preserve"> + Máy móc, phụ tùng thay thế</t>
  </si>
  <si>
    <t xml:space="preserve"> + Sắt thép </t>
  </si>
  <si>
    <t xml:space="preserve"> + Dầu thô</t>
  </si>
  <si>
    <t xml:space="preserve"> - Sản lượng lương thực cây có hạt</t>
  </si>
  <si>
    <t xml:space="preserve"> + Lúa:  Diện tích</t>
  </si>
  <si>
    <t>Ha</t>
  </si>
  <si>
    <t xml:space="preserve">             Năng suất</t>
  </si>
  <si>
    <t>Tạ/ha</t>
  </si>
  <si>
    <t xml:space="preserve">             Sản lượng</t>
  </si>
  <si>
    <t xml:space="preserve"> + Ngô:  Diện tích</t>
  </si>
  <si>
    <t xml:space="preserve"> + Sắn:  Diện tích</t>
  </si>
  <si>
    <t xml:space="preserve">            Năng suất</t>
  </si>
  <si>
    <t xml:space="preserve">            Sản lượng</t>
  </si>
  <si>
    <t xml:space="preserve"> + Đậu: Diện tích</t>
  </si>
  <si>
    <t xml:space="preserve"> + Rau: Diện tích</t>
  </si>
  <si>
    <t xml:space="preserve"> + Đàn trâu</t>
  </si>
  <si>
    <t>Con</t>
  </si>
  <si>
    <t xml:space="preserve"> + Đàn bò</t>
  </si>
  <si>
    <t xml:space="preserve">    Tỷ trọng bò lai</t>
  </si>
  <si>
    <t xml:space="preserve"> + Đàn heo</t>
  </si>
  <si>
    <t xml:space="preserve"> + Sản lượng thịt hơi xuất chuồng</t>
  </si>
  <si>
    <t>Lâm nghiệp</t>
  </si>
  <si>
    <t xml:space="preserve"> - Tổng diện tích rừng hiện có</t>
  </si>
  <si>
    <t xml:space="preserve"> * Diện tích rừng trong Quy hoạch 03 loại rừng</t>
  </si>
  <si>
    <t xml:space="preserve"> - Quản lý bảo vệ rừng</t>
  </si>
  <si>
    <t xml:space="preserve"> - Khoanh nuôi tái sinh rừng</t>
  </si>
  <si>
    <t xml:space="preserve"> - Trồng mới rừng tập trung</t>
  </si>
  <si>
    <t xml:space="preserve"> - Gỗ rừng trồng khai thác (gỗ tròn)</t>
  </si>
  <si>
    <t>Thuỷ sản</t>
  </si>
  <si>
    <t xml:space="preserve"> - Sản lượng thuỷ sản đánh bắt</t>
  </si>
  <si>
    <t xml:space="preserve"> - Sản lượng thuỷ sản nuôi trồng</t>
  </si>
  <si>
    <t xml:space="preserve"> - Diện tích nuôi trồng</t>
  </si>
  <si>
    <t>d)</t>
  </si>
  <si>
    <t>Thủy lợi</t>
  </si>
  <si>
    <t xml:space="preserve"> - Tổng diện tích được tưới</t>
  </si>
  <si>
    <t>Xây dựng nông thôn mới</t>
  </si>
  <si>
    <t>Tiêu chí</t>
  </si>
  <si>
    <t>Xã</t>
  </si>
  <si>
    <t>Dự án</t>
  </si>
  <si>
    <t xml:space="preserve"> Trong đó: Số dự án đã đi vào hoạt động bị thu hồi</t>
  </si>
  <si>
    <t>Tổng số học sinh đầu năm học</t>
  </si>
  <si>
    <t>Giáo dục mầm non</t>
  </si>
  <si>
    <t>Cháu</t>
  </si>
  <si>
    <t>Giáo dục phổ thông</t>
  </si>
  <si>
    <t>Học sinh</t>
  </si>
  <si>
    <t xml:space="preserve"> - Tiểu học</t>
  </si>
  <si>
    <t xml:space="preserve"> - Trung học cơ sở</t>
  </si>
  <si>
    <t xml:space="preserve"> - Trung học phổ thông</t>
  </si>
  <si>
    <t xml:space="preserve"> - Trung học chuyên nghiệp</t>
  </si>
  <si>
    <t xml:space="preserve"> - Cao đẳng</t>
  </si>
  <si>
    <t xml:space="preserve"> - Đại học</t>
  </si>
  <si>
    <t>Tỷ lệ trẻ em trong độ tuổi đi học mẫu giáo</t>
  </si>
  <si>
    <t>Huyện</t>
  </si>
  <si>
    <t>Số trường đạt chuẩn Quốc gia</t>
  </si>
  <si>
    <t>Trường</t>
  </si>
  <si>
    <t xml:space="preserve"> - Mầm non</t>
  </si>
  <si>
    <t>Tỷ lệ trường đạt chuẩn quốc gia</t>
  </si>
  <si>
    <t>Dân số trung bình</t>
  </si>
  <si>
    <t>Số giường bệnh/vạn dân (không tính giường trạm y tế xã)</t>
  </si>
  <si>
    <t>Số bác sĩ/1 vạn dân</t>
  </si>
  <si>
    <t>Tỷ lệ người tham gia đóng bảo hiểm y tế toàn dân</t>
  </si>
  <si>
    <t>Tỷ lệ đạt chuẩn văn hóa</t>
  </si>
  <si>
    <t xml:space="preserve"> - Gia đình văn hoá</t>
  </si>
  <si>
    <t xml:space="preserve"> - Thôn, khối phố văn hoá</t>
  </si>
  <si>
    <t xml:space="preserve"> - Cơ quan, đơn vị, trường học văn hoá</t>
  </si>
  <si>
    <t>Số xã, phường, thị trấn có nhà văn hóa</t>
  </si>
  <si>
    <t>Tỷ lệ xã, phường, thị trấn có nhà văn hóa</t>
  </si>
  <si>
    <t>xã</t>
  </si>
  <si>
    <t>Thời lượng phát thanh</t>
  </si>
  <si>
    <t>Giờ</t>
  </si>
  <si>
    <t>Thời lượng phát hình</t>
  </si>
  <si>
    <t xml:space="preserve"> Tỷ lệ hộ được xem đài truyền hình</t>
  </si>
  <si>
    <t>V</t>
  </si>
  <si>
    <t>Tỷ lệ chất thải nguy hại (rắn, lỏng) được xử lý đạt tiêu chuẩn, quy chuẩn quốc gia</t>
  </si>
  <si>
    <t>Tỷ lệ xử lý chất thải rắn ở nông thôn</t>
  </si>
  <si>
    <t>Số Khu công nghiệp có hệ thống xử lý nước thải tập trung đạt tiêu chuẩn môi trường</t>
  </si>
  <si>
    <t>Khu CN</t>
  </si>
  <si>
    <t>Tỷ lệ cây xanh đô thị (TP.Q.Ngãi và các thị trấn)</t>
  </si>
  <si>
    <t>Tỷ lệ hộ dân cư đô thị dùng nước sạch</t>
  </si>
  <si>
    <t>Tỷ lệ hộ sử dụng điện</t>
  </si>
  <si>
    <t>Tỷ lệ đô thị hóa toàn tỉnh</t>
  </si>
  <si>
    <t>GRDP bình quân đầu người</t>
  </si>
  <si>
    <t>Tỷ lệ lao động nông nghiệp trong tổng lao động xã hội</t>
  </si>
  <si>
    <t>Gường</t>
  </si>
  <si>
    <t>- Mầm non</t>
  </si>
  <si>
    <t>- Tiểu học</t>
  </si>
  <si>
    <t>- Trung học cơ sở</t>
  </si>
  <si>
    <t>- Trung học phổ thông</t>
  </si>
  <si>
    <t>Doanh nghiệp</t>
  </si>
  <si>
    <t>Lũy kế tổng vốn của các dự án đã thực hiện</t>
  </si>
  <si>
    <t>Số dự án cấp phép mới trong năm</t>
  </si>
  <si>
    <t>Lũy kế các dự án đã đi vào hoạt động</t>
  </si>
  <si>
    <t>Vốn đăng ký cấp mới</t>
  </si>
  <si>
    <t>Lũy kế các dự án còn hiệu lực</t>
  </si>
  <si>
    <t>Lũy kế tổng vốn đăng ký còn hiệu lực</t>
  </si>
  <si>
    <t>Vốn đầu tư thực hiện trong kỳ</t>
  </si>
  <si>
    <t>E</t>
  </si>
  <si>
    <t>BẢO HIỂM</t>
  </si>
  <si>
    <t>G</t>
  </si>
  <si>
    <t>VĂN HÓA</t>
  </si>
  <si>
    <t>Số người tham gia BHXH bắt buộc</t>
  </si>
  <si>
    <t>Số người tham gia BHXH thất nghiệp</t>
  </si>
  <si>
    <t>Giáo dục thường xuyên</t>
  </si>
  <si>
    <t>Kim ngạch XK các mặt hàng chủ yếu</t>
  </si>
  <si>
    <t>Kim ngạch NK các mặt hàng chủ yếu</t>
  </si>
  <si>
    <t xml:space="preserve"> + Vải và nguyên phụ liệu may mặc</t>
  </si>
  <si>
    <t xml:space="preserve"> + Bông các loại</t>
  </si>
  <si>
    <t>Vận tải</t>
  </si>
  <si>
    <t>Thuê bao</t>
  </si>
  <si>
    <t>Tổng mức bán lẻ hàng hóa và dịch vụ tiêu dùng xã hội</t>
  </si>
  <si>
    <t>Số xã đạt chuẩn nông thôn mới</t>
  </si>
  <si>
    <t>Số tiêu chí nông thôn mới bình quân/xã</t>
  </si>
  <si>
    <t>Lũy kế số xã đạt chuẩn nông thôn mới</t>
  </si>
  <si>
    <t>Tỷ lệ lũy kế số xã đạt chuẩn nông thôn mới</t>
  </si>
  <si>
    <t>Tỷ lệ dân số nông thôn được cung cấp nước hợp vệ sinh</t>
  </si>
  <si>
    <t>Thu gom chất thải rắn ở đô thị</t>
  </si>
  <si>
    <t>Tỷ lệ xử lý chất thải rắn y tế đạt tiêu chuẩn</t>
  </si>
  <si>
    <t>Tỷ lệ khu công nghiệp đang hoạt động có hệ thống xử lý nước thải tập trung đạt tiêu chuẩn môi trường</t>
  </si>
  <si>
    <t>Tổng vốn điều chỉnh tăng trong năm</t>
  </si>
  <si>
    <t>Số dự án bị thu hồi trong kỳ</t>
  </si>
  <si>
    <t>Tổng vốn đăng ký của doanh nghiệp bị thu hồi trong kỳ</t>
  </si>
  <si>
    <t>Tổng vốn điều chỉnh giảm trong kỳ</t>
  </si>
  <si>
    <t>Số dự án đi vào hoạt động trong kỳ</t>
  </si>
  <si>
    <t xml:space="preserve">   Trong đó:+ Rừng phòng hộ</t>
  </si>
  <si>
    <t>+ Theo VND</t>
  </si>
  <si>
    <t xml:space="preserve"> - Thép xây dựng (Hòa Phát)</t>
  </si>
  <si>
    <t>1.000 tấn</t>
  </si>
  <si>
    <t>1000 Tấn.Km</t>
  </si>
  <si>
    <t xml:space="preserve"> + Nguyên liệu, hương liệu, vật liệu sản xuất bia, sữa, bánh kẹo</t>
  </si>
  <si>
    <t xml:space="preserve"> + Khác</t>
  </si>
  <si>
    <t>Lũy kế tổng vốn các dự án đã thực hiện còn hiệu lực</t>
  </si>
  <si>
    <t>- Vận chuyển hàng hóa</t>
  </si>
  <si>
    <t>- Luân chuyển hàng hóa</t>
  </si>
  <si>
    <t>- Vận tải hành khách</t>
  </si>
  <si>
    <t>- Luân chuyển hành khách</t>
  </si>
  <si>
    <t>- Doanh thu ngành vận tải</t>
  </si>
  <si>
    <t>TT</t>
  </si>
  <si>
    <t>PHÁT TRIỂN DOANH NGHIỆP</t>
  </si>
  <si>
    <t>Số lượng doanh nghiệp</t>
  </si>
  <si>
    <t>Tổng vốn chủ sở hữu tại doanh nghiệp</t>
  </si>
  <si>
    <t>Nộp ngân sách nhà nước</t>
  </si>
  <si>
    <t>Tổng lợi nhuận</t>
  </si>
  <si>
    <t>Hình thức sắp xếp doanh nghiệp</t>
  </si>
  <si>
    <t>- Số doanh nghiệp giữ nguyên 100% vốn nhà nước</t>
  </si>
  <si>
    <t>- Số doanh nghiệp thực hiện cổ phần hóa</t>
  </si>
  <si>
    <t>- Số doanh nghiệp sắp xếp theo hình thức khác (bán, hợp nhất, sáp nhập,…)</t>
  </si>
  <si>
    <t>PHÁT TRIỂN KINH TẾ TẬP THỂ</t>
  </si>
  <si>
    <t>Hợp tác xã</t>
  </si>
  <si>
    <t>Thuế thu nhập cá nhân</t>
  </si>
  <si>
    <t>Thuế sử dụng đất nông nghiệp</t>
  </si>
  <si>
    <t>Thuế sử dụng đất phi nông nghiệp</t>
  </si>
  <si>
    <t>Các khoản thu NSĐP hưởng 100%</t>
  </si>
  <si>
    <t>Chi đầu tư phát triển khác</t>
  </si>
  <si>
    <t>Chi y tế, dân số và gia đình</t>
  </si>
  <si>
    <t>Chi phát thanh, truyền hình</t>
  </si>
  <si>
    <t>Chi các hoạt động kinh tế</t>
  </si>
  <si>
    <t>Biểu mẫu số 11</t>
  </si>
  <si>
    <t xml:space="preserve">Người </t>
  </si>
  <si>
    <t>Ngàn tấn</t>
  </si>
  <si>
    <t>1000HK</t>
  </si>
  <si>
    <t>1000HK.KM</t>
  </si>
  <si>
    <t xml:space="preserve"> - Sợi bông</t>
  </si>
  <si>
    <t xml:space="preserve">                      + Lâm nghiệp</t>
  </si>
  <si>
    <t xml:space="preserve">                      + Thủy sản</t>
  </si>
  <si>
    <t>Vốn đăng ký tăng thêm</t>
  </si>
  <si>
    <t xml:space="preserve"> + Thép</t>
  </si>
  <si>
    <t>TH 2019</t>
  </si>
  <si>
    <t>- Tỷ lệ độ che phủ rừng</t>
  </si>
  <si>
    <t>Trong đó: ngoại tệ</t>
  </si>
  <si>
    <t xml:space="preserve">                  Trường TH-THCS</t>
  </si>
  <si>
    <t>Tỷ lệ thời gian sử dụng lao động  ở nông thôn</t>
  </si>
  <si>
    <t xml:space="preserve">Lũy kế số huyện đạt chuẩn nông thôn mới </t>
  </si>
  <si>
    <t xml:space="preserve"> + Hàng hóa khác (cuộn cảm, thiết bị, hệ thống điều phối khí xả, bọc đệm ghế, đệm lò xo, bộ phận của ghế, bộ dây điện, bộ dây nguồn, nệm mút)</t>
  </si>
  <si>
    <t>THU NỘI ĐỊA</t>
  </si>
  <si>
    <t>Thu từ khu vực kinh tế ngoài quốc doanh</t>
  </si>
  <si>
    <t>Thu khác ngân sách</t>
  </si>
  <si>
    <t>Thu từ quỹ đất công ích và thu hoa lợi công sản khác</t>
  </si>
  <si>
    <t>THU VIỆN TRỢ</t>
  </si>
  <si>
    <t>Năm 2020</t>
  </si>
  <si>
    <t>Kế hoạch</t>
  </si>
  <si>
    <t>Dự kiến năm 2021</t>
  </si>
  <si>
    <t>Trong đó: đạt chuẩn nông thôn kiểu mẫu</t>
  </si>
  <si>
    <t>NGÀNH NÔNG, LÂM NGHIỆP VÀ THỦY SẢN</t>
  </si>
  <si>
    <t>NGÀNH CÔNG NGHIỆP</t>
  </si>
  <si>
    <t>NGÀNH DỊCH VỤ</t>
  </si>
  <si>
    <t>XUẤT NHẬP KHẨU</t>
  </si>
  <si>
    <t>GIÁO DỤC, ĐÀO TẠO</t>
  </si>
  <si>
    <t>THU NGÂN SÁCH NHÀ NƯỚC</t>
  </si>
  <si>
    <t>CHI NGÂN SÁCH NHÀ NƯỚC</t>
  </si>
  <si>
    <t>ĐẦU TƯ TRỰC TIẾP NƯỚC NGOÀI</t>
  </si>
  <si>
    <t xml:space="preserve">                             + Tiếng dân tộc ít người</t>
  </si>
  <si>
    <t xml:space="preserve">                             + Tiếng nước ngoài</t>
  </si>
  <si>
    <t xml:space="preserve"> Trong đó: Dân tộc nội trú</t>
  </si>
  <si>
    <t xml:space="preserve"> PHÁT TRIỂN DOANH NGHIỆP VÀ KINH TẾ TẬP THỂ</t>
  </si>
  <si>
    <t>Thực hiện  2019</t>
  </si>
  <si>
    <t>Mục tiêu</t>
  </si>
  <si>
    <t>Ước thực hiện cả năm</t>
  </si>
  <si>
    <t>Ước thực hiện cả năm so với thực hiện 2019 (%)</t>
  </si>
  <si>
    <t>So với mục tiêu 2020 (%)</t>
  </si>
  <si>
    <t>So với ước thực hiện 2020 (%)</t>
  </si>
  <si>
    <t>Vốn đăng ký</t>
  </si>
  <si>
    <t>+</t>
  </si>
  <si>
    <t>Tổng sản phẩm trên địa bàn (GRDP) giá SS 2010</t>
  </si>
  <si>
    <t>Tổng giá trị tăng thêm</t>
  </si>
  <si>
    <t>Khu vực I (Nông, lâm nghiệp và thủy sản)</t>
  </si>
  <si>
    <t>Khu vực II (Công nghiệp - Xây dựng)</t>
  </si>
  <si>
    <t xml:space="preserve">   Chia ra:   -  SP Lọc hóa dầu</t>
  </si>
  <si>
    <t xml:space="preserve">                    - SP công nghiệp khác</t>
  </si>
  <si>
    <t xml:space="preserve">                       + CN không tính dầu, thép</t>
  </si>
  <si>
    <t xml:space="preserve">                       + CN thép</t>
  </si>
  <si>
    <t>Xây dựng</t>
  </si>
  <si>
    <t>Khu vực III (Dịch vụ)</t>
  </si>
  <si>
    <t>Thuế sản phẩm trừ trợ cấp sản phẩm</t>
  </si>
  <si>
    <t>Tổng sản phẩm trên địa bàn (GRDP) giá hiện hành</t>
  </si>
  <si>
    <t>Tổng sản phẩm trên địa bàn (GRDP)</t>
  </si>
  <si>
    <t>Năng suất lao động xã hội (giá hiện hành)</t>
  </si>
  <si>
    <t>Tổng giá trị sản xuất (GO) giá SS 2010</t>
  </si>
  <si>
    <t>Thu ngân sách địa phương</t>
  </si>
  <si>
    <t>Tổng thu ngân sách nhà nước trên địa bàn</t>
  </si>
  <si>
    <t>Trong đó thu nội địa</t>
  </si>
  <si>
    <t>Thu từ tiền sử dụng đất</t>
  </si>
  <si>
    <t>Thu từ xổ số kiến thiết</t>
  </si>
  <si>
    <t>Thu ngân sách địa phương hưởng theo phân cấp</t>
  </si>
  <si>
    <t>Thu ngân sách địa phương hưởng từ các khoản theo phân chia</t>
  </si>
  <si>
    <t>Chi ngân sách địa phương</t>
  </si>
  <si>
    <t>Tổng chi cân đối ngân sách địa phương</t>
  </si>
  <si>
    <t>Chi đầu tư</t>
  </si>
  <si>
    <t>Chi thường xuyên (bao gồm chi cải cách tiền lương, tinh giản biên chế)</t>
  </si>
  <si>
    <t>Bội thu/Bội chi ngân sách địa phương</t>
  </si>
  <si>
    <t>Thứ hạng chỉ số năng lực cạnh tranh cấp tỉnh (PCI)</t>
  </si>
  <si>
    <t>Thứ hạng chỉ số hiệu quả quản trị và hành chính công cấp tỉnh (PAPI)</t>
  </si>
  <si>
    <t>Số doanh nghiệp đang hoạt động và kê khai thuế đến cuối kỳ báo cáo</t>
  </si>
  <si>
    <t>Về đầu tư trực tiếp nước ngoài</t>
  </si>
  <si>
    <t>Số dự án còn hiệu lực lũy kế đến cuối kỳ báo cáo</t>
  </si>
  <si>
    <t>Mật độ dân số</t>
  </si>
  <si>
    <t>Tỷ lệ lao động từ 15 tuổi trở lên đang làm việc so với tổng dân số</t>
  </si>
  <si>
    <t>Tỷ lệ số huyện đạt chuẩn/hoàn thành nhiệm vụ xây dựng nông thôn mới</t>
  </si>
  <si>
    <t>Hộ nghèo theo chuẩn nghèo đa chiều</t>
  </si>
  <si>
    <t>Tỷ lệ hộ nghèo theo chuẩn nghèo đa chiều</t>
  </si>
  <si>
    <t>Mức giảm tỷ lệ hộ nghèo theo chuẩn nghèo đa chiều</t>
  </si>
  <si>
    <t>Điểm %</t>
  </si>
  <si>
    <t>Vốn đầu tư thực hiện trên địa bàn (giá hiện hành)</t>
  </si>
  <si>
    <t>Thu ngân sách địa phương hưởng 100%</t>
  </si>
  <si>
    <t xml:space="preserve">                             Chăn nuôi</t>
  </si>
  <si>
    <t>Phấn đấu giai đoạn 2021-2025 đạt trên 150.000 tỷ đồng</t>
  </si>
  <si>
    <t xml:space="preserve"> - Tổng kim ngạch xuất khẩu hàng hóa</t>
  </si>
  <si>
    <t xml:space="preserve"> - Tổng kim ngạch nhập khẩu hàng hóa</t>
  </si>
  <si>
    <t>Phấn đấu thực hiện vượt mức chỉ tiêu thu ngân sách Trung ương giao hàng năm trên 5%</t>
  </si>
  <si>
    <t>Tiêu chí quốc gia về nông thôn mới</t>
  </si>
  <si>
    <t>Số xã đạt tiêu chí quốc gia về nông thôn mới</t>
  </si>
  <si>
    <t>Có 30 xã và 03 huyện đạt tiêu chí quốc gia về nông thôn mới</t>
  </si>
  <si>
    <t>huyện</t>
  </si>
  <si>
    <t>Giảm bình quân 1 - 1,5%/năm</t>
  </si>
  <si>
    <t>Giảm bình quân 4 -4,56%/năm</t>
  </si>
  <si>
    <t xml:space="preserve">                 Đồng bằng giảm</t>
  </si>
  <si>
    <t>Giảm bình quân 0,4 - 0,6%/năm</t>
  </si>
  <si>
    <t>Số lao động có viêc làm tăng thêm hàng năm</t>
  </si>
  <si>
    <t>Lao động từ 15 tuổi trở lên đang làm việc trong nền kinh tế</t>
  </si>
  <si>
    <t>Đến năm 2025, đạt trên 65%</t>
  </si>
  <si>
    <t>Đến năm 2025, giảm còn 37%</t>
  </si>
  <si>
    <t>Đến năm 2025: Mầm non 50%; Tiểu học 88%; THCS 88,6%; THPT 71,1%</t>
  </si>
  <si>
    <t>+ Trường THCS</t>
  </si>
  <si>
    <t>+ Trường TH-THCS</t>
  </si>
  <si>
    <t>Đến năm 2025 đạt 32 gường/vạn dân</t>
  </si>
  <si>
    <t>Đến năm 2025, đạt 95%</t>
  </si>
  <si>
    <t>Đến năm 2025 đạt 52%</t>
  </si>
  <si>
    <t>Đến năm 2025 đạt 90%</t>
  </si>
  <si>
    <t>Đến năm 2025 đạt 100%</t>
  </si>
  <si>
    <t>Đến năm 2025 đạt 75%</t>
  </si>
  <si>
    <t>Quảng Ngãi có 3 KCN và 01 KKT, KCN Phổ Phong tỉnh chưa có kế hoạch đầu tư HTXL</t>
  </si>
  <si>
    <t>Đến năm 2025 đạt 65%</t>
  </si>
  <si>
    <t>Đến năm 2025 đạt 95%</t>
  </si>
  <si>
    <t>Đến năm 2025 đạt 35%</t>
  </si>
  <si>
    <t>Quốc phòng, an ninh</t>
  </si>
  <si>
    <t>Xây dựng xã, phường, thị trấn vững mạnh về QP-AN</t>
  </si>
  <si>
    <t>Bình quân đạt 95%/năm</t>
  </si>
  <si>
    <t>Bình quân đạt 65%/năm</t>
  </si>
  <si>
    <t>Xây dựng xã, phường, thị trấn đạt tiêu chuẩn "An toàn về an ninh trật tự" hàng năm đạt ít nhất</t>
  </si>
  <si>
    <t>Đạt ít nhất 80%</t>
  </si>
  <si>
    <t>Xây dựng cơ quan, doanh nghiệp, nhà trường đạt tiêu chuẩn "An toàn về an ninh trật tự" hàng năm đạt ít nhất</t>
  </si>
  <si>
    <t>Cải cách hành chính</t>
  </si>
  <si>
    <t xml:space="preserve">                 Đồng bằng</t>
  </si>
  <si>
    <t>Trong đó: Chế biến, chế tạo</t>
  </si>
  <si>
    <t>Thông tin và Truyền thông</t>
  </si>
  <si>
    <t>Tổng số doanh nghiệp đăng ký thành lập (lũy kế)</t>
  </si>
  <si>
    <t>Số doanh nghiệp hoạt động trong nền kinh tế (không tính các doanh nghiệp đã giải thể)</t>
  </si>
  <si>
    <t>Số doanh nghiệp đăng ký mới</t>
  </si>
  <si>
    <t>Tổng số vốn đăng ký của doanh nghiệp thành lập mới</t>
  </si>
  <si>
    <t>Số doanh nghiệp hoàn tất thủ tục giải thể</t>
  </si>
  <si>
    <t>Tỷ lệ xã đạt chuẩn nông thôn mới</t>
  </si>
  <si>
    <t>Tổng biên chế hưởng lương ngân sách nhà nước</t>
  </si>
  <si>
    <t>Số biên chế công chức hưởng lương từ ngân sách nhà nước</t>
  </si>
  <si>
    <t>Tỷ lệ tinh giản biên chế công chức hưởng lương từ ngân sách nhà nước</t>
  </si>
  <si>
    <t>Số biên chế sự nghiệp hưởng lương từ ngân sách nhà nước</t>
  </si>
  <si>
    <t>Tỷ lệ tinh giản biên chế sự nghiệp hưởng lương từ ngân sách nhà nước</t>
  </si>
  <si>
    <t>Tỷ lệ đơn vị sự nghiệp công lập tự chủ/Tổng số đơn vị sự nghiệp công lập</t>
  </si>
  <si>
    <t>Chỉ số cải cách hành chính tỉnh (Par-Index)</t>
  </si>
  <si>
    <t>Chỉ số hài lòng về sự phục vụ của cơ quan hành chính nhà nước (SIPAS)</t>
  </si>
  <si>
    <t>Số người tham gia BHXH tự nguyện</t>
  </si>
  <si>
    <r>
      <rPr>
        <i/>
        <sz val="13"/>
        <color rgb="FFFF0000"/>
        <rFont val="Times New Roman"/>
        <family val="1"/>
      </rPr>
      <t>Trong đó,</t>
    </r>
    <r>
      <rPr>
        <sz val="13"/>
        <color rgb="FFFF0000"/>
        <rFont val="Times New Roman"/>
        <family val="1"/>
      </rPr>
      <t xml:space="preserve"> Tỷ lệ lao động qua đào tạo từ 3 tháng trở lên có văn bằng, chứng chỉ công nhận kết quả đào tạo</t>
    </r>
  </si>
  <si>
    <t>Lũy kế số huyện đạt tiêu chí quốc gia về nông thôn mới</t>
  </si>
  <si>
    <t>Công nghiệp - Xây dựng</t>
  </si>
  <si>
    <t>Ghi chú</t>
  </si>
  <si>
    <t>515578,42 ha</t>
  </si>
  <si>
    <t>41/63 tỉnh, thành phố</t>
  </si>
  <si>
    <t>15-20/63 tỉnh, thành phố</t>
  </si>
  <si>
    <t>61/63 tỉnh, thành phố</t>
  </si>
  <si>
    <t>56/63 tỉnh, thành phố</t>
  </si>
  <si>
    <t>+ Theo USD (Tỷ giá 1 USD: Năm 2019: 23.500 đ; Năm 2020: 24.000; Năm 2021: 24.300)</t>
  </si>
  <si>
    <t xml:space="preserve"> Triệu USD </t>
  </si>
  <si>
    <t xml:space="preserve">Tổng sản phẩm trên địa bàn (GRDP) </t>
  </si>
  <si>
    <t xml:space="preserve"> + GRDP không dầu, không Hoà Phát</t>
  </si>
  <si>
    <t xml:space="preserve"> - Công nghiệp và xây dựng</t>
  </si>
  <si>
    <t xml:space="preserve">     Trong đó:* GRDP CN riêng SP lọc hóa dầu</t>
  </si>
  <si>
    <t xml:space="preserve">                     * GRDP CN không tính SP lọc hóa dầu</t>
  </si>
  <si>
    <t xml:space="preserve"> * GRDP CN không tính SP lọc hóa dầu, không HP</t>
  </si>
  <si>
    <t xml:space="preserve">                    Thép Hoà Phát</t>
  </si>
  <si>
    <t xml:space="preserve">              + GRDP ngành xây dựng</t>
  </si>
  <si>
    <t xml:space="preserve"> - Dịch vụ</t>
  </si>
  <si>
    <t xml:space="preserve"> - Nông, lâm nghiệp và thủy sản</t>
  </si>
  <si>
    <t>Trg đó: + GRDP Nông nghiệp</t>
  </si>
  <si>
    <t xml:space="preserve">              + GRDP Lâm nghiệp</t>
  </si>
  <si>
    <t xml:space="preserve">              + GRDP Thủy sản</t>
  </si>
  <si>
    <t xml:space="preserve"> + Tốc độ tăng tổng sản phẩm trên địa bàn</t>
  </si>
  <si>
    <t xml:space="preserve"> + Tốc độ tăng trưởng tổng sản phẩm trên địa bàn không tính sản phẩm lọc hóa dầu</t>
  </si>
  <si>
    <t>Cơ cấu GRDP</t>
  </si>
  <si>
    <t xml:space="preserve"> - Nông, lâm nghiệp và thuỷ sản</t>
  </si>
  <si>
    <t>+ Theo USD (Tỷ giá 1 USD: Năm 2015: 21.500; 2016: 21.800; 2017: 22.300; 2018: 23.000; 2019: 23.500; 2020:24.000)</t>
  </si>
  <si>
    <t xml:space="preserve"> - Công nghiệp, xây dựng</t>
  </si>
  <si>
    <t xml:space="preserve">     Trong đó:* GTSX CN riêng SP lọc hóa dầu</t>
  </si>
  <si>
    <t xml:space="preserve">                     * GTSX CN không tính SP lọc hóa dầu</t>
  </si>
  <si>
    <t xml:space="preserve">     * GTSX CN không tính SP lọc hóa dầu và Hoà Phát</t>
  </si>
  <si>
    <t xml:space="preserve">                      Thép Hoà Phát</t>
  </si>
  <si>
    <t xml:space="preserve">                     + Xây dựng</t>
  </si>
  <si>
    <t xml:space="preserve"> …</t>
  </si>
  <si>
    <t>2020/2019</t>
  </si>
  <si>
    <t>Trg đó: + GRDP ngành công nghiệp</t>
  </si>
  <si>
    <t>Số biên chế công chức tinh giản trong năm</t>
  </si>
  <si>
    <t>Số biên chế sự nghiệp tinh giản trong năm</t>
  </si>
  <si>
    <t>Ước thực hiện cả năm so với KH (%)</t>
  </si>
  <si>
    <t>PHỤ LỤC</t>
  </si>
  <si>
    <t>ƯTH cả năm</t>
  </si>
  <si>
    <t>Biểu mẫu số 1.1</t>
  </si>
  <si>
    <t>GRDP năm 2020 tính theo 03 khu vực</t>
  </si>
  <si>
    <t>TĂNG TRƯỞNG KINH TẾ VÀ MỘT SỐ CHỈ TIÊU CHỦ YẾU NĂM 2020</t>
  </si>
  <si>
    <t>ƯTH2020/
TH2019 (%)</t>
  </si>
  <si>
    <t>Số lao động được tạo việc làm (từ năm 2021 đổi thành chỉ tiêu: số lao động có việc làm tăng thêm)</t>
  </si>
  <si>
    <r>
      <rPr>
        <i/>
        <sz val="13"/>
        <rFont val="Times New Roman"/>
        <family val="1"/>
      </rPr>
      <t xml:space="preserve">Trong đó, </t>
    </r>
    <r>
      <rPr>
        <sz val="13"/>
        <rFont val="Times New Roman"/>
        <family val="1"/>
      </rPr>
      <t>Miền núi giảm</t>
    </r>
  </si>
  <si>
    <r>
      <t>Trong đó:</t>
    </r>
    <r>
      <rPr>
        <sz val="13"/>
        <color rgb="FFFF0000"/>
        <rFont val="Times New Roman"/>
        <family val="1"/>
      </rPr>
      <t xml:space="preserve"> Vững mạnh toàn diện</t>
    </r>
  </si>
  <si>
    <r>
      <t>Người/Km</t>
    </r>
    <r>
      <rPr>
        <vertAlign val="superscript"/>
        <sz val="13"/>
        <color rgb="FFFF0000"/>
        <rFont val="Times New Roman"/>
        <family val="1"/>
      </rPr>
      <t>2</t>
    </r>
  </si>
  <si>
    <r>
      <rPr>
        <i/>
        <sz val="13"/>
        <color rgb="FFFF0000"/>
        <rFont val="Times New Roman"/>
        <family val="1"/>
      </rPr>
      <t xml:space="preserve">Trong đó, </t>
    </r>
    <r>
      <rPr>
        <sz val="13"/>
        <color rgb="FFFF0000"/>
        <rFont val="Times New Roman"/>
        <family val="1"/>
      </rPr>
      <t>Miền núi</t>
    </r>
  </si>
  <si>
    <r>
      <rPr>
        <i/>
        <sz val="13"/>
        <color rgb="FFFF0000"/>
        <rFont val="Times New Roman"/>
        <family val="1"/>
      </rPr>
      <t>Trong đó:</t>
    </r>
    <r>
      <rPr>
        <sz val="13"/>
        <color rgb="FFFF0000"/>
        <rFont val="Times New Roman"/>
        <family val="1"/>
      </rPr>
      <t xml:space="preserve"> sử dụng nước sạch</t>
    </r>
  </si>
  <si>
    <t>UTH cả năm</t>
  </si>
  <si>
    <t>UTH2020/
TH2019</t>
  </si>
  <si>
    <r>
      <t xml:space="preserve">   </t>
    </r>
    <r>
      <rPr>
        <i/>
        <sz val="13"/>
        <color rgb="FFFF0000"/>
        <rFont val="Times New Roman"/>
        <family val="1"/>
      </rPr>
      <t xml:space="preserve">Trong đó:  </t>
    </r>
    <r>
      <rPr>
        <sz val="13"/>
        <color rgb="FFFF0000"/>
        <rFont val="Times New Roman"/>
        <family val="1"/>
      </rPr>
      <t>+ Nông nghiệp</t>
    </r>
  </si>
  <si>
    <t>TỐC ĐỘ PHÁT TRIỂN GIÁ TRỊ SẢN XUẤT THEO GIÁ SO SÁNH</t>
  </si>
  <si>
    <t>Không mở rộng dầu, nhưng MR Thép</t>
  </si>
  <si>
    <t>Tốc đô PT các ngành theo XDKH theo PP cũ</t>
  </si>
  <si>
    <t>Tên ngành</t>
  </si>
  <si>
    <t>2020</t>
  </si>
  <si>
    <t>2021</t>
  </si>
  <si>
    <t>2022</t>
  </si>
  <si>
    <t>2023</t>
  </si>
  <si>
    <t>2024</t>
  </si>
  <si>
    <t>2025</t>
  </si>
  <si>
    <t>BQ 21-25</t>
  </si>
  <si>
    <t>TỔNG GO</t>
  </si>
  <si>
    <t>Phân theo khu vực</t>
  </si>
  <si>
    <t>Khu vực I</t>
  </si>
  <si>
    <t>Khu vực II</t>
  </si>
  <si>
    <t xml:space="preserve">   Riêng công nghiệp</t>
  </si>
  <si>
    <t xml:space="preserve"> Chia ra:      -  SP Lọc hóa dầu</t>
  </si>
  <si>
    <t xml:space="preserve">            - SP công nghiệp khác</t>
  </si>
  <si>
    <t xml:space="preserve">                 + CN không tính dầu, thép</t>
  </si>
  <si>
    <t xml:space="preserve">                   + CN thép</t>
  </si>
  <si>
    <t xml:space="preserve">    Xây dựng</t>
  </si>
  <si>
    <t>Khu vực III</t>
  </si>
  <si>
    <t>Phân theo ngành cấp I</t>
  </si>
  <si>
    <t>Tốc độ PT thuế SP theo BC tháng 9</t>
  </si>
  <si>
    <t>A. Nông nghiệp, lâm nghiệp và thuỷ sản</t>
  </si>
  <si>
    <t>B. Khai khoáng</t>
  </si>
  <si>
    <t>C. Công nghiệp chế biến, chế tạo</t>
  </si>
  <si>
    <t>D. Sản xuất và phân phối điện, khí đốt, nước nóng, hơi nước và điều hoà không khí</t>
  </si>
  <si>
    <t>E. Cung cấp nước; hoạt động quản lý và xử lý rác thải, nước thải</t>
  </si>
  <si>
    <t>F. Xây dựng</t>
  </si>
  <si>
    <t>G. Bán buôn và bán lẻ; sửa chữa ô tô, mô tô, xe máy và xe có động cơ khác</t>
  </si>
  <si>
    <t>H. Vận tải kho bãi</t>
  </si>
  <si>
    <t>I. Dịch vụ lưu trú và ăn uống</t>
  </si>
  <si>
    <t>J. Thông tin và truyền thông</t>
  </si>
  <si>
    <t>K. Hoạt động tài chính, ngân hàng và bảo hiểm</t>
  </si>
  <si>
    <t>L. Hoạt động kinh doanh bất động sản</t>
  </si>
  <si>
    <t>M. Hoạt động chuyên môn, khoa học và công nghệ</t>
  </si>
  <si>
    <t>N. Hoạt động hành chính và dịch vụ hỗ trợ</t>
  </si>
  <si>
    <t>O.  Hoạt động của Đảng cộng sản, tổ chức chính trị- xã hội, quản lý nhà nước, an ninh quốc phòng; bảo đảm xã hội bắt buộc</t>
  </si>
  <si>
    <t>P. Giáo dục và đào tạo</t>
  </si>
  <si>
    <t>Q. Y tế và hoạt động trợ giúp xã hội</t>
  </si>
  <si>
    <t>R. Nghệ thuật, vui chơi và giải trí</t>
  </si>
  <si>
    <t>S. Hoạt động dịch vụ khác</t>
  </si>
  <si>
    <t>T. Hoạt động làm thuê các công việc trong các hộ gia đình, sản xuất sản phẩm vật chất và dịch vụ tự tiêu dùng của hộ gia đình</t>
  </si>
  <si>
    <t>U. Hoạt động của các tổ chức và cơ quan quốc tế</t>
  </si>
  <si>
    <t xml:space="preserve">          Thuế sản phẩm</t>
  </si>
  <si>
    <t xml:space="preserve">          Thuế nhập khẩu</t>
  </si>
  <si>
    <t xml:space="preserve">          VAT và các loại thuế sản phẩm khác</t>
  </si>
  <si>
    <t xml:space="preserve">          Trợ cấp sản phẩm</t>
  </si>
  <si>
    <t>Phân theo ngành cấp 2</t>
  </si>
  <si>
    <t>01. Nông nghiệp và hoạt động dịch vụ có liên quan</t>
  </si>
  <si>
    <t>02. Lâm nghiệp và hoạt động dịch vụ có liên quan</t>
  </si>
  <si>
    <t>03. Khai thác, nuôi trồng thủy sản</t>
  </si>
  <si>
    <t>05. Khai thác than cứng và than non</t>
  </si>
  <si>
    <t>06. Khai thác dầu thô và khí đốt tự nhiên</t>
  </si>
  <si>
    <t>07. Khai thác quặng kim loại</t>
  </si>
  <si>
    <t>08. Khai khoáng khác</t>
  </si>
  <si>
    <t>09. Hoạt động dịch vụ hỗ trợ khai khoáng</t>
  </si>
  <si>
    <t>10. Sản xuất, chế biến thực phẩm</t>
  </si>
  <si>
    <t>11. Sản xuất đồ uống</t>
  </si>
  <si>
    <t>12. Sản xuất sản phẩm thuốc lá</t>
  </si>
  <si>
    <t>13. Dệt</t>
  </si>
  <si>
    <t>14. Sản xuất trang phục</t>
  </si>
  <si>
    <t>15. Sản xuất da và các sản phẩm có liên quan</t>
  </si>
  <si>
    <t>16. Chế biến gỗ và SX SP từ gỗ, tre, nứa; SX SP từ rơm, rạ</t>
  </si>
  <si>
    <t>17. Sản xuất giấy và sản phẩm từ giấy</t>
  </si>
  <si>
    <t>18. In, sao chép bản ghi các loại</t>
  </si>
  <si>
    <t>19. Sản xuất than cốc, sản phẩm dầu mỏ tinh chế</t>
  </si>
  <si>
    <t>20. Sản xuất hoá chất và sản phẩm hoá chất</t>
  </si>
  <si>
    <t>21. Sản xuất thuốc, hoá dược và dược liệu</t>
  </si>
  <si>
    <t>22. Sản xuất sản phẩm từ cao su và plastic</t>
  </si>
  <si>
    <t>23. Sản xuất sản phẩm từ khoáng phi kim loại khác</t>
  </si>
  <si>
    <t>24. Sản xuất kim loại</t>
  </si>
  <si>
    <t>25. Sản xuất sản phẩm từ kim loại đúc sẵn</t>
  </si>
  <si>
    <t>26. Sản xuất sản phẩm điện tử, máy vi tính và sản phẩm quang học</t>
  </si>
  <si>
    <t>27. Sản xuất thiết bị điện</t>
  </si>
  <si>
    <t>28. Sản xuất máy móc, thiết bị chưa được phân vào đâu</t>
  </si>
  <si>
    <t>29. Sản xuất ô tô và xe có động cơ khác</t>
  </si>
  <si>
    <t>30. Sản xuất phương tiện vận tải khác</t>
  </si>
  <si>
    <t>31. Sản xuất giường, tủ, bàn, ghế</t>
  </si>
  <si>
    <t>32. Công nghiệp chế biến, chế tạo khác</t>
  </si>
  <si>
    <t>33. Sửa chữa, bảo dưỡng và lắp đặt máy móc và thiết bị</t>
  </si>
  <si>
    <t>35. Sản xuất và phân phối điện, khí đốt, nước nóng, hơi nước và ĐHKK</t>
  </si>
  <si>
    <t>36. Khai thác, xử lý và cung cấp nước</t>
  </si>
  <si>
    <t>37. Thoát nước và xử lý nước thải</t>
  </si>
  <si>
    <t>38. Hoạt động thu gom, xử lý và tiêu huỷ rác thải; tái chế phế liệu</t>
  </si>
  <si>
    <t>39. Xử lý ô nhiễm và hoạt động quản lý chất thải khác</t>
  </si>
  <si>
    <t>41. Xây dựng nhà các loại</t>
  </si>
  <si>
    <t>42. Xây dựng công trình kỹ thuật dân dụng</t>
  </si>
  <si>
    <t>43. Hoạt động xây dựng chuyên dụng</t>
  </si>
  <si>
    <t>45. Bán, sửa chữa ô tô, mô tô, xe máy và xe có động cơ khác</t>
  </si>
  <si>
    <t>46. Bán buôn</t>
  </si>
  <si>
    <t>47. Bán lẻ</t>
  </si>
  <si>
    <t>49. Vận tải đường sắt, đường bộ và vận tải đường ống</t>
  </si>
  <si>
    <t>50. Vận tải đường thủy</t>
  </si>
  <si>
    <t>51. Vận tải hàng không</t>
  </si>
  <si>
    <t>52. Kho bãi và các hoạt động hỗ trợ cho vận tải</t>
  </si>
  <si>
    <t>53. Bưu chính và chuyển phát</t>
  </si>
  <si>
    <t>55. Dịch vụ lưu trú</t>
  </si>
  <si>
    <t>56. Dịch vụ ăn uống</t>
  </si>
  <si>
    <t>58. Hoạt động xuất bản</t>
  </si>
  <si>
    <t>59. Hoạt động điện ảnh, SXCT truyền hình, ghi âm, xuất bản âm nhạc</t>
  </si>
  <si>
    <t>60. Hoạt động phát thanh, truyền hình</t>
  </si>
  <si>
    <t>61. Viễn thông</t>
  </si>
  <si>
    <t>62. Lập trình máy vi tính, dịch vụ tư vấn và các hoạt động khác</t>
  </si>
  <si>
    <t>63. Hoạt động dịch vụ thông tin</t>
  </si>
  <si>
    <t>64. Hoạt động dịch vụ tài chính</t>
  </si>
  <si>
    <t>65. Bảo hiểm, tái bảo hiểm và bảo hiểm xã hội</t>
  </si>
  <si>
    <t>66. Hoạt động tài chính khác</t>
  </si>
  <si>
    <t>68. Hoạt động kinh doanh bất động sản</t>
  </si>
  <si>
    <t>681. Hoạt động kinh doanh bất động sản</t>
  </si>
  <si>
    <t>682. Nhà ở tự có tự ở</t>
  </si>
  <si>
    <t>69. Hoạt động pháp luật, kế toán và kiểm toán</t>
  </si>
  <si>
    <t>70. Hoạt động của trụ sở văn phòng; hoạt động tư vấn quản lý</t>
  </si>
  <si>
    <t>71. Hoạt động kiến trúc; kiểm tra và phân tích kỹ thuật</t>
  </si>
  <si>
    <t>72. Nghiên cứu khoa học và phát triển công nghệ</t>
  </si>
  <si>
    <t>73. Quảng cáo và nghiên cứu thị trường</t>
  </si>
  <si>
    <t>74. Hoạt động chuyên môn, khoa học và công nghệ khác</t>
  </si>
  <si>
    <t>75. Hoạt động thú y</t>
  </si>
  <si>
    <t>77. Cho thuê máy móc, thiết bị; cho thuê đồ dùng cá nhân và gia đình</t>
  </si>
  <si>
    <t>78. Hoạt động dịch vụ lao động và việc làm</t>
  </si>
  <si>
    <t>79. Hoạt động của các đại lý du lịch, KD tua du lịch và các DV hỗ trợ</t>
  </si>
  <si>
    <t>80. Hoạt động điều tra bảo đảm an toàn</t>
  </si>
  <si>
    <t>81. Hoạt động dịch vụ vệ sinh nhà cửa, công trình và cảnh quan</t>
  </si>
  <si>
    <t>82. Hoạt động hành chính, hỗ trợ văn phòng và các HĐ hỗ trợ KD khác</t>
  </si>
  <si>
    <t>84. Hoạt động của ĐCS, tổ chức CT-XH, QLNN, ANQP, đối ngoại</t>
  </si>
  <si>
    <t>85. Giáo dục và đào tạo</t>
  </si>
  <si>
    <t>86. Hoạt động y tế</t>
  </si>
  <si>
    <t>87. Hoạt động chăm sóc, điều dưỡng tập trung</t>
  </si>
  <si>
    <t>88. Hoạt động trợ giúp xã hội không tập trung</t>
  </si>
  <si>
    <t>90. Hoạt động sáng tác, nghệ thuật và giải trí</t>
  </si>
  <si>
    <t>91. Hoạt động của thư viện, lưu trữ, bảo tàng và các HĐ văn hoá khác</t>
  </si>
  <si>
    <t>92. Hoạt động xổ số, cá cược và đánh bạc</t>
  </si>
  <si>
    <t>93. Hoạt động thể thao, vui chơi và giải trí</t>
  </si>
  <si>
    <t>94. Hoạt động của các hiệp hội, tổ chức khác</t>
  </si>
  <si>
    <t>95. Sửa chữa máy vi tính, đồ dùng cá nhân và gia đình</t>
  </si>
  <si>
    <t>96. Hoạt động dịch vụ phục vụ cá nhân khác</t>
  </si>
  <si>
    <t>97. Hoạt động làm thuê công việc gia đình trong các hộ gia đình</t>
  </si>
  <si>
    <t>98. Hoạt động SX SP vật chất và dịch vụ tự tiêu dùng của hộ gia đình</t>
  </si>
  <si>
    <t>99. Hoạt động của các tổ chức và cơ quan quốc tế</t>
  </si>
  <si>
    <t>1. Sản lượng dầu không mở rộng(1000 tấn)</t>
  </si>
  <si>
    <t xml:space="preserve"> (%)</t>
  </si>
  <si>
    <t>1. Sản lượng dầu mở rộng(1000 tấn)</t>
  </si>
  <si>
    <t>2. Sản lượng thép không mở rộng (1000 tấn)</t>
  </si>
  <si>
    <t>2. SL thép mở rộng (1000 tấn)</t>
  </si>
  <si>
    <t>VĐT (Tỷ đ) không mở rộng</t>
  </si>
  <si>
    <t>Tỷ  lệ trượt giá</t>
  </si>
  <si>
    <t xml:space="preserve">Tỷ lệ tăng </t>
  </si>
  <si>
    <t>GTSX XD</t>
  </si>
  <si>
    <t>VĐT (Tỷ đ) mở rộng thép</t>
  </si>
  <si>
    <t>Mới điều chỉnh</t>
  </si>
  <si>
    <t>Cũ giữ nguyên</t>
  </si>
  <si>
    <t>Tổng vốn ĐT khi mở rộng NMLD và Thép, khí (Tỷ.đ)</t>
  </si>
  <si>
    <t>GTSX XD (Tỷ.đ)</t>
  </si>
  <si>
    <r>
      <t>Tổng sản phẩm (GRDP) trên địa bàn</t>
    </r>
    <r>
      <rPr>
        <b/>
        <i/>
        <sz val="13"/>
        <color rgb="FFFF0000"/>
        <rFont val="Times New Roman"/>
        <family val="1"/>
      </rPr>
      <t xml:space="preserve"> (theo giá ss 2010)</t>
    </r>
  </si>
  <si>
    <r>
      <t xml:space="preserve">Trg đó: </t>
    </r>
    <r>
      <rPr>
        <b/>
        <sz val="13"/>
        <color rgb="FFFF0000"/>
        <rFont val="Times New Roman"/>
        <family val="1"/>
      </rPr>
      <t>GRDP không tính SP Lọc hóa dầu</t>
    </r>
  </si>
  <si>
    <r>
      <t>Tổng sản phẩm (GRDP) trên địa bàn</t>
    </r>
    <r>
      <rPr>
        <b/>
        <i/>
        <sz val="13"/>
        <color rgb="FFFF0000"/>
        <rFont val="Times New Roman"/>
        <family val="1"/>
      </rPr>
      <t xml:space="preserve"> (theo giá hiện hành)</t>
    </r>
  </si>
  <si>
    <r>
      <t>Trg đó:</t>
    </r>
    <r>
      <rPr>
        <sz val="13"/>
        <color rgb="FFFF0000"/>
        <rFont val="Times New Roman"/>
        <family val="1"/>
      </rPr>
      <t xml:space="preserve"> + GRDP ngành công nghiệp</t>
    </r>
  </si>
  <si>
    <r>
      <t>Trg đó:</t>
    </r>
    <r>
      <rPr>
        <sz val="13"/>
        <color rgb="FFFF0000"/>
        <rFont val="Times New Roman"/>
        <family val="1"/>
      </rPr>
      <t xml:space="preserve"> + GRDP Nông nghiệp</t>
    </r>
  </si>
  <si>
    <r>
      <t xml:space="preserve">              Trong đó: </t>
    </r>
    <r>
      <rPr>
        <sz val="13"/>
        <color rgb="FFFF0000"/>
        <rFont val="Times New Roman"/>
        <family val="1"/>
      </rPr>
      <t>Trồng trọt</t>
    </r>
  </si>
  <si>
    <r>
      <t xml:space="preserve">                               </t>
    </r>
    <r>
      <rPr>
        <sz val="13"/>
        <color rgb="FFFF0000"/>
        <rFont val="Times New Roman"/>
        <family val="1"/>
      </rPr>
      <t>Chăn nuôi</t>
    </r>
  </si>
  <si>
    <r>
      <t xml:space="preserve">Giá trị sản xuất </t>
    </r>
    <r>
      <rPr>
        <sz val="13"/>
        <color rgb="FFFF0000"/>
        <rFont val="Times New Roman"/>
        <family val="1"/>
      </rPr>
      <t>(giá so sánh năm 2010)</t>
    </r>
  </si>
  <si>
    <r>
      <t xml:space="preserve">   Trong đó: </t>
    </r>
    <r>
      <rPr>
        <sz val="13"/>
        <color rgb="FFFF0000"/>
        <rFont val="Times New Roman"/>
        <family val="1"/>
      </rPr>
      <t>+ Công nghiệp</t>
    </r>
  </si>
  <si>
    <r>
      <t xml:space="preserve">                      Trong đó: </t>
    </r>
    <r>
      <rPr>
        <sz val="13"/>
        <color rgb="FFFF0000"/>
        <rFont val="Times New Roman"/>
        <family val="1"/>
      </rPr>
      <t>Trồng trọt</t>
    </r>
  </si>
  <si>
    <r>
      <t xml:space="preserve">                                     </t>
    </r>
    <r>
      <rPr>
        <sz val="13"/>
        <color rgb="FFFF0000"/>
        <rFont val="Times New Roman"/>
        <family val="1"/>
      </rPr>
      <t xml:space="preserve">  Chăn nuôi</t>
    </r>
  </si>
  <si>
    <t>Năng suất lao động xã hội (giá so sánh 2010)</t>
  </si>
  <si>
    <t>(Kèm theo Báo cáo số            /BC-UBND ngày         /11/2020 của UBND tỉnh Quảng Ngãi)</t>
  </si>
  <si>
    <t>(Kèm theo Báo cáo số            /BC-UBND ngày       /11/2020 của UBND tỉnh Quảng Ngãi)</t>
  </si>
  <si>
    <t>MẪU BIỂU
THỰC HIỆN KẾ HOẠCH PHÁT TRIỂN KINH TẾ - XÃ HỘI NĂM 2020; 
KẾ HOẠCH NĂM 2021</t>
  </si>
  <si>
    <r>
      <rPr>
        <i/>
        <sz val="13"/>
        <rFont val="Times New Roman"/>
        <family val="1"/>
      </rPr>
      <t>Trong đó,</t>
    </r>
    <r>
      <rPr>
        <sz val="13"/>
        <rFont val="Times New Roman"/>
        <family val="1"/>
      </rPr>
      <t xml:space="preserve"> có văn bằng, chứng chỉ</t>
    </r>
  </si>
  <si>
    <r>
      <rPr>
        <i/>
        <sz val="13"/>
        <rFont val="Times New Roman"/>
        <family val="1"/>
      </rPr>
      <t xml:space="preserve">Trong đó, </t>
    </r>
    <r>
      <rPr>
        <sz val="13"/>
        <rFont val="Times New Roman"/>
        <family val="1"/>
      </rPr>
      <t>Miền núi</t>
    </r>
  </si>
  <si>
    <r>
      <rPr>
        <i/>
        <sz val="13"/>
        <rFont val="Times New Roman"/>
        <family val="1"/>
      </rPr>
      <t>Trong đó:</t>
    </r>
    <r>
      <rPr>
        <sz val="13"/>
        <rFont val="Times New Roman"/>
        <family val="1"/>
      </rPr>
      <t xml:space="preserve"> sử dụng nước sạch</t>
    </r>
  </si>
  <si>
    <r>
      <t>Trong đó:</t>
    </r>
    <r>
      <rPr>
        <sz val="13"/>
        <rFont val="Times New Roman"/>
        <family val="1"/>
      </rPr>
      <t xml:space="preserve"> Vững mạnh toàn diện</t>
    </r>
  </si>
  <si>
    <t>Thực hiện 6 tháng đầu năm 2020</t>
  </si>
  <si>
    <t>Năm 2021</t>
  </si>
  <si>
    <t>Ước thực hiện 6 tháng đầu năm</t>
  </si>
  <si>
    <t>So sánh (%)</t>
  </si>
  <si>
    <t>Ước TH 6 tháng  
2021/KH
2021</t>
  </si>
  <si>
    <t>Triệu đồng/ lao động</t>
  </si>
  <si>
    <r>
      <t>m</t>
    </r>
    <r>
      <rPr>
        <vertAlign val="superscript"/>
        <sz val="13"/>
        <rFont val="Times New Roman"/>
        <family val="1"/>
      </rPr>
      <t>2</t>
    </r>
    <r>
      <rPr>
        <sz val="13"/>
        <rFont val="Times New Roman"/>
        <family val="1"/>
      </rPr>
      <t>/người</t>
    </r>
  </si>
  <si>
    <t>Ước TH 6 tháng 
2021/ TH 6 tháng 2020</t>
  </si>
  <si>
    <r>
      <t xml:space="preserve">    Trong đó: +</t>
    </r>
    <r>
      <rPr>
        <sz val="13"/>
        <rFont val="Times New Roman"/>
        <family val="1"/>
      </rPr>
      <t xml:space="preserve"> Rừng tự nhiên</t>
    </r>
  </si>
  <si>
    <r>
      <t xml:space="preserve">  Trong đó: +</t>
    </r>
    <r>
      <rPr>
        <sz val="13"/>
        <rFont val="Times New Roman"/>
        <family val="1"/>
      </rPr>
      <t xml:space="preserve"> Trồng rừng phòng hộ và đặc dụng</t>
    </r>
  </si>
  <si>
    <r>
      <t>m</t>
    </r>
    <r>
      <rPr>
        <vertAlign val="superscript"/>
        <sz val="13"/>
        <rFont val="Times New Roman"/>
        <family val="1"/>
      </rPr>
      <t>3</t>
    </r>
  </si>
  <si>
    <r>
      <t xml:space="preserve">   </t>
    </r>
    <r>
      <rPr>
        <i/>
        <sz val="13"/>
        <rFont val="Times New Roman"/>
        <family val="1"/>
      </rPr>
      <t>Trong đó</t>
    </r>
    <r>
      <rPr>
        <sz val="13"/>
        <rFont val="Times New Roman"/>
        <family val="1"/>
      </rPr>
      <t>: Tôm nuôi</t>
    </r>
  </si>
  <si>
    <r>
      <t xml:space="preserve">   Trong đó: </t>
    </r>
    <r>
      <rPr>
        <sz val="13"/>
        <rFont val="Times New Roman"/>
        <family val="1"/>
      </rPr>
      <t>Tưới bằng công trình kiên cố</t>
    </r>
  </si>
  <si>
    <r>
      <t>1000m</t>
    </r>
    <r>
      <rPr>
        <vertAlign val="superscript"/>
        <sz val="13"/>
        <rFont val="Times New Roman"/>
        <family val="1"/>
      </rPr>
      <t>3</t>
    </r>
  </si>
  <si>
    <r>
      <t xml:space="preserve">Trong đó: </t>
    </r>
    <r>
      <rPr>
        <sz val="13"/>
        <rFont val="Times New Roman"/>
        <family val="1"/>
      </rPr>
      <t xml:space="preserve">Khách du lịch quốc tế </t>
    </r>
  </si>
  <si>
    <r>
      <t xml:space="preserve"> </t>
    </r>
    <r>
      <rPr>
        <i/>
        <sz val="13"/>
        <rFont val="Times New Roman"/>
        <family val="1"/>
      </rPr>
      <t>Trong đó:</t>
    </r>
    <r>
      <rPr>
        <sz val="13"/>
        <rFont val="Times New Roman"/>
        <family val="1"/>
      </rPr>
      <t xml:space="preserve"> Chương trình PTQ</t>
    </r>
  </si>
  <si>
    <r>
      <t xml:space="preserve">           </t>
    </r>
    <r>
      <rPr>
        <i/>
        <sz val="13"/>
        <rFont val="Times New Roman"/>
        <family val="1"/>
      </rPr>
      <t>Trong đó:</t>
    </r>
    <r>
      <rPr>
        <sz val="13"/>
        <rFont val="Times New Roman"/>
        <family val="1"/>
      </rPr>
      <t xml:space="preserve">  Tiếng dân tộc ít người</t>
    </r>
  </si>
  <si>
    <r>
      <t xml:space="preserve">          </t>
    </r>
    <r>
      <rPr>
        <i/>
        <sz val="13"/>
        <rFont val="Times New Roman"/>
        <family val="1"/>
      </rPr>
      <t xml:space="preserve">Trong đó: + </t>
    </r>
    <r>
      <rPr>
        <sz val="13"/>
        <rFont val="Times New Roman"/>
        <family val="1"/>
      </rPr>
      <t>Tiếng Việt</t>
    </r>
  </si>
  <si>
    <r>
      <rPr>
        <i/>
        <sz val="13"/>
        <rFont val="Times New Roman"/>
        <family val="1"/>
      </rPr>
      <t>Trong đó:</t>
    </r>
    <r>
      <rPr>
        <sz val="13"/>
        <rFont val="Times New Roman"/>
        <family val="1"/>
      </rPr>
      <t xml:space="preserve"> Trường THCS</t>
    </r>
  </si>
  <si>
    <r>
      <rPr>
        <i/>
        <sz val="13"/>
        <rFont val="Times New Roman"/>
        <family val="1"/>
      </rPr>
      <t>Trong đó:</t>
    </r>
    <r>
      <rPr>
        <sz val="13"/>
        <rFont val="Times New Roman"/>
        <family val="1"/>
      </rPr>
      <t xml:space="preserve"> có bằng cấp, chứng chỉ</t>
    </r>
  </si>
  <si>
    <r>
      <rPr>
        <i/>
        <sz val="13"/>
        <rFont val="Times New Roman"/>
        <family val="1"/>
      </rPr>
      <t xml:space="preserve">Trong đó: </t>
    </r>
    <r>
      <rPr>
        <sz val="13"/>
        <rFont val="Times New Roman"/>
        <family val="1"/>
      </rPr>
      <t>Số lao động nữ được tạo việc làm</t>
    </r>
  </si>
  <si>
    <t>Về phát triển doanh nghiệp và kinh tế tập thể</t>
  </si>
  <si>
    <t>- Số DN trong nước đăng ký thành lập mới</t>
  </si>
  <si>
    <t>- Lũy kế tổng số DN trong nước được thành lập</t>
  </si>
  <si>
    <t>- Số doanh nghiệp đang hoạt động và kê khai thuế đến cuối kỳ báo cáo</t>
  </si>
  <si>
    <t>- Tổng số Hợp tác xã</t>
  </si>
  <si>
    <t>- Tổng số xã viên hợp tác xã</t>
  </si>
  <si>
    <t>- Tổng số lao động trong hợp tác xã (bao gồm cán bộ và người lao động trong HTX)</t>
  </si>
  <si>
    <t>HTX</t>
  </si>
  <si>
    <t>Tổng số Hợp tác xã</t>
  </si>
  <si>
    <t>Tổng số xã viên hợp tác xã</t>
  </si>
  <si>
    <t>Tổng số cán bộ quản lý hợp tác xã</t>
  </si>
  <si>
    <t>Tỷ lệ cán bộ quản lý hợp tác xã qua đào tạo</t>
  </si>
  <si>
    <t>Tổng số lao động trong hợp tác xã (bao gồm cán bộ và người lao động trong HTX)</t>
  </si>
  <si>
    <t>Tổng doanh thu hợp tác xã</t>
  </si>
  <si>
    <t>Tổng số lãi trước thuế của hợp tác xã</t>
  </si>
  <si>
    <t>Thu nhập bình quân một xã viên HTX</t>
  </si>
  <si>
    <t>Thu nhập bình quân một lao động của HTX</t>
  </si>
  <si>
    <t>Quản lý đầu tư trong nước và nước ngoài (FDI)</t>
  </si>
  <si>
    <t>Đầu tư trong nước</t>
  </si>
  <si>
    <t>- Số dự án cấp phép mới trong năm</t>
  </si>
  <si>
    <t>- Tổng vốn đầu tư đăng ký mới</t>
  </si>
  <si>
    <t>- Số dự án bị thu hồi trong năm</t>
  </si>
  <si>
    <t>- Tổng số vốn đăng ký của doanh nghiệp bị thu hồi trong năm</t>
  </si>
  <si>
    <t>- Tổng số vốn điều chỉnh tăng trong năm</t>
  </si>
  <si>
    <t>- Tổng số vốn điều chỉnh giảm trong năm</t>
  </si>
  <si>
    <t>- Số dự án đi vào hoạt động trong năm</t>
  </si>
  <si>
    <t>- Lũy kế các dự án đã đi vào hoạt động</t>
  </si>
  <si>
    <t>- Tổng vốn các dự án thực hiện trong năm</t>
  </si>
  <si>
    <t>- Lũy kế tổng vốn các dự án đã thực hiện</t>
  </si>
  <si>
    <t>- Lũy kế các dự án còn hiệu lực</t>
  </si>
  <si>
    <t>- Lũy kế tổng vốn đăng ký còn hiệu lực</t>
  </si>
  <si>
    <t>- Vốn đầu tư thực hiện trong kỳ</t>
  </si>
  <si>
    <t>- Lũy kế tổng vốn của các dự án đã thực hiện</t>
  </si>
  <si>
    <t>- Lũy kế tổng vốn các dự án đã thực hiện còn hiệu lực</t>
  </si>
  <si>
    <t>- Số dự án đi vào hoạt động trong kỳ</t>
  </si>
  <si>
    <t>- Vốn đăng ký cấp mới</t>
  </si>
  <si>
    <t>- Vốn đăng ký tăng thêm</t>
  </si>
  <si>
    <t>- Góp vốn, mua cổ phần</t>
  </si>
  <si>
    <t>- Số dự án bị thu hồi trong kỳ</t>
  </si>
  <si>
    <t>- Tổng vốn đăng ký của doanh nghiệp bị thu hồi trong kỳ</t>
  </si>
  <si>
    <t>- Tổng vốn điều chỉnh tăng trong năm</t>
  </si>
  <si>
    <t>- Tổng vốn điều chỉnh giảm trong kỳ</t>
  </si>
  <si>
    <t>Tỷ số giới tình khi sinh (số bé trai/100 bé gái)</t>
  </si>
  <si>
    <t>Tỷ lệ tăng dân số tự nhiên</t>
  </si>
  <si>
    <t>Tỷ lệ giảm sinh</t>
  </si>
  <si>
    <t>Tổng số giường bệnh</t>
  </si>
  <si>
    <t xml:space="preserve">                  - Tuyến huyện</t>
  </si>
  <si>
    <t>- Số giường bệnh quốc lập/vạn dân</t>
  </si>
  <si>
    <t>- Số giường bệnh tư/vạn dân</t>
  </si>
  <si>
    <t>Số xã, phường, thị trấn có trạm y tế</t>
  </si>
  <si>
    <t>Tỷ lệ xã, phường, thị trấn có trạm y tế</t>
  </si>
  <si>
    <t>Số trạm y tế xã, phường, thị trấn có bác sĩ hoạt động</t>
  </si>
  <si>
    <t>Tỷ lệ trạm y tế xã, phường, thị trấn có bác sĩ hoạt động</t>
  </si>
  <si>
    <t>Số xã, phường, thị trấn đạt chuẩn Quốc gia về y tế</t>
  </si>
  <si>
    <t>Tỷ lệ xã, phường, thị trấn đạt chuẩn Quốc gia về y tế</t>
  </si>
  <si>
    <t>Tỷ lệ trẻ em tử vong dưới 5 tuổi</t>
  </si>
  <si>
    <t>Giường</t>
  </si>
  <si>
    <t xml:space="preserve"> Giường </t>
  </si>
  <si>
    <t>Xã, Ph</t>
  </si>
  <si>
    <t>trạm</t>
  </si>
  <si>
    <t>CÁC LĨNH VỰC VĂN HÓA - XÃ HỘI</t>
  </si>
  <si>
    <t>CÔNG TÁC DÂN SỐ</t>
  </si>
  <si>
    <t>CHỈ TIÊU Y TẾ</t>
  </si>
  <si>
    <t xml:space="preserve">                            Chăn nuôi</t>
  </si>
  <si>
    <t xml:space="preserve">                    + Lâm nghiệp</t>
  </si>
  <si>
    <t xml:space="preserve">                    + Thủy sản</t>
  </si>
  <si>
    <t>SẢN PHẨM CHỦ YẾU</t>
  </si>
  <si>
    <t>Trồng trọt</t>
  </si>
  <si>
    <t>Chăn nuôi</t>
  </si>
  <si>
    <t xml:space="preserve">                 + Rừng sản xuất</t>
  </si>
  <si>
    <r>
      <t xml:space="preserve">   </t>
    </r>
    <r>
      <rPr>
        <i/>
        <sz val="13"/>
        <rFont val="Times New Roman"/>
        <family val="1"/>
      </rPr>
      <t xml:space="preserve">Trong đó:  </t>
    </r>
    <r>
      <rPr>
        <sz val="13"/>
        <rFont val="Times New Roman"/>
        <family val="1"/>
      </rPr>
      <t>+ Nông nghiệp</t>
    </r>
  </si>
  <si>
    <r>
      <t xml:space="preserve">           </t>
    </r>
    <r>
      <rPr>
        <i/>
        <sz val="13"/>
        <rFont val="Times New Roman"/>
        <family val="1"/>
      </rPr>
      <t xml:space="preserve"> Trong đó, </t>
    </r>
    <r>
      <rPr>
        <sz val="13"/>
        <rFont val="Times New Roman"/>
        <family val="1"/>
      </rPr>
      <t>Trồng trọt</t>
    </r>
  </si>
  <si>
    <r>
      <t xml:space="preserve">                   </t>
    </r>
    <r>
      <rPr>
        <sz val="13"/>
        <rFont val="Times New Roman"/>
        <family val="1"/>
      </rPr>
      <t>+ Rừng trồng</t>
    </r>
  </si>
  <si>
    <r>
      <t xml:space="preserve">                 </t>
    </r>
    <r>
      <rPr>
        <sz val="13"/>
        <rFont val="Times New Roman"/>
        <family val="1"/>
      </rPr>
      <t>+ Trồng rừng sản xuất</t>
    </r>
  </si>
  <si>
    <t>Điểm</t>
  </si>
  <si>
    <t>- Số thuê bao điện thoại</t>
  </si>
  <si>
    <t>- Tỷ lệ thuê bao điện thoại/vạn dân</t>
  </si>
  <si>
    <t>- Số thuê bao internet đã quy đổi</t>
  </si>
  <si>
    <t>- Số xã, phường, thị trấn có điểm bưu điện văn hoá</t>
  </si>
  <si>
    <t>- Tỷ lệ xã, phường, thị trấn có điểm bưu điện văn hoá</t>
  </si>
  <si>
    <t>- Số xã có thư báo trong ngày</t>
  </si>
  <si>
    <t>- Tỷ lệ phủ sóng phát thanh</t>
  </si>
  <si>
    <t>- Tỷ lệ phủ sóng truyền hình</t>
  </si>
  <si>
    <t xml:space="preserve"> - Trung học cơ sở </t>
  </si>
  <si>
    <t xml:space="preserve"> - Trung học phổ thông </t>
  </si>
  <si>
    <t xml:space="preserve"> Đào tạo</t>
  </si>
  <si>
    <t>H.sinh</t>
  </si>
  <si>
    <t xml:space="preserve">- Số xã đạt chuẩn </t>
  </si>
  <si>
    <t xml:space="preserve">- Tỷ lệ xã đạt chuẩn </t>
  </si>
  <si>
    <t>Tỷ lệ học sinh đi học đúng độ tuổi</t>
  </si>
  <si>
    <t>Tỷ lệ phổ cập giáo dục</t>
  </si>
  <si>
    <t>Tỷ lệ phổ cập giáo dục mầm non cho trẻ em 5 tuổi</t>
  </si>
  <si>
    <t>Cơ cấu lao động trong các ngành kinh tế</t>
  </si>
  <si>
    <t xml:space="preserve">  - Công nghiệp - xây dựng</t>
  </si>
  <si>
    <t xml:space="preserve">  - Nông, lâm nghiệp và thủy sản</t>
  </si>
  <si>
    <t xml:space="preserve">  - Dịch vụ</t>
  </si>
  <si>
    <t>Tỷ lệ lao động thất nghiệp khu vực thành thị</t>
  </si>
  <si>
    <t>Số lao động làm việc nước ngoài theo hợp đồng</t>
  </si>
  <si>
    <t>Tổng số hộ</t>
  </si>
  <si>
    <t>Hộ</t>
  </si>
  <si>
    <t>Số hộ nghèo</t>
  </si>
  <si>
    <t>Số hộ nghèo giảm trong năm</t>
  </si>
  <si>
    <t xml:space="preserve">Tỷ lệ hộ nghèo theo chuẩn mới Quốc gia </t>
  </si>
  <si>
    <t>GIẢM NGHÈO (Theo chuẩn nghèo đa chiều)</t>
  </si>
  <si>
    <t>Chi giáo dục - đào tạo và dạy nghề</t>
  </si>
  <si>
    <t>Chi khoa học và công nghệ</t>
  </si>
  <si>
    <t>Chi quốc phòng</t>
  </si>
  <si>
    <t>Chi an ninh và trật tự an toàn xã hội</t>
  </si>
  <si>
    <t>Chi văn hóa thông tin</t>
  </si>
  <si>
    <t>Chi thể dục thể thao</t>
  </si>
  <si>
    <t>Chi bảo vệ môi trường</t>
  </si>
  <si>
    <t>Chi quản lý nhà nước, đảng, đoàn thể</t>
  </si>
  <si>
    <t>Chi bảo đảm xã hội</t>
  </si>
  <si>
    <t>Chi thường xuyên khác</t>
  </si>
  <si>
    <t>*</t>
  </si>
  <si>
    <t>Đầu tư trực tiếp nước ngoài (FDI)</t>
  </si>
  <si>
    <t>Biểu mẫu số 1</t>
  </si>
  <si>
    <t>ĐẦU TƯ TRONG NƯỚC</t>
  </si>
  <si>
    <r>
      <t xml:space="preserve">Trong đó: </t>
    </r>
    <r>
      <rPr>
        <sz val="13"/>
        <rFont val="Times New Roman"/>
        <family val="1"/>
      </rPr>
      <t>Thành lập mới</t>
    </r>
  </si>
  <si>
    <r>
      <t xml:space="preserve">Trong đó: </t>
    </r>
    <r>
      <rPr>
        <sz val="13"/>
        <rFont val="Times New Roman"/>
        <family val="1"/>
      </rPr>
      <t>Xã viên mới</t>
    </r>
  </si>
  <si>
    <r>
      <t xml:space="preserve">Trong đó: </t>
    </r>
    <r>
      <rPr>
        <sz val="13"/>
        <rFont val="Times New Roman"/>
        <family val="1"/>
      </rPr>
      <t>- Trung cấp, cao đẳng</t>
    </r>
  </si>
  <si>
    <r>
      <rPr>
        <i/>
        <sz val="13"/>
        <rFont val="Times New Roman"/>
        <family val="1"/>
      </rPr>
      <t>Trong đó,</t>
    </r>
    <r>
      <rPr>
        <sz val="13"/>
        <rFont val="Times New Roman"/>
        <family val="1"/>
      </rPr>
      <t xml:space="preserve"> số dự án đã đi vào hoạt động bị thu hồi</t>
    </r>
  </si>
  <si>
    <r>
      <rPr>
        <i/>
        <sz val="13"/>
        <rFont val="Times New Roman"/>
        <family val="1"/>
      </rPr>
      <t>Trong đó:</t>
    </r>
    <r>
      <rPr>
        <sz val="13"/>
        <rFont val="Times New Roman"/>
        <family val="1"/>
      </rPr>
      <t xml:space="preserve"> Số dự án đã đi vào hoạt động bị thu hồi</t>
    </r>
  </si>
  <si>
    <r>
      <t>Người/Km</t>
    </r>
    <r>
      <rPr>
        <vertAlign val="superscript"/>
        <sz val="13"/>
        <rFont val="Times New Roman"/>
        <family val="1"/>
      </rPr>
      <t>2</t>
    </r>
  </si>
  <si>
    <r>
      <t xml:space="preserve">Trong đó: </t>
    </r>
    <r>
      <rPr>
        <sz val="13"/>
        <rFont val="Times New Roman"/>
        <family val="1"/>
      </rPr>
      <t>- Tuyến tỉnh</t>
    </r>
  </si>
  <si>
    <r>
      <t xml:space="preserve">Trong đó: </t>
    </r>
    <r>
      <rPr>
        <sz val="13"/>
        <rFont val="Times New Roman"/>
        <family val="1"/>
      </rPr>
      <t>Khu vực miền núi</t>
    </r>
  </si>
  <si>
    <r>
      <t xml:space="preserve">Trong đó: </t>
    </r>
    <r>
      <rPr>
        <sz val="13"/>
        <rFont val="Times New Roman"/>
        <family val="1"/>
      </rPr>
      <t>Tỷ lệ hộ nghèo khu vực miền núi</t>
    </r>
  </si>
  <si>
    <t>CHỈ TIÊU KINH TẾ</t>
  </si>
  <si>
    <t>CHỈ TIÊU VĂN HÓA - XÃ HỘI</t>
  </si>
  <si>
    <t>CHỈ TIÊU TÀI NGUYÊN - MÔI TRƯỜNG VÀ PHÁT TRIỂN BỀN VỮNG</t>
  </si>
  <si>
    <t>CẢI CÁCH HÀNH CHÍNH</t>
  </si>
  <si>
    <t>QUỐC PHÒNG, AN NINH</t>
  </si>
  <si>
    <t>GIÁ TRỊ SẢN XUẤT NÔNG, LÂM NGHIỆP VÀ THỦY SẢN</t>
  </si>
  <si>
    <t>THU VAY VỐN ĐỂ BÙ ĐẮP BỘI CHI</t>
  </si>
  <si>
    <t>CHI THƯỜNG XUYÊN</t>
  </si>
  <si>
    <t>CHI DỰ PHÒNG NGÂN SÁCH</t>
  </si>
  <si>
    <t>CHI TẠO NGUỒN CẢI CÁCH TIỀN LƯƠNG</t>
  </si>
  <si>
    <t>VỐN ĐẦU TƯ THỰC HIỆN</t>
  </si>
  <si>
    <t>DỰ ÁN ĐI VÀO HOẠT ĐỘNG</t>
  </si>
  <si>
    <t>DỰ ÁN CÒN HIỆU LỰC</t>
  </si>
  <si>
    <t>DỰ ÁN ĐĂNG KÝ MỚI</t>
  </si>
  <si>
    <t>DỰ ÁN THU HỒI</t>
  </si>
  <si>
    <t>NỘP NGÂN SÁCH</t>
  </si>
  <si>
    <t>SỐ LAO ĐỘNG CUỐI KỲ BÁO CÁO</t>
  </si>
  <si>
    <t>DOANH NGHIỆP 100% VỐN NHÀ NƯỚC (DNNN)</t>
  </si>
  <si>
    <t>DOANH NGHIỆP NGOÀI NHÀ NƯỚC</t>
  </si>
  <si>
    <t xml:space="preserve">                   - Đại học, trên đại học</t>
  </si>
  <si>
    <t>TỔNG THU CÂN ĐỐI NSNN (I)+...+ (VII)</t>
  </si>
  <si>
    <t>Thu từ khu vực DNNN do Trung ương quản lý</t>
  </si>
  <si>
    <t>- Thuế giá trị gia tăng</t>
  </si>
  <si>
    <t>- Thuế thu nhập doanh nghiệp</t>
  </si>
  <si>
    <t xml:space="preserve">- Thuế tiêu thụ đặc biệt </t>
  </si>
  <si>
    <t>- Thuế tài nguyên</t>
  </si>
  <si>
    <t>- Thuế môn bài</t>
  </si>
  <si>
    <t>- Thu khác</t>
  </si>
  <si>
    <t>Trong đó: Thu từ Nhà máy Lọc dầu</t>
  </si>
  <si>
    <t xml:space="preserve">        - Thuế giá trị gia tăng</t>
  </si>
  <si>
    <t xml:space="preserve">        - Thuế thu nhập doanh nghiệp</t>
  </si>
  <si>
    <t xml:space="preserve">        - Thuế tiêu thụ đặc biệt </t>
  </si>
  <si>
    <t xml:space="preserve">        - Thuế tài nguyên</t>
  </si>
  <si>
    <t xml:space="preserve">        - Thu điều tiết</t>
  </si>
  <si>
    <t xml:space="preserve">        - Thu khác</t>
  </si>
  <si>
    <t>Thu từ khu vực doanh nghiệp nhà nước do địa phương quản lý</t>
  </si>
  <si>
    <t>- Thu từ thu nhập sau thuế</t>
  </si>
  <si>
    <t>Thu từ khu vực doanh nghiệp có vốn đầu tư nước ngoài</t>
  </si>
  <si>
    <t>- Thu từ khí thiên nhiên</t>
  </si>
  <si>
    <t>- Tiền thuê mặt đất, mặt nước</t>
  </si>
  <si>
    <t xml:space="preserve">Lệ phí trước bạ </t>
  </si>
  <si>
    <t>Thuế bảo vệ môi trường</t>
  </si>
  <si>
    <t>Thu phí xăng dầu</t>
  </si>
  <si>
    <t>Phí, lệ phí</t>
  </si>
  <si>
    <t>Tiền sử dụng đất</t>
  </si>
  <si>
    <t>Thu tiền thuê đất, mặt nước</t>
  </si>
  <si>
    <t>Thuế nhà đất</t>
  </si>
  <si>
    <t>Thuế chuyển quyền sử dụng đất</t>
  </si>
  <si>
    <t>Thu tiền sử dụng khu vực biển</t>
  </si>
  <si>
    <t>Thu từ bán tài sản nhà nước</t>
  </si>
  <si>
    <t>Thu từ tài sản được xác lập quyền sở hữu của nhà nước</t>
  </si>
  <si>
    <t>Thu tiền thuê và bán nhà ở thuộc sở hữu nhà nước</t>
  </si>
  <si>
    <t>Thu tiền cấp quyền khai thác khoáng sản</t>
  </si>
  <si>
    <t xml:space="preserve">Thu cổ tức và lợi nhuận sau thuế </t>
  </si>
  <si>
    <t>Thu từ hoạt động xổ số kiến thiết (kể cả xổ số điện toán)</t>
  </si>
  <si>
    <t>Thuế giá trị gia tăng</t>
  </si>
  <si>
    <t>Thuế thu nhập doanh nghiệp</t>
  </si>
  <si>
    <t>Thuế tiêu thụ đặc biệt</t>
  </si>
  <si>
    <t>THU VỀ DẦU THÔ</t>
  </si>
  <si>
    <t>THU HẢI QUAN</t>
  </si>
  <si>
    <t>Thuế xuất khẩu</t>
  </si>
  <si>
    <t>Thuế nhập khẩu</t>
  </si>
  <si>
    <t>Thuế tiêu thụ đặc biệt hàng nhập khẩu</t>
  </si>
  <si>
    <t>Thuế giá trị gia tăng hàng nhập khẩu</t>
  </si>
  <si>
    <t>Thuế bổ sung đối với hàng hóa nhập khẩu vào Việt Nam</t>
  </si>
  <si>
    <t>Thu chênh lệch giá hàng xuất nhập khẩu</t>
  </si>
  <si>
    <t>Thuế bảo vệ môi trường do cơ quan hải quan thực hiện</t>
  </si>
  <si>
    <t>Phí, lệ phí hải quan</t>
  </si>
  <si>
    <t>Thu khác</t>
  </si>
  <si>
    <t xml:space="preserve">Hoàn thuế giá trị gia tăng </t>
  </si>
  <si>
    <t>CÁC KHOẢN HUY ĐỘNG, ĐÓNG GÓP</t>
  </si>
  <si>
    <t>Các khoản huy động, đóng góp xây dựng cơ sở hạ tầng</t>
  </si>
  <si>
    <t>Các khoản huy động, đóng góp khác</t>
  </si>
  <si>
    <t>THU HỒI VỐN CỦA NHÀ NƯỚC VÀ THU TỪ QUỸ DỰ TRỮ TÀI CHÍNH</t>
  </si>
  <si>
    <t>Thu từ bán cổ phần, vốn góp của Nhà nước nộp ngân sách</t>
  </si>
  <si>
    <t>Thu từ các khoản cho vay của ngân sách</t>
  </si>
  <si>
    <t>2.1</t>
  </si>
  <si>
    <t>Thu nợ gốc cho vay</t>
  </si>
  <si>
    <t>2.2</t>
  </si>
  <si>
    <t>Thu lãi cho vay</t>
  </si>
  <si>
    <t>Thu từ quỹ dự trữ tài chính</t>
  </si>
  <si>
    <t>VII</t>
  </si>
  <si>
    <t>THU HUY ĐỘNG ĐẦU TƯ THEO KHOẢN 3 ĐIỀU 8 LUẬT NSNN</t>
  </si>
  <si>
    <t>VAY CỦA NGÂN SÁCH ĐỊA PHƯƠNG</t>
  </si>
  <si>
    <t>THU ĐỂ LẠI CHI</t>
  </si>
  <si>
    <t>TỔNG THU NGÂN SÁCH ĐỊA PHƯƠNG (A)+(B)</t>
  </si>
  <si>
    <t>Bổ sung thực hiện các chính sách tiền lương theo quy định</t>
  </si>
  <si>
    <t>Thu bổ sung có mục tiêu</t>
  </si>
  <si>
    <t>VIII</t>
  </si>
  <si>
    <t>IX</t>
  </si>
  <si>
    <t>X</t>
  </si>
  <si>
    <t>Biểu mẫu số 8</t>
  </si>
  <si>
    <t>TỔNG THU NSNN TRÊN ĐỊA BÀN (A)+(B)+(C)</t>
  </si>
  <si>
    <t>TỔNG CHI NGÂN SÁCH ĐỊA PHƯƠNG (A)+(B)+(C)</t>
  </si>
  <si>
    <t xml:space="preserve">CHI CÂN ĐỐI </t>
  </si>
  <si>
    <t>Chi đầu tư XDCB</t>
  </si>
  <si>
    <t xml:space="preserve"> - Chi đầu tư XDCB vốn trong nước</t>
  </si>
  <si>
    <t xml:space="preserve"> - Chi đầu tư hạ tầng từ nguồn thu tiền sử dụng đất </t>
  </si>
  <si>
    <t xml:space="preserve"> - Chi đầu tư hạ tầng từ nguồn thu XSKT</t>
  </si>
  <si>
    <t xml:space="preserve"> - Chi đầu tư từ nguồn bội chi</t>
  </si>
  <si>
    <t xml:space="preserve">Các chương trình mục tiêu quốc gia </t>
  </si>
  <si>
    <t>Vốn đầu tư thực hiện chương trình, dự án</t>
  </si>
  <si>
    <t>Vốn sự nghiệp thực hiện mục tiêu, nhiệm vụ</t>
  </si>
  <si>
    <t>CHI TỪ NGUỒN THU ĐỂ LẠI QUẢN LÝ QUA NSNN</t>
  </si>
  <si>
    <t>CHI ĐẦU TƯ PHÁT TRIỂN (*)</t>
  </si>
  <si>
    <t>CHI TRẢ NỢ LÃI CÁC KHOẢN DO CHÍNH QUYỀN ĐỊA PHƯƠNG VAY</t>
  </si>
  <si>
    <t>CHI BỔ SUNG QUĨ DỰ TRỮ TÀI CHÍNH</t>
  </si>
  <si>
    <t>CHI TRẢ NỢ GỐC CÁC KHOẢN DO CHÍNH QUYỀN ĐỊA PHƯƠNG VAY</t>
  </si>
  <si>
    <t>CHI VIỆN TRỢ</t>
  </si>
  <si>
    <t>CHI CHUYỂN NGUỒN</t>
  </si>
  <si>
    <t>CHI NỘP NGÂN SÁCH CẤP TRÊN</t>
  </si>
  <si>
    <t>THU CÂN ĐỐI NGÂN SÁCH ĐỊA PHƯƠNG (I)+(II)+ …… +(VIII)</t>
  </si>
  <si>
    <t>CÁC KHOẢN THU CÂN ĐỐI NSĐP ĐƯỢC HƯỞNG THEO PHÂN CẤP</t>
  </si>
  <si>
    <t>BỔ SUNG TỪ NGÂN SÁCH TRUNG ƯƠNG</t>
  </si>
  <si>
    <t>THU TỪ CHUYỂN NGUỒN</t>
  </si>
  <si>
    <t>THU TỪ QUỸ DỰ TRỮ TÀI CHÍNH</t>
  </si>
  <si>
    <t>THU HUY ĐỘNG, ĐÓNG GÓP</t>
  </si>
  <si>
    <t>THU KẾT DƯ NĂM TRƯỚC</t>
  </si>
  <si>
    <t>THU CẤP DƯỚI NỘP LÊN CẤP TRÊN</t>
  </si>
  <si>
    <r>
      <t xml:space="preserve"> </t>
    </r>
    <r>
      <rPr>
        <i/>
        <sz val="13"/>
        <rFont val="Times New Roman"/>
        <family val="1"/>
      </rPr>
      <t xml:space="preserve"> Trong đó:</t>
    </r>
    <r>
      <rPr>
        <sz val="13"/>
        <rFont val="Times New Roman"/>
        <family val="1"/>
      </rPr>
      <t xml:space="preserve"> + Thóc</t>
    </r>
  </si>
  <si>
    <t xml:space="preserve">                    + Ngô</t>
  </si>
  <si>
    <t>Các khoản thu phân chia NSĐP hưởng theo tỷ lệ %</t>
  </si>
  <si>
    <t>Thu ngân sách tỉnh</t>
  </si>
  <si>
    <t>Bổ sung cân đối</t>
  </si>
  <si>
    <t>Bổ sung có mục tiêu</t>
  </si>
  <si>
    <t>Bổ sung nguồn cải cách tiền lương và chế độ phụ cấp</t>
  </si>
  <si>
    <t xml:space="preserve"> + Đàn Dê</t>
  </si>
  <si>
    <t>CHI BỔ SUNG CHO NGÂN SÁCH CẤP DƯỚI</t>
  </si>
  <si>
    <t>12.578,74</t>
  </si>
  <si>
    <t>17.830,14</t>
  </si>
  <si>
    <t>2.179,88</t>
  </si>
  <si>
    <t>MỘT SỐ CHỈ TIÊU KINH TẾ - XÃ HỘI CHỦ YẾU NĂM 2023</t>
  </si>
  <si>
    <t>Thực hiện 6 tháng đầu năm 2022</t>
  </si>
  <si>
    <t>Năm 2023</t>
  </si>
  <si>
    <t>Ước TH 6 tháng 
2023/TH 6 tháng 2022</t>
  </si>
  <si>
    <t>Ước TH 6 tháng  
2023/KH
2023</t>
  </si>
  <si>
    <t xml:space="preserve">                       + CN cá thể</t>
  </si>
  <si>
    <t>Tỷ lệ trẻ em dưới 5 tuổi bị suy dinh dưỡng thể nhẹ cân</t>
  </si>
  <si>
    <t>Thu chuyển nguồn</t>
  </si>
  <si>
    <t>(Kèm theo Báo cáo số 238/BC-UBND ngày 30/6/2023 của UBND huyện Sơn Tây)</t>
  </si>
</sst>
</file>

<file path=xl/styles.xml><?xml version="1.0" encoding="utf-8"?>
<styleSheet xmlns="http://schemas.openxmlformats.org/spreadsheetml/2006/main" xmlns:mc="http://schemas.openxmlformats.org/markup-compatibility/2006" xmlns:x14ac="http://schemas.microsoft.com/office/spreadsheetml/2009/9/ac" mc:Ignorable="x14ac">
  <numFmts count="101">
    <numFmt numFmtId="43" formatCode="_-* #,##0.00\ _₫_-;\-* #,##0.00\ _₫_-;_-* &quot;-&quot;??\ _₫_-;_-@_-"/>
    <numFmt numFmtId="164" formatCode="&quot;$&quot;#,##0_);\(&quot;$&quot;#,##0\)"/>
    <numFmt numFmtId="165" formatCode="&quot;$&quot;#,##0_);[Red]\(&quot;$&quot;#,##0\)"/>
    <numFmt numFmtId="166" formatCode="_(* #,##0_);_(* \(#,##0\);_(* &quot;-&quot;_);_(@_)"/>
    <numFmt numFmtId="167" formatCode="_(&quot;$&quot;* #,##0.00_);_(&quot;$&quot;* \(#,##0.00\);_(&quot;$&quot;* &quot;-&quot;??_);_(@_)"/>
    <numFmt numFmtId="168" formatCode="_(* #,##0.00_);_(* \(#,##0.00\);_(* &quot;-&quot;??_);_(@_)"/>
    <numFmt numFmtId="169" formatCode="&quot;Z$&quot;#,##0_);[Red]\(&quot;Z$&quot;#,##0\)"/>
    <numFmt numFmtId="170" formatCode="_-* #,##0_-;\-* #,##0_-;_-* &quot;-&quot;_-;_-@_-"/>
    <numFmt numFmtId="171" formatCode="_-* #,##0.00_-;\-* #,##0.00_-;_-* &quot;-&quot;??_-;_-@_-"/>
    <numFmt numFmtId="172" formatCode="_(* #,##0.0_);_(* \(#,##0.0\);_(* &quot;-&quot;??_);_(@_)"/>
    <numFmt numFmtId="173" formatCode="#,##0.0"/>
    <numFmt numFmtId="174" formatCode="#,##0.000"/>
    <numFmt numFmtId="175" formatCode="0.0"/>
    <numFmt numFmtId="176" formatCode="_(* #,##0_);_(* \(#,##0\);_(* &quot;-&quot;??_);_(@_)"/>
    <numFmt numFmtId="177" formatCode="0.000"/>
    <numFmt numFmtId="178" formatCode="&quot;\&quot;#,##0;[Red]&quot;\&quot;\-#,##0"/>
    <numFmt numFmtId="179" formatCode="&quot;\&quot;#,##0.00;[Red]&quot;\&quot;\-#,##0.00"/>
    <numFmt numFmtId="180" formatCode="\$#,##0\ ;\(\$#,##0\)"/>
    <numFmt numFmtId="181" formatCode="&quot;\&quot;#,##0;[Red]&quot;\&quot;&quot;\&quot;\-#,##0"/>
    <numFmt numFmtId="182" formatCode="&quot;\&quot;#,##0.00;[Red]&quot;\&quot;&quot;\&quot;&quot;\&quot;&quot;\&quot;&quot;\&quot;&quot;\&quot;\-#,##0.00"/>
    <numFmt numFmtId="183" formatCode="_-&quot;€&quot;* #,##0_-;\-&quot;€&quot;* #,##0_-;_-&quot;€&quot;* &quot;-&quot;_-;_-@_-"/>
    <numFmt numFmtId="184" formatCode="_-&quot;€&quot;* #,##0.00_-;\-&quot;€&quot;* #,##0.00_-;_-&quot;€&quot;* &quot;-&quot;??_-;_-@_-"/>
    <numFmt numFmtId="185" formatCode="&quot;VND&quot;#,##0_);[Red]\(&quot;VND&quot;#,##0\)"/>
    <numFmt numFmtId="186" formatCode="#,##0;\(#,##0\)"/>
    <numFmt numFmtId="187" formatCode="\t0.00%"/>
    <numFmt numFmtId="188" formatCode="\t#\ ??/??"/>
    <numFmt numFmtId="189" formatCode="#,##0.00\ &quot;F&quot;;[Red]\-#,##0.00\ &quot;F&quot;"/>
    <numFmt numFmtId="190" formatCode="_-* #,##0\ &quot;F&quot;_-;\-* #,##0\ &quot;F&quot;_-;_-* &quot;-&quot;\ &quot;F&quot;_-;_-@_-"/>
    <numFmt numFmtId="191" formatCode="#,##0\ &quot;F&quot;;[Red]\-#,##0\ &quot;F&quot;"/>
    <numFmt numFmtId="192" formatCode="#,##0.00\ &quot;F&quot;;\-#,##0.00\ &quot;F&quot;"/>
    <numFmt numFmtId="193" formatCode="#,##0.00000000"/>
    <numFmt numFmtId="194" formatCode="_-* #,##0.00\ _V_N_D_-;\-* #,##0.00\ _V_N_D_-;_-* &quot;-&quot;??\ _V_N_D_-;_-@_-"/>
    <numFmt numFmtId="195" formatCode="_-* #,##0.00\ _D_i_n_._-;\-* #,##0.00\ _D_i_n_._-;_-* &quot;-&quot;??\ _D_i_n_._-;_-@_-"/>
    <numFmt numFmtId="196" formatCode="#,##0\ &quot;þ&quot;;[Red]\-#,##0\ &quot;þ&quot;"/>
    <numFmt numFmtId="197" formatCode="_-* #,##0.00\ &quot;Din.&quot;_-;\-* #,##0.00\ &quot;Din.&quot;_-;_-* &quot;-&quot;??\ &quot;Din.&quot;_-;_-@_-"/>
    <numFmt numFmtId="198" formatCode="_(* #,##0.0000_);_(* \(#,##0.0000\);_(* &quot;-&quot;??_);_(@_)"/>
    <numFmt numFmtId="199" formatCode="0.0%"/>
    <numFmt numFmtId="200" formatCode="_-* #,##0.00\ _€_-;\-* #,##0.00\ _€_-;_-* &quot;-&quot;??\ _€_-;_-@_-"/>
    <numFmt numFmtId="201" formatCode="_ &quot;$&quot;\ * #,##0_ ;_ &quot;$&quot;\ * \-#,##0_ ;_ &quot;$&quot;\ * &quot;-&quot;_ ;_ @_ "/>
    <numFmt numFmtId="202" formatCode="_ * #,##0_ ;_ * \-#,##0_ ;_ * &quot;-&quot;_ ;_ @_ "/>
    <numFmt numFmtId="203" formatCode="_ &quot;$&quot;\ * #,##0.00_ ;_ &quot;$&quot;\ * \-#,##0.00_ ;_ &quot;$&quot;\ * &quot;-&quot;??_ ;_ @_ "/>
    <numFmt numFmtId="204" formatCode="_ * #,##0.00_ ;_ * \-#,##0.00_ ;_ * &quot;-&quot;??_ ;_ @_ "/>
    <numFmt numFmtId="205" formatCode="_-&quot;£&quot;* #,##0_-;\-&quot;£&quot;* #,##0_-;_-&quot;£&quot;* &quot;-&quot;_-;_-@_-"/>
    <numFmt numFmtId="206" formatCode="_-&quot;£&quot;* #,##0.00_-;\-&quot;£&quot;* #,##0.00_-;_-&quot;£&quot;* &quot;-&quot;??_-;_-@_-"/>
    <numFmt numFmtId="207" formatCode="_-* #,##0\ _F_B_-;\-* #,##0\ _F_B_-;_-* &quot;-&quot;\ _F_B_-;_-@_-"/>
    <numFmt numFmtId="208" formatCode="0.0000000"/>
    <numFmt numFmtId="209" formatCode="0.00000000"/>
    <numFmt numFmtId="210" formatCode="#,##0.0_);\(#,##0.0\)"/>
    <numFmt numFmtId="211" formatCode="0.0%;[Red]\(0.0%\)"/>
    <numFmt numFmtId="212" formatCode="_ * #,##0.00_)&quot;£&quot;_ ;_ * \(#,##0.00\)&quot;£&quot;_ ;_ * &quot;-&quot;??_)&quot;£&quot;_ ;_ @_ "/>
    <numFmt numFmtId="213" formatCode="0.0%;\(0.0%\)"/>
    <numFmt numFmtId="214" formatCode="_-* #,##0\ _F_-;\-* #,##0\ _F_-;_-* &quot;-&quot;\ _F_-;_-@_-"/>
    <numFmt numFmtId="215" formatCode="#,##0.000_);\(#,##0.000\)"/>
    <numFmt numFmtId="216" formatCode="#,##0\ &quot;F&quot;;\-#,##0\ &quot;F&quot;"/>
    <numFmt numFmtId="217" formatCode="#,##0\ &quot;£&quot;_);\(#,##0\ &quot;£&quot;\)"/>
    <numFmt numFmtId="218" formatCode="_-&quot;$&quot;* #,##0_-;\-&quot;$&quot;* #,##0_-;_-&quot;$&quot;* &quot;-&quot;_-;_-@_-"/>
    <numFmt numFmtId="219" formatCode="_-* #,##0.00\ _$_-;\-* #,##0.00\ _$_-;_-* &quot;-&quot;??\ _$_-;_-@_-"/>
    <numFmt numFmtId="220" formatCode="&quot;$&quot;\ #,##0;\-&quot;$&quot;\ #,##0"/>
    <numFmt numFmtId="221" formatCode="&quot;$&quot;\ #,##0;[Red]\-&quot;$&quot;\ #,##0"/>
    <numFmt numFmtId="222" formatCode="&quot;$&quot;\ #,##0.00;[Red]\-&quot;$&quot;\ #,##0.00"/>
    <numFmt numFmtId="223" formatCode="_-&quot;$&quot;\ * #,##0_-;\-&quot;$&quot;\ * #,##0_-;_-&quot;$&quot;\ * &quot;-&quot;_-;_-@_-"/>
    <numFmt numFmtId="224" formatCode="_-&quot;$&quot;\ * #,##0.00_-;\-&quot;$&quot;\ * #,##0.00_-;_-&quot;$&quot;\ * &quot;-&quot;??_-;_-@_-"/>
    <numFmt numFmtId="225" formatCode="##.##%"/>
    <numFmt numFmtId="226" formatCode="General_)"/>
    <numFmt numFmtId="227" formatCode="&quot;¥&quot;#,##0;[Red]&quot;¥&quot;\-#,##0"/>
    <numFmt numFmtId="228" formatCode="_ &quot;\&quot;* #,##0_ ;_ &quot;\&quot;* \-#,##0_ ;_ &quot;\&quot;* &quot;-&quot;_ ;_ @_ "/>
    <numFmt numFmtId="229" formatCode="0E+00;\趰"/>
    <numFmt numFmtId="230" formatCode="_ &quot;\&quot;* #,##0.00_ ;_ &quot;\&quot;* \-#,##0.00_ ;_ &quot;\&quot;* &quot;-&quot;??_ ;_ @_ "/>
    <numFmt numFmtId="231" formatCode="##,###.##"/>
    <numFmt numFmtId="232" formatCode="#0.##"/>
    <numFmt numFmtId="233" formatCode="##,##0%"/>
    <numFmt numFmtId="234" formatCode="#,###%"/>
    <numFmt numFmtId="235" formatCode="##.##"/>
    <numFmt numFmtId="236" formatCode="###,###"/>
    <numFmt numFmtId="237" formatCode="###.###"/>
    <numFmt numFmtId="238" formatCode="##,###.####"/>
    <numFmt numFmtId="239" formatCode="##,##0.##"/>
    <numFmt numFmtId="240" formatCode="_([$€-2]* #,##0.00_);_([$€-2]* \(#,##0.00\);_([$€-2]* &quot;-&quot;??_)"/>
    <numFmt numFmtId="241" formatCode="#,##0\ &quot;Rp&quot;_);\(#,##0\ &quot;Rp&quot;\)"/>
    <numFmt numFmtId="242" formatCode="#,##0\ &quot;$&quot;_);\(#,##0\ &quot;$&quot;\)"/>
    <numFmt numFmtId="243" formatCode="#,###"/>
    <numFmt numFmtId="244" formatCode="_-&quot;Rp&quot;* #,##0_-;\-&quot;Rp&quot;* #,##0_-;_-&quot;Rp&quot;* &quot;-&quot;_-;_-@_-"/>
    <numFmt numFmtId="245" formatCode="_-&quot;Rp&quot;* #,##0.00_-;\-&quot;Rp&quot;* #,##0.00_-;_-&quot;Rp&quot;* &quot;-&quot;??_-;_-@_-"/>
    <numFmt numFmtId="246" formatCode="&quot;\&quot;#,##0.00;\-&quot;\&quot;#,##0.00"/>
    <numFmt numFmtId="247" formatCode="&quot;ß&quot;\t#,##0_);\(&quot;ß&quot;\t#,##0\)"/>
    <numFmt numFmtId="248" formatCode="_-* ###,0&quot;.&quot;00\ _F_B_-;\-* ###,0&quot;.&quot;00\ _F_B_-;_-* &quot;-&quot;??\ _F_B_-;_-@_-"/>
    <numFmt numFmtId="249" formatCode="dd\-mmm\-yy_)"/>
    <numFmt numFmtId="250" formatCode="#,##0\ &quot;$&quot;_);[Red]\(#,##0\ &quot;$&quot;\)"/>
    <numFmt numFmtId="251" formatCode="_ &quot;Fr.&quot;\ * #,##0_ ;_ &quot;Fr.&quot;\ * \-#,##0_ ;_ &quot;Fr.&quot;\ * &quot;-&quot;_ ;_ @_ "/>
    <numFmt numFmtId="252" formatCode="0.00_)"/>
    <numFmt numFmtId="253" formatCode="#,##0&quot;R&quot;_);\(#,##0&quot;R&quot;\)"/>
    <numFmt numFmtId="254" formatCode="&quot;$&quot;#,##0.00"/>
    <numFmt numFmtId="255" formatCode="#."/>
    <numFmt numFmtId="256" formatCode="_-* #,##0\ _€_-;\-* #,##0\ _€_-;_-* &quot;-&quot;\ _€_-;_-@_-"/>
    <numFmt numFmtId="257" formatCode="_(* #,##0.0000_);_(* \(#,##0.0000\);_(* &quot;-&quot;????_);_(@_)"/>
    <numFmt numFmtId="258" formatCode="_(* #.##0.00_);_(* \(#.##0.00\);_(* &quot;-&quot;??_);_(@_)"/>
    <numFmt numFmtId="259" formatCode="0_)"/>
    <numFmt numFmtId="260" formatCode="_(* #,##0.000_);_(* \(#,##0.000\);_(* &quot;-&quot;??_);_(@_)"/>
    <numFmt numFmtId="261" formatCode="#,##0.0_ ;\-#,##0.0\ "/>
    <numFmt numFmtId="262" formatCode="#,##0.0000"/>
    <numFmt numFmtId="263" formatCode="_(* #,##0.0_);_(* \(#,##0.0\);_(* &quot;-&quot;?_);_(@_)"/>
  </numFmts>
  <fonts count="2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8"/>
      <name val=".VnTime"/>
      <family val="2"/>
    </font>
    <font>
      <b/>
      <i/>
      <sz val="12"/>
      <color indexed="8"/>
      <name val=".vntime"/>
      <family val="2"/>
    </font>
    <font>
      <b/>
      <sz val="12"/>
      <color indexed="8"/>
      <name val=".VnTimeH"/>
      <family val="2"/>
    </font>
    <font>
      <b/>
      <sz val="11"/>
      <name val=".VnTimeH"/>
      <family val="2"/>
    </font>
    <font>
      <b/>
      <sz val="11"/>
      <name val=".VnTime"/>
      <family val="2"/>
    </font>
    <font>
      <b/>
      <sz val="12"/>
      <name val=".VnTime"/>
      <family val="2"/>
    </font>
    <font>
      <sz val="11"/>
      <name val=".VnTime"/>
      <family val="2"/>
    </font>
    <font>
      <sz val="12"/>
      <name val=".VnTime"/>
      <family val="2"/>
    </font>
    <font>
      <sz val="11"/>
      <name val="Times New Roman"/>
      <family val="1"/>
    </font>
    <font>
      <sz val="11"/>
      <color indexed="8"/>
      <name val=".VnTime"/>
      <family val="2"/>
    </font>
    <font>
      <sz val="12"/>
      <color indexed="8"/>
      <name val=".VnTime"/>
      <family val="2"/>
    </font>
    <font>
      <sz val="8"/>
      <name val="Arial"/>
      <family val="2"/>
      <charset val="163"/>
    </font>
    <font>
      <b/>
      <i/>
      <sz val="14"/>
      <color indexed="8"/>
      <name val=".VnTime"/>
      <family val="2"/>
    </font>
    <font>
      <b/>
      <sz val="12"/>
      <color indexed="8"/>
      <name val=".VnTime"/>
      <family val="2"/>
    </font>
    <font>
      <i/>
      <sz val="12"/>
      <color indexed="8"/>
      <name val=".VnTime"/>
      <family val="2"/>
    </font>
    <font>
      <b/>
      <i/>
      <sz val="16"/>
      <name val="Times New Roman"/>
      <family val="1"/>
    </font>
    <font>
      <b/>
      <sz val="13"/>
      <name val="Times New Roman"/>
      <family val="1"/>
    </font>
    <font>
      <b/>
      <sz val="8"/>
      <color indexed="81"/>
      <name val="Tahoma"/>
      <family val="2"/>
      <charset val="163"/>
    </font>
    <font>
      <sz val="8"/>
      <color indexed="81"/>
      <name val="Tahoma"/>
      <family val="2"/>
      <charset val="163"/>
    </font>
    <font>
      <sz val="10"/>
      <name val="Times New Roman"/>
      <family val="1"/>
    </font>
    <font>
      <sz val="13"/>
      <name val="Times New Roman"/>
      <family val="1"/>
    </font>
    <font>
      <sz val="12"/>
      <name val="Times New Roman"/>
      <family val="1"/>
    </font>
    <font>
      <sz val="12"/>
      <color indexed="8"/>
      <name val="Times New Roman"/>
      <family val="1"/>
    </font>
    <font>
      <b/>
      <i/>
      <sz val="11"/>
      <name val=".VnTime"/>
      <family val="2"/>
    </font>
    <font>
      <b/>
      <sz val="13"/>
      <color indexed="8"/>
      <name val=".VnTime"/>
      <family val="2"/>
    </font>
    <font>
      <sz val="13"/>
      <color indexed="8"/>
      <name val=".VnTime"/>
      <family val="2"/>
    </font>
    <font>
      <i/>
      <sz val="13"/>
      <color indexed="8"/>
      <name val=".VnTime"/>
      <family val="2"/>
    </font>
    <font>
      <b/>
      <i/>
      <sz val="13"/>
      <color indexed="8"/>
      <name val=".VnTime"/>
      <family val="2"/>
    </font>
    <font>
      <i/>
      <sz val="11"/>
      <color indexed="8"/>
      <name val=".VnTime"/>
      <family val="2"/>
    </font>
    <font>
      <b/>
      <sz val="10"/>
      <color indexed="8"/>
      <name val=".VnTimeH"/>
      <family val="2"/>
    </font>
    <font>
      <vertAlign val="superscript"/>
      <sz val="12"/>
      <name val="Times New Roman"/>
      <family val="1"/>
    </font>
    <font>
      <b/>
      <sz val="10"/>
      <color indexed="8"/>
      <name val=".VnTime"/>
      <family val="2"/>
    </font>
    <font>
      <sz val="10"/>
      <name val="Arial"/>
      <family val="2"/>
      <charset val="163"/>
    </font>
    <font>
      <sz val="13"/>
      <name val="Times New Roman"/>
      <family val="1"/>
    </font>
    <font>
      <sz val="8"/>
      <name val="Times New Roman"/>
      <family val="1"/>
    </font>
    <font>
      <b/>
      <i/>
      <sz val="14"/>
      <name val="Times New Roman"/>
      <family val="1"/>
    </font>
    <font>
      <b/>
      <sz val="15"/>
      <name val="Times New Roman"/>
      <family val="1"/>
    </font>
    <font>
      <b/>
      <i/>
      <sz val="13"/>
      <name val="Times New Roman"/>
      <family val="1"/>
    </font>
    <font>
      <b/>
      <u/>
      <sz val="13"/>
      <name val="Times New Roman"/>
      <family val="1"/>
    </font>
    <font>
      <sz val="14"/>
      <name val=".VnTimeH"/>
      <family val="2"/>
    </font>
    <font>
      <sz val="12"/>
      <name val="¹UAAA¼"/>
      <family val="3"/>
      <charset val="128"/>
    </font>
    <font>
      <sz val="13"/>
      <name val=".VnTime"/>
      <family val="2"/>
    </font>
    <font>
      <sz val="10"/>
      <name val="Arial"/>
      <family val="2"/>
    </font>
    <font>
      <b/>
      <sz val="12"/>
      <name val="Arial"/>
      <family val="2"/>
    </font>
    <font>
      <i/>
      <sz val="10"/>
      <name val=".VnTime"/>
      <family val="2"/>
    </font>
    <font>
      <b/>
      <sz val="10"/>
      <name val=".VnArial"/>
      <family val="2"/>
    </font>
    <font>
      <b/>
      <sz val="10"/>
      <name val=".VnTime"/>
      <family val="2"/>
    </font>
    <font>
      <sz val="12"/>
      <name val="Arial"/>
      <family val="2"/>
    </font>
    <font>
      <sz val="10"/>
      <name val="VNtimes new roman"/>
      <family val="1"/>
    </font>
    <font>
      <b/>
      <sz val="10"/>
      <name val=".VnTimeH"/>
      <family val="2"/>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font>
    <font>
      <sz val="8"/>
      <name val="Arial"/>
      <family val="2"/>
    </font>
    <font>
      <sz val="24"/>
      <name val="Times New Roman"/>
      <family val="1"/>
    </font>
    <font>
      <b/>
      <sz val="24"/>
      <name val="Times New Roman"/>
      <family val="1"/>
    </font>
    <font>
      <b/>
      <sz val="10"/>
      <name val="Arial"/>
      <family val="2"/>
      <charset val="163"/>
    </font>
    <font>
      <b/>
      <sz val="10"/>
      <color indexed="10"/>
      <name val="Arial"/>
      <family val="2"/>
      <charset val="163"/>
    </font>
    <font>
      <sz val="15"/>
      <name val="Times New Roman"/>
      <family val="1"/>
    </font>
    <font>
      <i/>
      <sz val="12"/>
      <name val="Times New Roman"/>
      <family val="1"/>
    </font>
    <font>
      <b/>
      <sz val="12"/>
      <name val="Times New Roman"/>
      <family val="1"/>
    </font>
    <font>
      <i/>
      <sz val="11"/>
      <name val="Times New Roman"/>
      <family val="1"/>
    </font>
    <font>
      <b/>
      <i/>
      <sz val="12"/>
      <name val="Times New Roman"/>
      <family val="1"/>
    </font>
    <font>
      <sz val="8"/>
      <name val="Arial"/>
      <family val="2"/>
    </font>
    <font>
      <sz val="10"/>
      <color indexed="81"/>
      <name val="Tahoma"/>
      <family val="2"/>
    </font>
    <font>
      <b/>
      <sz val="10"/>
      <color indexed="81"/>
      <name val="Tahoma"/>
      <family val="2"/>
    </font>
    <font>
      <b/>
      <sz val="14"/>
      <name val="Times New Roman"/>
      <family val="1"/>
    </font>
    <font>
      <i/>
      <sz val="14"/>
      <name val="Times New Roman"/>
      <family val="1"/>
    </font>
    <font>
      <i/>
      <vertAlign val="superscript"/>
      <sz val="12"/>
      <name val="Times New Roman"/>
      <family val="1"/>
    </font>
    <font>
      <sz val="12"/>
      <name val="¹UAAA¼"/>
      <family val="3"/>
      <charset val="129"/>
    </font>
    <font>
      <b/>
      <sz val="18"/>
      <name val="Arial"/>
      <family val="2"/>
    </font>
    <font>
      <sz val="7"/>
      <name val="Small Fonts"/>
      <family val="2"/>
    </font>
    <font>
      <u/>
      <sz val="12"/>
      <name val="Times New Roman"/>
      <family val="1"/>
    </font>
    <font>
      <i/>
      <sz val="13"/>
      <name val="Times New Roman"/>
      <family val="1"/>
    </font>
    <font>
      <b/>
      <sz val="22"/>
      <name val="Times New Roman"/>
      <family val="1"/>
    </font>
    <font>
      <i/>
      <sz val="20"/>
      <name val="Times New Roman"/>
      <family val="1"/>
    </font>
    <font>
      <sz val="11"/>
      <color indexed="8"/>
      <name val="Calibri"/>
      <family val="2"/>
      <charset val="163"/>
    </font>
    <font>
      <sz val="10"/>
      <name val="Helv"/>
      <family val="2"/>
    </font>
    <font>
      <sz val="11"/>
      <color indexed="8"/>
      <name val="Calibri"/>
      <family val="2"/>
    </font>
    <font>
      <sz val="11"/>
      <color rgb="FF9C0006"/>
      <name val="Calibri"/>
      <family val="2"/>
      <charset val="163"/>
    </font>
    <font>
      <sz val="11"/>
      <color rgb="FF006100"/>
      <name val="Calibri"/>
      <family val="2"/>
      <charset val="163"/>
    </font>
    <font>
      <sz val="11"/>
      <color rgb="FF9C6500"/>
      <name val="Calibri"/>
      <family val="2"/>
      <charset val="163"/>
    </font>
    <font>
      <sz val="11"/>
      <color theme="1"/>
      <name val="Calibri"/>
      <family val="2"/>
      <scheme val="minor"/>
    </font>
    <font>
      <sz val="11"/>
      <color theme="1"/>
      <name val="Calibri"/>
      <family val="2"/>
    </font>
    <font>
      <sz val="11"/>
      <color theme="1"/>
      <name val="Calibri"/>
      <family val="2"/>
      <charset val="163"/>
      <scheme val="minor"/>
    </font>
    <font>
      <sz val="13"/>
      <color theme="1"/>
      <name val="Times New Roman"/>
      <family val="2"/>
    </font>
    <font>
      <sz val="13"/>
      <color rgb="FFFF0000"/>
      <name val="Times New Roman"/>
      <family val="1"/>
    </font>
    <font>
      <sz val="14"/>
      <name val="Times New Roman"/>
      <family val="1"/>
    </font>
    <font>
      <sz val="10"/>
      <name val="VNtimes new roman"/>
      <family val="2"/>
    </font>
    <font>
      <sz val="10"/>
      <name val=".VnArial"/>
      <family val="2"/>
    </font>
    <font>
      <b/>
      <sz val="10"/>
      <name val="SVNtimes new roman"/>
      <family val="2"/>
    </font>
    <font>
      <sz val="12"/>
      <name val="新細明體"/>
      <family val="3"/>
      <charset val="136"/>
    </font>
    <font>
      <sz val="12"/>
      <name val="VNtimes new roman"/>
    </font>
    <font>
      <sz val="10"/>
      <name val="?? ??"/>
      <family val="1"/>
      <charset val="136"/>
    </font>
    <font>
      <sz val="11"/>
      <name val="??"/>
      <family val="3"/>
      <charset val="129"/>
    </font>
    <font>
      <sz val="12"/>
      <name val="|??¢¥¢¬¨Ï"/>
      <family val="1"/>
      <charset val="129"/>
    </font>
    <font>
      <sz val="11"/>
      <name val=" "/>
      <family val="3"/>
      <charset val="136"/>
    </font>
    <font>
      <sz val="10"/>
      <name val=".VnTime"/>
      <family val="2"/>
    </font>
    <font>
      <sz val="10"/>
      <color indexed="8"/>
      <name val="Arial"/>
      <family val="2"/>
    </font>
    <font>
      <sz val="10"/>
      <name val="MS Sans Serif"/>
      <family val="2"/>
    </font>
    <font>
      <sz val="14"/>
      <name val="AngsanaUPC"/>
      <family val="1"/>
    </font>
    <font>
      <sz val="11"/>
      <name val="–¾’©"/>
      <family val="1"/>
      <charset val="128"/>
    </font>
    <font>
      <sz val="14"/>
      <name val="VnTime"/>
    </font>
    <font>
      <b/>
      <u/>
      <sz val="14"/>
      <color indexed="8"/>
      <name val=".VnBook-AntiquaH"/>
      <family val="2"/>
    </font>
    <font>
      <sz val="12"/>
      <name val="¹ÙÅÁÃ¼"/>
      <family val="1"/>
    </font>
    <font>
      <i/>
      <sz val="12"/>
      <color indexed="8"/>
      <name val=".VnBook-AntiquaH"/>
      <family val="2"/>
    </font>
    <font>
      <b/>
      <sz val="12"/>
      <color indexed="8"/>
      <name val=".VnBook-Antiqua"/>
      <family val="2"/>
    </font>
    <font>
      <i/>
      <sz val="12"/>
      <color indexed="8"/>
      <name val=".VnBook-Antiqua"/>
      <family val="2"/>
    </font>
    <font>
      <sz val="11"/>
      <color indexed="9"/>
      <name val="Calibri"/>
      <family val="2"/>
    </font>
    <font>
      <sz val="11"/>
      <name val="VNtimes new roman"/>
      <family val="2"/>
    </font>
    <font>
      <sz val="10"/>
      <color indexed="8"/>
      <name val=".VnTime"/>
      <family val="2"/>
    </font>
    <font>
      <sz val="10"/>
      <color indexed="9"/>
      <name val=".VnTime"/>
      <family val="2"/>
    </font>
    <font>
      <sz val="11"/>
      <name val="±¼¸²Ã¼"/>
      <family val="3"/>
      <charset val="129"/>
    </font>
    <font>
      <sz val="11"/>
      <color indexed="20"/>
      <name val="Calibri"/>
      <family val="2"/>
    </font>
    <font>
      <b/>
      <i/>
      <sz val="14"/>
      <name val="VNTime"/>
      <family val="2"/>
    </font>
    <font>
      <sz val="12"/>
      <name val="Tms Rmn"/>
    </font>
    <font>
      <sz val="11"/>
      <name val="µ¸¿ò"/>
      <family val="1"/>
    </font>
    <font>
      <sz val="10"/>
      <name val="±¼¸²A¼"/>
      <family val="3"/>
      <charset val="129"/>
    </font>
    <font>
      <sz val="10"/>
      <name val="Helv"/>
    </font>
    <font>
      <b/>
      <sz val="11"/>
      <color indexed="52"/>
      <name val="Calibri"/>
      <family val="2"/>
    </font>
    <font>
      <b/>
      <sz val="10"/>
      <name val="Helv"/>
      <family val="2"/>
    </font>
    <font>
      <b/>
      <sz val="8"/>
      <color indexed="12"/>
      <name val="Arial"/>
      <family val="2"/>
    </font>
    <font>
      <sz val="8"/>
      <color indexed="8"/>
      <name val="Arial"/>
      <family val="2"/>
    </font>
    <font>
      <sz val="8"/>
      <name val="SVNtimes new roman"/>
      <family val="2"/>
    </font>
    <font>
      <b/>
      <sz val="11"/>
      <color indexed="9"/>
      <name val="Calibri"/>
      <family val="2"/>
    </font>
    <font>
      <sz val="12"/>
      <name val="VNI-Times"/>
    </font>
    <font>
      <sz val="11"/>
      <name val="Tms Rmn"/>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0"/>
      <name val="SVNtimes new roman"/>
      <family val="2"/>
    </font>
    <font>
      <b/>
      <sz val="11"/>
      <color indexed="63"/>
      <name val="Calibri"/>
      <family val="2"/>
    </font>
    <font>
      <sz val="11"/>
      <color indexed="62"/>
      <name val="Calibri"/>
      <family val="2"/>
    </font>
    <font>
      <b/>
      <sz val="11"/>
      <name val="VNTimeH"/>
      <family val="2"/>
    </font>
    <font>
      <b/>
      <sz val="15"/>
      <color indexed="56"/>
      <name val="Calibri"/>
      <family val="2"/>
    </font>
    <font>
      <b/>
      <sz val="13"/>
      <color indexed="56"/>
      <name val="Calibri"/>
      <family val="2"/>
    </font>
    <font>
      <b/>
      <sz val="11"/>
      <color indexed="56"/>
      <name val="Calibri"/>
      <family val="2"/>
    </font>
    <font>
      <sz val="10"/>
      <color indexed="16"/>
      <name val="MS Serif"/>
      <family val="1"/>
    </font>
    <font>
      <i/>
      <sz val="11"/>
      <color indexed="23"/>
      <name val="Calibri"/>
      <family val="2"/>
    </font>
    <font>
      <sz val="11"/>
      <color indexed="17"/>
      <name val="Calibri"/>
      <family val="2"/>
    </font>
    <font>
      <b/>
      <sz val="12"/>
      <name val=".VnBook-AntiquaH"/>
      <family val="2"/>
    </font>
    <font>
      <b/>
      <sz val="12"/>
      <color indexed="9"/>
      <name val="Tms Rmn"/>
    </font>
    <font>
      <b/>
      <sz val="12"/>
      <name val="Helv"/>
      <family val="2"/>
    </font>
    <font>
      <b/>
      <sz val="12"/>
      <name val="MS Sans Serif"/>
      <family val="2"/>
    </font>
    <font>
      <b/>
      <sz val="8"/>
      <name val="MS Sans Serif"/>
      <family val="2"/>
    </font>
    <font>
      <b/>
      <sz val="14"/>
      <name val=".VnTimeH"/>
      <family val="2"/>
    </font>
    <font>
      <sz val="12"/>
      <name val="Helv"/>
      <family val="2"/>
    </font>
    <font>
      <sz val="10"/>
      <name val="VNI-Helve"/>
    </font>
    <font>
      <sz val="10"/>
      <color indexed="16"/>
      <name val="MS Sans Serif"/>
      <family val="2"/>
    </font>
    <font>
      <sz val="11"/>
      <color indexed="52"/>
      <name val="Calibri"/>
      <family val="2"/>
    </font>
    <font>
      <sz val="12"/>
      <color indexed="9"/>
      <name val="Helv"/>
      <family val="2"/>
    </font>
    <font>
      <b/>
      <i/>
      <sz val="12"/>
      <name val=".VnAristote"/>
      <family val="2"/>
    </font>
    <font>
      <b/>
      <sz val="11"/>
      <name val="Helv"/>
      <family val="2"/>
    </font>
    <font>
      <sz val="10"/>
      <name val=".VnAvant"/>
      <family val="2"/>
    </font>
    <font>
      <sz val="10"/>
      <name val="VNbook-Antiqua"/>
      <family val="2"/>
    </font>
    <font>
      <sz val="11"/>
      <color indexed="60"/>
      <name val="Calibri"/>
      <family val="2"/>
    </font>
    <font>
      <sz val="12"/>
      <name val="???"/>
      <family val="1"/>
      <charset val="129"/>
    </font>
    <font>
      <sz val="10"/>
      <name val="VNtimes new roman"/>
    </font>
    <font>
      <sz val="14"/>
      <name val="System"/>
      <family val="2"/>
    </font>
    <font>
      <b/>
      <sz val="11"/>
      <name val="Arial"/>
      <family val="2"/>
    </font>
    <font>
      <sz val="12"/>
      <name val="Helv"/>
    </font>
    <font>
      <b/>
      <sz val="10"/>
      <name val="MS Sans Serif"/>
      <family val="2"/>
    </font>
    <font>
      <sz val="8"/>
      <name val="Wingdings"/>
      <charset val="2"/>
    </font>
    <font>
      <sz val="8"/>
      <name val="Helv"/>
    </font>
    <font>
      <sz val="11"/>
      <name val="UVnTime"/>
    </font>
    <font>
      <b/>
      <sz val="13"/>
      <name val="3C_Times_T"/>
    </font>
    <font>
      <b/>
      <sz val="18"/>
      <color indexed="62"/>
      <name val="Cambria"/>
      <family val="2"/>
    </font>
    <font>
      <u/>
      <sz val="12"/>
      <color indexed="12"/>
      <name val="Times New Roman"/>
      <family val="1"/>
    </font>
    <font>
      <sz val="8"/>
      <name val="MS Sans Serif"/>
      <family val="2"/>
    </font>
    <font>
      <b/>
      <sz val="8"/>
      <color indexed="8"/>
      <name val="Helv"/>
    </font>
    <font>
      <sz val="14"/>
      <name val=".VnTime"/>
      <family val="2"/>
    </font>
    <font>
      <sz val="12"/>
      <name val=".VnArial"/>
      <family val="2"/>
    </font>
    <font>
      <b/>
      <sz val="18"/>
      <color indexed="56"/>
      <name val="Cambria"/>
      <family val="2"/>
    </font>
    <font>
      <sz val="10"/>
      <name val=".VnArial Narrow"/>
      <family val="2"/>
    </font>
    <font>
      <b/>
      <sz val="11"/>
      <color indexed="8"/>
      <name val="Calibri"/>
      <family val="2"/>
    </font>
    <font>
      <sz val="11"/>
      <color indexed="10"/>
      <name val="Calibri"/>
      <family val="2"/>
    </font>
    <font>
      <sz val="14"/>
      <name val="VnTime"/>
      <family val="2"/>
    </font>
    <font>
      <b/>
      <sz val="8"/>
      <name val="VN Helvetica"/>
    </font>
    <font>
      <b/>
      <sz val="10"/>
      <name val="VN AvantGBook"/>
    </font>
    <font>
      <b/>
      <sz val="16"/>
      <name val=".VnTime"/>
      <family val="2"/>
    </font>
    <font>
      <sz val="9"/>
      <name val=".VnTime"/>
      <family val="2"/>
    </font>
    <font>
      <sz val="16"/>
      <name val="AngsanaUPC"/>
      <family val="3"/>
    </font>
    <font>
      <sz val="22"/>
      <name val="ＭＳ 明朝"/>
      <family val="1"/>
      <charset val="128"/>
    </font>
    <font>
      <sz val="12"/>
      <name val="바탕체"/>
      <family val="1"/>
    </font>
    <font>
      <sz val="14"/>
      <name val="ＭＳ 明朝"/>
      <family val="1"/>
    </font>
    <font>
      <b/>
      <sz val="13"/>
      <color rgb="FFFF0000"/>
      <name val="Times New Roman"/>
      <family val="1"/>
    </font>
    <font>
      <sz val="11"/>
      <name val="VNtimes new roman"/>
    </font>
    <font>
      <sz val="10"/>
      <name val="Arial"/>
      <family val="2"/>
    </font>
    <font>
      <sz val="12"/>
      <name val="Times New Roman"/>
      <family val="1"/>
    </font>
    <font>
      <b/>
      <u/>
      <sz val="10"/>
      <name val="VNI-Times"/>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sz val="10"/>
      <name val="VNI-Times"/>
    </font>
    <font>
      <i/>
      <sz val="11"/>
      <color indexed="23"/>
      <name val="Arial"/>
      <family val="2"/>
    </font>
    <font>
      <sz val="11"/>
      <color indexed="17"/>
      <name val="Arial"/>
      <family val="2"/>
    </font>
    <font>
      <b/>
      <sz val="11"/>
      <color indexed="56"/>
      <name val="Arial"/>
      <family val="2"/>
    </font>
    <font>
      <b/>
      <sz val="1"/>
      <color indexed="8"/>
      <name val="Courier"/>
      <family val="3"/>
    </font>
    <font>
      <sz val="11"/>
      <color indexed="62"/>
      <name val="Arial"/>
      <family val="2"/>
    </font>
    <font>
      <sz val="11"/>
      <color indexed="52"/>
      <name val="Arial"/>
      <family val="2"/>
    </font>
    <font>
      <sz val="11"/>
      <color indexed="60"/>
      <name val="Arial"/>
      <family val="2"/>
    </font>
    <font>
      <b/>
      <i/>
      <sz val="16"/>
      <name val="Helv"/>
    </font>
    <font>
      <b/>
      <sz val="11"/>
      <color indexed="63"/>
      <name val="Arial"/>
      <family val="2"/>
    </font>
    <font>
      <sz val="13"/>
      <name val=".VnTime"/>
      <family val="2"/>
    </font>
    <font>
      <b/>
      <sz val="18"/>
      <color indexed="56"/>
      <name val="Times New Roman"/>
      <family val="2"/>
    </font>
    <font>
      <sz val="11"/>
      <color indexed="10"/>
      <name val="Arial"/>
      <family val="2"/>
    </font>
    <font>
      <b/>
      <sz val="9"/>
      <color indexed="81"/>
      <name val="Tahoma"/>
      <family val="2"/>
    </font>
    <font>
      <sz val="9"/>
      <color indexed="81"/>
      <name val="Tahoma"/>
      <family val="2"/>
    </font>
    <font>
      <sz val="10"/>
      <name val="Times New Roman"/>
      <family val="1"/>
    </font>
    <font>
      <sz val="10"/>
      <name val="Arial"/>
      <family val="2"/>
    </font>
    <font>
      <sz val="12"/>
      <name val="VNtimes new roman"/>
      <family val="2"/>
    </font>
    <font>
      <sz val="12"/>
      <name val="Times New Roman"/>
      <family val="1"/>
    </font>
    <font>
      <sz val="10"/>
      <name val="Arial"/>
      <family val="2"/>
    </font>
    <font>
      <sz val="10"/>
      <name val="Arial"/>
      <family val="2"/>
    </font>
    <font>
      <sz val="12"/>
      <name val="Times New Roman"/>
      <family val="1"/>
    </font>
    <font>
      <i/>
      <sz val="13"/>
      <color rgb="FFFF0000"/>
      <name val="Times New Roman"/>
      <family val="1"/>
    </font>
    <font>
      <b/>
      <i/>
      <sz val="13"/>
      <color rgb="FFFF0000"/>
      <name val="Times New Roman"/>
      <family val="1"/>
    </font>
    <font>
      <vertAlign val="superscript"/>
      <sz val="13"/>
      <color rgb="FFFF0000"/>
      <name val="Times New Roman"/>
      <family val="1"/>
    </font>
    <font>
      <sz val="12"/>
      <color rgb="FFFF0000"/>
      <name val="Times New Roman"/>
      <family val="1"/>
    </font>
    <font>
      <b/>
      <sz val="12"/>
      <color theme="1"/>
      <name val="Times New Roman"/>
      <family val="1"/>
    </font>
    <font>
      <b/>
      <sz val="12"/>
      <color rgb="FFFF0000"/>
      <name val="Times New Roman"/>
      <family val="1"/>
    </font>
    <font>
      <b/>
      <sz val="14"/>
      <color theme="1"/>
      <name val="Times New Roman"/>
      <family val="1"/>
    </font>
    <font>
      <sz val="12"/>
      <color theme="1"/>
      <name val="Times New Roman"/>
      <family val="1"/>
    </font>
    <font>
      <i/>
      <sz val="12"/>
      <color theme="1"/>
      <name val="Times New Roman"/>
      <family val="1"/>
    </font>
    <font>
      <b/>
      <sz val="12"/>
      <color rgb="FF0070C0"/>
      <name val="Times New Roman"/>
      <family val="1"/>
    </font>
    <font>
      <b/>
      <sz val="12"/>
      <color rgb="FFC00000"/>
      <name val="Times New Roman"/>
      <family val="1"/>
    </font>
    <font>
      <b/>
      <i/>
      <sz val="12"/>
      <color rgb="FFC00000"/>
      <name val="Times New Roman"/>
      <family val="1"/>
    </font>
    <font>
      <b/>
      <sz val="12"/>
      <color theme="9" tint="-0.249977111117893"/>
      <name val="Times New Roman"/>
      <family val="1"/>
    </font>
    <font>
      <b/>
      <i/>
      <sz val="12"/>
      <color theme="1"/>
      <name val="Times New Roman"/>
      <family val="1"/>
    </font>
    <font>
      <b/>
      <i/>
      <sz val="12"/>
      <color rgb="FF0070C0"/>
      <name val="Times New Roman"/>
      <family val="1"/>
    </font>
    <font>
      <i/>
      <sz val="12"/>
      <color rgb="FFFF0000"/>
      <name val="Times New Roman"/>
      <family val="1"/>
    </font>
    <font>
      <i/>
      <sz val="9"/>
      <color rgb="FFFF0000"/>
      <name val="Times New Roman"/>
      <family val="1"/>
    </font>
    <font>
      <i/>
      <sz val="9"/>
      <color rgb="FF0070C0"/>
      <name val="Times New Roman"/>
      <family val="1"/>
    </font>
    <font>
      <i/>
      <sz val="10"/>
      <color rgb="FFFF0000"/>
      <name val="Times New Roman"/>
      <family val="1"/>
    </font>
    <font>
      <b/>
      <sz val="11"/>
      <color indexed="8"/>
      <name val="Times New Roman"/>
      <family val="1"/>
    </font>
    <font>
      <b/>
      <sz val="12"/>
      <color indexed="8"/>
      <name val="Times New Roman"/>
      <family val="1"/>
    </font>
    <font>
      <sz val="12"/>
      <color rgb="FF00B0F0"/>
      <name val="Times New Roman"/>
      <family val="1"/>
    </font>
    <font>
      <sz val="12"/>
      <color theme="5" tint="-0.249977111117893"/>
      <name val="Times New Roman"/>
      <family val="1"/>
    </font>
    <font>
      <sz val="12"/>
      <color theme="9" tint="-0.499984740745262"/>
      <name val="Times New Roman"/>
      <family val="1"/>
    </font>
    <font>
      <sz val="12"/>
      <color rgb="FF00B050"/>
      <name val="Times New Roman"/>
      <family val="1"/>
    </font>
    <font>
      <sz val="12"/>
      <color rgb="FF7030A0"/>
      <name val="Times New Roman"/>
      <family val="1"/>
    </font>
    <font>
      <sz val="12"/>
      <color theme="6" tint="-0.499984740745262"/>
      <name val="Times New Roman"/>
      <family val="1"/>
    </font>
    <font>
      <sz val="12"/>
      <color rgb="FF0070C0"/>
      <name val="Times New Roman"/>
      <family val="1"/>
    </font>
    <font>
      <sz val="11"/>
      <color rgb="FFFF0000"/>
      <name val="Times New Roman"/>
      <family val="1"/>
    </font>
    <font>
      <vertAlign val="superscript"/>
      <sz val="13"/>
      <name val="Times New Roman"/>
      <family val="1"/>
    </font>
    <font>
      <sz val="12"/>
      <name val="Times New Roman"/>
      <family val="1"/>
      <charset val="163"/>
    </font>
    <font>
      <sz val="12"/>
      <name val="Times New Roman"/>
      <family val="1"/>
    </font>
  </fonts>
  <fills count="6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2"/>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51"/>
      </patternFill>
    </fill>
    <fill>
      <patternFill patternType="solid">
        <fgColor indexed="30"/>
      </patternFill>
    </fill>
    <fill>
      <patternFill patternType="solid">
        <fgColor indexed="49"/>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10"/>
        <bgColor indexed="64"/>
      </patternFill>
    </fill>
    <fill>
      <patternFill patternType="darkVertical"/>
    </fill>
    <fill>
      <patternFill patternType="solid">
        <fgColor indexed="9"/>
        <bgColor indexed="9"/>
      </patternFill>
    </fill>
    <fill>
      <patternFill patternType="solid">
        <fgColor indexed="58"/>
        <bgColor indexed="64"/>
      </patternFill>
    </fill>
    <fill>
      <patternFill patternType="solid">
        <fgColor indexed="35"/>
        <bgColor indexed="64"/>
      </patternFill>
    </fill>
    <fill>
      <patternFill patternType="gray125">
        <fgColor indexed="15"/>
      </patternFill>
    </fill>
    <fill>
      <patternFill patternType="solid">
        <fgColor indexed="26"/>
        <bgColor indexed="9"/>
      </patternFill>
    </fill>
    <fill>
      <patternFill patternType="solid">
        <fgColor indexed="9"/>
        <bgColor indexed="10"/>
      </patternFill>
    </fill>
    <fill>
      <patternFill patternType="solid">
        <fgColor indexed="29"/>
        <bgColor indexed="64"/>
      </patternFill>
    </fill>
    <fill>
      <patternFill patternType="gray125">
        <fgColor indexed="35"/>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2"/>
        <bgColor indexed="64"/>
      </patternFill>
    </fill>
  </fills>
  <borders count="413">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hair">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uble">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right style="medium">
        <color indexed="0"/>
      </right>
      <top/>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right/>
      <top style="thin">
        <color auto="1"/>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right/>
      <top style="thin">
        <color auto="1"/>
      </top>
      <bottom style="thin">
        <color auto="1"/>
      </bottom>
      <diagonal/>
    </border>
    <border>
      <left/>
      <right/>
      <top style="medium">
        <color auto="1"/>
      </top>
      <bottom style="medium">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indexed="64"/>
      </left>
      <right/>
      <top style="thin">
        <color indexed="64"/>
      </top>
      <bottom style="thin">
        <color indexed="64"/>
      </bottom>
      <diagonal/>
    </border>
    <border>
      <left/>
      <right/>
      <top style="medium">
        <color indexed="64"/>
      </top>
      <bottom/>
      <diagonal/>
    </border>
    <border>
      <left style="medium">
        <color indexed="9"/>
      </left>
      <right style="medium">
        <color indexed="9"/>
      </right>
      <top style="medium">
        <color indexed="9"/>
      </top>
      <bottom style="medium">
        <color indexed="9"/>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indexed="64"/>
      </top>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right/>
      <top style="thin">
        <color indexed="64"/>
      </top>
      <bottom style="thin">
        <color indexed="64"/>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auto="1"/>
      </left>
      <right style="thin">
        <color auto="1"/>
      </right>
      <top style="thin">
        <color auto="1"/>
      </top>
      <bottom style="hair">
        <color auto="1"/>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auto="1"/>
      </right>
      <top style="thin">
        <color auto="1"/>
      </top>
      <bottom style="hair">
        <color auto="1"/>
      </bottom>
      <diagonal/>
    </border>
    <border>
      <left style="thin">
        <color auto="1"/>
      </left>
      <right style="medium">
        <color indexed="64"/>
      </right>
      <top style="thin">
        <color auto="1"/>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thin">
        <color indexed="64"/>
      </left>
      <right style="medium">
        <color indexed="64"/>
      </right>
      <top style="hair">
        <color indexed="64"/>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s>
  <cellStyleXfs count="52975">
    <xf numFmtId="0" fontId="0" fillId="0" borderId="0"/>
    <xf numFmtId="176" fontId="52" fillId="0" borderId="1" applyNumberFormat="0" applyFont="0" applyBorder="0" applyAlignment="0">
      <alignment horizontal="center" vertical="center"/>
    </xf>
    <xf numFmtId="0" fontId="53" fillId="0" borderId="0" applyFont="0" applyFill="0" applyBorder="0" applyAlignment="0" applyProtection="0"/>
    <xf numFmtId="0" fontId="53" fillId="0" borderId="0" applyFont="0" applyFill="0" applyBorder="0" applyAlignment="0" applyProtection="0"/>
    <xf numFmtId="0" fontId="98" fillId="7" borderId="0" applyNumberFormat="0" applyBorder="0" applyAlignment="0" applyProtection="0"/>
    <xf numFmtId="0" fontId="53" fillId="0" borderId="0"/>
    <xf numFmtId="0" fontId="53" fillId="0" borderId="0"/>
    <xf numFmtId="168" fontId="12"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6"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5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94" fontId="5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20" fillId="0" borderId="0" applyFont="0" applyFill="0" applyBorder="0" applyAlignment="0" applyProtection="0"/>
    <xf numFmtId="168" fontId="34" fillId="0" borderId="0" applyFont="0" applyFill="0" applyBorder="0" applyAlignment="0" applyProtection="0"/>
    <xf numFmtId="195" fontId="97"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6"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90"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0"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95" fontId="32"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4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6" fontId="32" fillId="0" borderId="0"/>
    <xf numFmtId="168" fontId="67" fillId="0" borderId="0" applyFont="0" applyFill="0" applyBorder="0" applyAlignment="0" applyProtection="0"/>
    <xf numFmtId="3" fontId="55" fillId="0" borderId="0" applyFont="0" applyFill="0" applyBorder="0" applyAlignment="0" applyProtection="0"/>
    <xf numFmtId="3" fontId="55"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97" fontId="32" fillId="0" borderId="0" applyFont="0" applyFill="0" applyBorder="0" applyAlignment="0" applyProtection="0"/>
    <xf numFmtId="180" fontId="55" fillId="0" borderId="0" applyFont="0" applyFill="0" applyBorder="0" applyAlignment="0" applyProtection="0"/>
    <xf numFmtId="180" fontId="55" fillId="0" borderId="0" applyFont="0" applyFill="0" applyBorder="0" applyAlignment="0" applyProtection="0"/>
    <xf numFmtId="187" fontId="55" fillId="0" borderId="0"/>
    <xf numFmtId="0" fontId="55" fillId="0" borderId="0" applyFont="0" applyFill="0" applyBorder="0" applyAlignment="0" applyProtection="0"/>
    <xf numFmtId="0" fontId="55" fillId="0" borderId="0" applyFont="0" applyFill="0" applyBorder="0" applyAlignment="0" applyProtection="0"/>
    <xf numFmtId="188" fontId="55" fillId="0" borderId="0"/>
    <xf numFmtId="2" fontId="55" fillId="0" borderId="0" applyFont="0" applyFill="0" applyBorder="0" applyAlignment="0" applyProtection="0"/>
    <xf numFmtId="2" fontId="55" fillId="0" borderId="0" applyFont="0" applyFill="0" applyBorder="0" applyAlignment="0" applyProtection="0"/>
    <xf numFmtId="0" fontId="99" fillId="8" borderId="0" applyNumberFormat="0" applyBorder="0" applyAlignment="0" applyProtection="0"/>
    <xf numFmtId="38" fontId="72" fillId="2" borderId="0" applyNumberFormat="0" applyBorder="0" applyAlignment="0" applyProtection="0"/>
    <xf numFmtId="0" fontId="56" fillId="0" borderId="2" applyNumberFormat="0" applyAlignment="0" applyProtection="0">
      <alignment horizontal="left" vertical="center"/>
    </xf>
    <xf numFmtId="0" fontId="56" fillId="0" borderId="3">
      <alignment horizontal="left" vertical="center"/>
    </xf>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9" fillId="0" borderId="0" applyProtection="0"/>
    <xf numFmtId="0" fontId="56" fillId="0" borderId="0" applyProtection="0"/>
    <xf numFmtId="10" fontId="72" fillId="3" borderId="4" applyNumberFormat="0" applyBorder="0" applyAlignment="0" applyProtection="0"/>
    <xf numFmtId="3" fontId="57" fillId="0" borderId="5" applyNumberFormat="0" applyAlignment="0">
      <alignment horizontal="center" vertical="center"/>
    </xf>
    <xf numFmtId="3" fontId="58" fillId="0" borderId="5" applyNumberFormat="0" applyAlignment="0">
      <alignment horizontal="center" vertical="center"/>
    </xf>
    <xf numFmtId="3" fontId="59" fillId="0" borderId="5" applyNumberFormat="0" applyAlignment="0">
      <alignment horizontal="center" vertical="center"/>
    </xf>
    <xf numFmtId="0" fontId="60" fillId="0" borderId="0" applyNumberFormat="0" applyFont="0" applyFill="0" applyAlignment="0"/>
    <xf numFmtId="0" fontId="100" fillId="9" borderId="0" applyNumberFormat="0" applyBorder="0" applyAlignment="0" applyProtection="0"/>
    <xf numFmtId="0" fontId="32" fillId="0" borderId="0"/>
    <xf numFmtId="37" fontId="90" fillId="0" borderId="0"/>
    <xf numFmtId="185" fontId="6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1"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55" fillId="0" borderId="0"/>
    <xf numFmtId="0" fontId="10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3" fillId="0" borderId="0"/>
    <xf numFmtId="0" fontId="103" fillId="0" borderId="0"/>
    <xf numFmtId="0" fontId="103" fillId="0" borderId="0"/>
    <xf numFmtId="0" fontId="103" fillId="0" borderId="0"/>
    <xf numFmtId="0" fontId="10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2" fillId="0" borderId="0"/>
    <xf numFmtId="0" fontId="32" fillId="0" borderId="0"/>
    <xf numFmtId="0" fontId="55" fillId="0" borderId="0"/>
    <xf numFmtId="0" fontId="34" fillId="0" borderId="0"/>
    <xf numFmtId="0" fontId="34" fillId="0" borderId="0"/>
    <xf numFmtId="0" fontId="34" fillId="0" borderId="0"/>
    <xf numFmtId="0" fontId="97" fillId="0" borderId="0"/>
    <xf numFmtId="0" fontId="97" fillId="0" borderId="0"/>
    <xf numFmtId="0" fontId="97" fillId="0" borderId="0"/>
    <xf numFmtId="0" fontId="97" fillId="0" borderId="0"/>
    <xf numFmtId="0" fontId="97" fillId="0" borderId="0"/>
    <xf numFmtId="0" fontId="34" fillId="0" borderId="0"/>
    <xf numFmtId="0" fontId="34" fillId="0" borderId="0"/>
    <xf numFmtId="0" fontId="34" fillId="0" borderId="0"/>
    <xf numFmtId="0" fontId="45" fillId="0" borderId="0"/>
    <xf numFmtId="0" fontId="45" fillId="0" borderId="0"/>
    <xf numFmtId="0" fontId="45" fillId="0" borderId="0"/>
    <xf numFmtId="0" fontId="45" fillId="0" borderId="0"/>
    <xf numFmtId="0" fontId="45" fillId="0" borderId="0"/>
    <xf numFmtId="0" fontId="34" fillId="0" borderId="0"/>
    <xf numFmtId="0" fontId="34" fillId="0" borderId="0"/>
    <xf numFmtId="0" fontId="34" fillId="0" borderId="0"/>
    <xf numFmtId="0" fontId="45" fillId="0" borderId="0"/>
    <xf numFmtId="0" fontId="45"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55" fillId="0" borderId="0"/>
    <xf numFmtId="0" fontId="34" fillId="0" borderId="0"/>
    <xf numFmtId="0" fontId="55" fillId="0" borderId="0"/>
    <xf numFmtId="0" fontId="55" fillId="0" borderId="0"/>
    <xf numFmtId="0" fontId="55" fillId="0" borderId="0"/>
    <xf numFmtId="0" fontId="55" fillId="0" borderId="0"/>
    <xf numFmtId="0" fontId="55"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34" fillId="0" borderId="0"/>
    <xf numFmtId="0" fontId="34" fillId="0" borderId="0"/>
    <xf numFmtId="0" fontId="55" fillId="0" borderId="0"/>
    <xf numFmtId="0" fontId="55" fillId="0" borderId="0"/>
    <xf numFmtId="0" fontId="55" fillId="0" borderId="0"/>
    <xf numFmtId="0" fontId="55" fillId="0" borderId="0"/>
    <xf numFmtId="0" fontId="55" fillId="0" borderId="0"/>
    <xf numFmtId="0" fontId="34" fillId="0" borderId="0"/>
    <xf numFmtId="0" fontId="10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1" fillId="0" borderId="0"/>
    <xf numFmtId="0" fontId="101" fillId="0" borderId="0"/>
    <xf numFmtId="0" fontId="101" fillId="0" borderId="0"/>
    <xf numFmtId="0" fontId="101" fillId="0" borderId="0"/>
    <xf numFmtId="0" fontId="101" fillId="0" borderId="0"/>
    <xf numFmtId="0" fontId="34" fillId="0" borderId="0"/>
    <xf numFmtId="0" fontId="34"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67" fillId="0" borderId="0"/>
    <xf numFmtId="0" fontId="46" fillId="0" borderId="0"/>
    <xf numFmtId="0" fontId="34" fillId="0" borderId="0"/>
    <xf numFmtId="0" fontId="34" fillId="0" borderId="0"/>
    <xf numFmtId="0" fontId="55" fillId="4" borderId="6" applyNumberFormat="0" applyFont="0" applyAlignment="0" applyProtection="0"/>
    <xf numFmtId="0" fontId="55" fillId="4" borderId="6" applyNumberFormat="0" applyFont="0" applyAlignment="0" applyProtection="0"/>
    <xf numFmtId="0" fontId="55" fillId="4" borderId="6" applyNumberFormat="0" applyFont="0" applyAlignment="0" applyProtection="0"/>
    <xf numFmtId="0" fontId="55" fillId="4" borderId="6" applyNumberFormat="0" applyFont="0" applyAlignment="0" applyProtection="0"/>
    <xf numFmtId="0" fontId="55" fillId="4" borderId="6" applyNumberFormat="0" applyFont="0" applyAlignment="0" applyProtection="0"/>
    <xf numFmtId="9" fontId="12" fillId="0" borderId="0" applyFont="0" applyFill="0" applyBorder="0" applyAlignment="0" applyProtection="0"/>
    <xf numFmtId="10" fontId="55" fillId="0" borderId="0" applyFont="0" applyFill="0" applyBorder="0" applyAlignment="0" applyProtection="0"/>
    <xf numFmtId="0" fontId="96" fillId="0" borderId="0"/>
    <xf numFmtId="189" fontId="54" fillId="0" borderId="7">
      <alignment horizontal="right" vertical="center"/>
    </xf>
    <xf numFmtId="190" fontId="54" fillId="0" borderId="7">
      <alignment horizontal="center"/>
    </xf>
    <xf numFmtId="3" fontId="62" fillId="0" borderId="5" applyNumberFormat="0" applyAlignment="0">
      <alignment horizontal="center" vertical="center"/>
    </xf>
    <xf numFmtId="3" fontId="16" fillId="0" borderId="8" applyNumberFormat="0" applyAlignment="0">
      <alignment horizontal="left" wrapText="1"/>
    </xf>
    <xf numFmtId="0" fontId="55" fillId="0" borderId="9" applyNumberFormat="0" applyFont="0" applyFill="0" applyAlignment="0" applyProtection="0"/>
    <xf numFmtId="0" fontId="55" fillId="0" borderId="9" applyNumberFormat="0" applyFont="0" applyFill="0" applyAlignment="0" applyProtection="0"/>
    <xf numFmtId="0" fontId="55" fillId="0" borderId="9" applyNumberFormat="0" applyFont="0" applyFill="0" applyAlignment="0" applyProtection="0"/>
    <xf numFmtId="0" fontId="55" fillId="0" borderId="9" applyNumberFormat="0" applyFont="0" applyFill="0" applyAlignment="0" applyProtection="0"/>
    <xf numFmtId="0" fontId="55" fillId="0" borderId="9" applyNumberFormat="0" applyFont="0" applyFill="0" applyAlignment="0" applyProtection="0"/>
    <xf numFmtId="191" fontId="54" fillId="0" borderId="0"/>
    <xf numFmtId="192" fontId="54" fillId="0" borderId="4"/>
    <xf numFmtId="0" fontId="63" fillId="0" borderId="0" applyNumberForma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34" fillId="0" borderId="0">
      <alignment vertical="center"/>
    </xf>
    <xf numFmtId="40" fontId="64" fillId="0" borderId="0" applyFont="0" applyFill="0" applyBorder="0" applyAlignment="0" applyProtection="0"/>
    <xf numFmtId="38" fontId="64" fillId="0" borderId="0" applyFont="0" applyFill="0" applyBorder="0" applyAlignment="0" applyProtection="0"/>
    <xf numFmtId="0" fontId="64" fillId="0" borderId="0" applyFont="0" applyFill="0" applyBorder="0" applyAlignment="0" applyProtection="0"/>
    <xf numFmtId="0" fontId="64" fillId="0" borderId="0" applyFont="0" applyFill="0" applyBorder="0" applyAlignment="0" applyProtection="0"/>
    <xf numFmtId="9" fontId="65" fillId="0" borderId="0" applyFont="0" applyFill="0" applyBorder="0" applyAlignment="0" applyProtection="0"/>
    <xf numFmtId="0" fontId="66" fillId="0" borderId="0"/>
    <xf numFmtId="179" fontId="68" fillId="0" borderId="0" applyFont="0" applyFill="0" applyBorder="0" applyAlignment="0" applyProtection="0"/>
    <xf numFmtId="178" fontId="68" fillId="0" borderId="0" applyFont="0" applyFill="0" applyBorder="0" applyAlignment="0" applyProtection="0"/>
    <xf numFmtId="0" fontId="69" fillId="0" borderId="0"/>
    <xf numFmtId="0" fontId="60" fillId="0" borderId="0"/>
    <xf numFmtId="170" fontId="67" fillId="0" borderId="0" applyFont="0" applyFill="0" applyBorder="0" applyAlignment="0" applyProtection="0"/>
    <xf numFmtId="171" fontId="67" fillId="0" borderId="0" applyFont="0" applyFill="0" applyBorder="0" applyAlignment="0" applyProtection="0"/>
    <xf numFmtId="183" fontId="67" fillId="0" borderId="0" applyFont="0" applyFill="0" applyBorder="0" applyAlignment="0" applyProtection="0"/>
    <xf numFmtId="184" fontId="6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3" fontId="12"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0" fontId="11" fillId="0" borderId="0"/>
    <xf numFmtId="0" fontId="12" fillId="0" borderId="0"/>
    <xf numFmtId="0" fontId="11" fillId="0" borderId="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2"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2" fontId="12" fillId="0" borderId="0" applyFont="0" applyFill="0" applyBorder="0" applyAlignment="0" applyProtection="0"/>
    <xf numFmtId="0" fontId="11" fillId="0" borderId="0"/>
    <xf numFmtId="0" fontId="12" fillId="0" borderId="0"/>
    <xf numFmtId="0" fontId="11" fillId="0" borderId="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0" fontId="11" fillId="0" borderId="0"/>
    <xf numFmtId="0" fontId="12" fillId="0" borderId="0"/>
    <xf numFmtId="0" fontId="11" fillId="0" borderId="0"/>
    <xf numFmtId="0" fontId="11" fillId="0" borderId="0"/>
    <xf numFmtId="0" fontId="11" fillId="0" borderId="0"/>
    <xf numFmtId="2" fontId="12" fillId="0" borderId="0" applyFont="0" applyFill="0" applyBorder="0" applyAlignment="0" applyProtection="0"/>
    <xf numFmtId="2" fontId="12" fillId="0" borderId="0" applyFont="0" applyFill="0" applyBorder="0" applyAlignment="0" applyProtection="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3" fontId="12"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2" fontId="12" fillId="0" borderId="0" applyFont="0" applyFill="0" applyBorder="0" applyAlignment="0" applyProtection="0"/>
    <xf numFmtId="0" fontId="11" fillId="0" borderId="0"/>
    <xf numFmtId="2" fontId="12" fillId="0" borderId="0" applyFont="0" applyFill="0" applyBorder="0" applyAlignment="0" applyProtection="0"/>
    <xf numFmtId="2" fontId="12" fillId="0" borderId="0" applyFont="0" applyFill="0" applyBorder="0" applyAlignment="0" applyProtection="0"/>
    <xf numFmtId="188" fontId="12" fillId="0" borderId="0"/>
    <xf numFmtId="0" fontId="12" fillId="0" borderId="0" applyFont="0" applyFill="0" applyBorder="0" applyAlignment="0" applyProtection="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2" fontId="12" fillId="0" borderId="0" applyFont="0" applyFill="0" applyBorder="0" applyAlignment="0" applyProtection="0"/>
    <xf numFmtId="2"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188" fontId="12" fillId="0" borderId="0"/>
    <xf numFmtId="0" fontId="12" fillId="0" borderId="0" applyFont="0" applyFill="0" applyBorder="0" applyAlignment="0" applyProtection="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0" fontId="11" fillId="0" borderId="0"/>
    <xf numFmtId="0" fontId="12" fillId="0" borderId="0"/>
    <xf numFmtId="0" fontId="11" fillId="0" borderId="0"/>
    <xf numFmtId="2" fontId="12" fillId="0" borderId="0" applyFont="0" applyFill="0" applyBorder="0" applyAlignment="0" applyProtection="0"/>
    <xf numFmtId="2" fontId="12" fillId="0" borderId="0" applyFont="0" applyFill="0" applyBorder="0" applyAlignment="0" applyProtection="0"/>
    <xf numFmtId="188" fontId="12" fillId="0" borderId="0"/>
    <xf numFmtId="0" fontId="12" fillId="0" borderId="0" applyFont="0" applyFill="0" applyBorder="0" applyAlignment="0" applyProtection="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0" fontId="11" fillId="0" borderId="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0" fontId="11" fillId="0" borderId="0"/>
    <xf numFmtId="0" fontId="12" fillId="0" borderId="0"/>
    <xf numFmtId="0" fontId="11" fillId="0" borderId="0"/>
    <xf numFmtId="2" fontId="12" fillId="0" borderId="0" applyFont="0" applyFill="0" applyBorder="0" applyAlignment="0" applyProtection="0"/>
    <xf numFmtId="2" fontId="12" fillId="0" borderId="0" applyFont="0" applyFill="0" applyBorder="0" applyAlignment="0" applyProtection="0"/>
    <xf numFmtId="188" fontId="12" fillId="0" borderId="0"/>
    <xf numFmtId="0" fontId="12" fillId="0" borderId="0" applyFont="0" applyFill="0" applyBorder="0" applyAlignment="0" applyProtection="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19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0"/>
    <xf numFmtId="10" fontId="12" fillId="0" borderId="0" applyFont="0" applyFill="0" applyBorder="0" applyAlignment="0" applyProtection="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0"/>
    <xf numFmtId="10" fontId="12" fillId="0" borderId="0" applyFont="0" applyFill="0" applyBorder="0" applyAlignment="0" applyProtection="0"/>
    <xf numFmtId="0" fontId="12" fillId="0" borderId="0"/>
    <xf numFmtId="0" fontId="12" fillId="0" borderId="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94" fontId="12" fillId="0" borderId="0" applyFont="0" applyFill="0" applyBorder="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168"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94" fontId="12" fillId="0" borderId="0" applyFont="0" applyFill="0" applyBorder="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1" fillId="0" borderId="0"/>
    <xf numFmtId="0" fontId="11" fillId="0" borderId="0"/>
    <xf numFmtId="0" fontId="12"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80" fontId="12" fillId="0" borderId="0" applyFont="0" applyFill="0" applyBorder="0" applyAlignment="0" applyProtection="0"/>
    <xf numFmtId="196" fontId="20" fillId="0" borderId="0" applyFont="0" applyFill="0" applyBorder="0" applyAlignment="0" applyProtection="0"/>
    <xf numFmtId="0" fontId="34" fillId="0" borderId="0"/>
    <xf numFmtId="0" fontId="12" fillId="0" borderId="0" applyFont="0" applyFill="0" applyBorder="0" applyAlignment="0" applyProtection="0"/>
    <xf numFmtId="0" fontId="11" fillId="0" borderId="0"/>
    <xf numFmtId="0" fontId="11" fillId="0" borderId="0"/>
    <xf numFmtId="0" fontId="11"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3" fontId="12" fillId="0" borderId="0" applyFont="0" applyFill="0" applyBorder="0" applyAlignment="0" applyProtection="0"/>
    <xf numFmtId="2" fontId="12" fillId="0" borderId="0" applyFont="0" applyFill="0" applyBorder="0" applyAlignment="0" applyProtection="0"/>
    <xf numFmtId="0" fontId="32" fillId="0" borderId="0"/>
    <xf numFmtId="0" fontId="12" fillId="0" borderId="0"/>
    <xf numFmtId="0" fontId="20" fillId="0" borderId="0"/>
    <xf numFmtId="0" fontId="12" fillId="0" borderId="0"/>
    <xf numFmtId="0" fontId="11" fillId="0" borderId="0"/>
    <xf numFmtId="196" fontId="20" fillId="0" borderId="0" applyFon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0" fontId="12" fillId="0" borderId="0"/>
    <xf numFmtId="0" fontId="20" fillId="0" borderId="0"/>
    <xf numFmtId="0" fontId="12" fillId="0" borderId="0"/>
    <xf numFmtId="0" fontId="32" fillId="0" borderId="0"/>
    <xf numFmtId="168" fontId="11" fillId="0" borderId="0" applyFont="0" applyFill="0" applyBorder="0" applyAlignment="0" applyProtection="0"/>
    <xf numFmtId="168" fontId="34" fillId="0" borderId="0" applyFont="0" applyFill="0" applyBorder="0" applyAlignment="0" applyProtection="0"/>
    <xf numFmtId="9" fontId="34"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xf numFmtId="168" fontId="11" fillId="0" borderId="0" applyFont="0" applyFill="0" applyBorder="0" applyAlignment="0" applyProtection="0"/>
    <xf numFmtId="0" fontId="11" fillId="0" borderId="0"/>
    <xf numFmtId="168" fontId="11" fillId="0" borderId="0" applyFont="0" applyFill="0" applyBorder="0" applyAlignment="0" applyProtection="0"/>
    <xf numFmtId="168" fontId="11"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3" fontId="12"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0" fontId="11" fillId="0" borderId="0"/>
    <xf numFmtId="0" fontId="12" fillId="0" borderId="0"/>
    <xf numFmtId="0" fontId="11" fillId="0" borderId="0"/>
    <xf numFmtId="0" fontId="11" fillId="0" borderId="0"/>
    <xf numFmtId="0" fontId="11" fillId="0" borderId="0"/>
    <xf numFmtId="2"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0" fontId="11" fillId="0" borderId="0"/>
    <xf numFmtId="0" fontId="12" fillId="0" borderId="0"/>
    <xf numFmtId="0" fontId="11" fillId="0" borderId="0"/>
    <xf numFmtId="0" fontId="11" fillId="0" borderId="0"/>
    <xf numFmtId="0" fontId="11" fillId="0" borderId="0"/>
    <xf numFmtId="2" fontId="12" fillId="0" borderId="0" applyFont="0" applyFill="0" applyBorder="0" applyAlignment="0" applyProtection="0"/>
    <xf numFmtId="0" fontId="11" fillId="0" borderId="0"/>
    <xf numFmtId="3" fontId="12" fillId="0" borderId="0" applyFont="0" applyFill="0" applyBorder="0" applyAlignment="0" applyProtection="0"/>
    <xf numFmtId="3" fontId="12" fillId="0" borderId="0" applyFont="0" applyFill="0" applyBorder="0" applyAlignment="0" applyProtection="0"/>
    <xf numFmtId="0" fontId="11" fillId="0" borderId="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0" fontId="11" fillId="0" borderId="0"/>
    <xf numFmtId="0" fontId="12" fillId="0" borderId="0"/>
    <xf numFmtId="0" fontId="11" fillId="0" borderId="0"/>
    <xf numFmtId="0" fontId="11" fillId="0" borderId="0"/>
    <xf numFmtId="0" fontId="11" fillId="0" borderId="0"/>
    <xf numFmtId="2"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2" fontId="12" fillId="0" borderId="0" applyFont="0" applyFill="0" applyBorder="0" applyAlignment="0" applyProtection="0"/>
    <xf numFmtId="0" fontId="11" fillId="0" borderId="0"/>
    <xf numFmtId="0" fontId="11" fillId="0" borderId="0"/>
    <xf numFmtId="0" fontId="11" fillId="0" borderId="0"/>
    <xf numFmtId="0" fontId="11" fillId="0" borderId="0"/>
    <xf numFmtId="2"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2" fontId="12" fillId="0" borderId="0" applyFont="0" applyFill="0" applyBorder="0" applyAlignment="0" applyProtection="0"/>
    <xf numFmtId="188" fontId="12" fillId="0" borderId="0"/>
    <xf numFmtId="0" fontId="12" fillId="0" borderId="0" applyFont="0" applyFill="0" applyBorder="0" applyAlignment="0" applyProtection="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88" fontId="12" fillId="0" borderId="0"/>
    <xf numFmtId="3"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0" fontId="11" fillId="0" borderId="0"/>
    <xf numFmtId="3" fontId="12" fillId="0" borderId="0" applyFont="0" applyFill="0" applyBorder="0" applyAlignment="0" applyProtection="0"/>
    <xf numFmtId="3" fontId="12" fillId="0" borderId="0" applyFont="0" applyFill="0" applyBorder="0" applyAlignment="0" applyProtection="0"/>
    <xf numFmtId="2"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2" fontId="12" fillId="0" borderId="0" applyFont="0" applyFill="0" applyBorder="0" applyAlignment="0" applyProtection="0"/>
    <xf numFmtId="188" fontId="12" fillId="0" borderId="0"/>
    <xf numFmtId="0" fontId="12" fillId="0" borderId="0" applyFont="0" applyFill="0" applyBorder="0" applyAlignment="0" applyProtection="0"/>
    <xf numFmtId="0"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0" fontId="12" fillId="0" borderId="0"/>
    <xf numFmtId="168" fontId="11"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94" fontId="12" fillId="0" borderId="0" applyFont="0" applyFill="0" applyBorder="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94" fontId="12" fillId="0" borderId="0" applyFont="0" applyFill="0" applyBorder="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194" fontId="12" fillId="0" borderId="0" applyFon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94" fontId="12" fillId="0" borderId="0" applyFont="0" applyFill="0" applyBorder="0" applyAlignment="0" applyProtection="0"/>
    <xf numFmtId="1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1" fillId="0" borderId="0"/>
    <xf numFmtId="0" fontId="11" fillId="0" borderId="0"/>
    <xf numFmtId="0" fontId="11" fillId="0" borderId="0"/>
    <xf numFmtId="0" fontId="11" fillId="0" borderId="0"/>
    <xf numFmtId="0" fontId="11"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68" fontId="11" fillId="0" borderId="0" applyFont="0" applyFill="0" applyBorder="0" applyAlignment="0" applyProtection="0"/>
    <xf numFmtId="0" fontId="11" fillId="0" borderId="0"/>
    <xf numFmtId="168" fontId="11" fillId="0" borderId="0" applyFont="0" applyFill="0" applyBorder="0" applyAlignment="0" applyProtection="0"/>
    <xf numFmtId="168" fontId="12"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11" fillId="0" borderId="0"/>
    <xf numFmtId="168" fontId="11" fillId="0" borderId="0" applyFont="0" applyFill="0" applyBorder="0" applyAlignment="0" applyProtection="0"/>
    <xf numFmtId="0" fontId="11" fillId="0" borderId="0"/>
    <xf numFmtId="168" fontId="11" fillId="0" borderId="0" applyFont="0" applyFill="0" applyBorder="0" applyAlignment="0" applyProtection="0"/>
    <xf numFmtId="168" fontId="11" fillId="0" borderId="0" applyFont="0" applyFill="0" applyBorder="0" applyAlignment="0" applyProtection="0"/>
    <xf numFmtId="0" fontId="11" fillId="0" borderId="0"/>
    <xf numFmtId="168" fontId="11" fillId="0" borderId="0" applyFont="0" applyFill="0" applyBorder="0" applyAlignment="0" applyProtection="0"/>
    <xf numFmtId="0" fontId="11" fillId="0" borderId="0"/>
    <xf numFmtId="168" fontId="12" fillId="0" borderId="0" applyFont="0" applyFill="0" applyBorder="0" applyAlignment="0" applyProtection="0"/>
    <xf numFmtId="0" fontId="12"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194" fontId="12" fillId="0" borderId="0" applyFont="0" applyFill="0" applyBorder="0" applyAlignment="0" applyProtection="0"/>
    <xf numFmtId="206" fontId="137"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70" fontId="97" fillId="0" borderId="0" applyFont="0" applyFill="0" applyBorder="0" applyAlignment="0" applyProtection="0"/>
    <xf numFmtId="176" fontId="145" fillId="0" borderId="0"/>
    <xf numFmtId="176" fontId="145" fillId="0" borderId="0"/>
    <xf numFmtId="176" fontId="145" fillId="0" borderId="0"/>
    <xf numFmtId="176" fontId="145" fillId="0" borderId="0"/>
    <xf numFmtId="176" fontId="145" fillId="0" borderId="0"/>
    <xf numFmtId="176" fontId="145" fillId="0" borderId="0"/>
    <xf numFmtId="176" fontId="145" fillId="0" borderId="0"/>
    <xf numFmtId="176" fontId="145" fillId="0" borderId="0"/>
    <xf numFmtId="4" fontId="144" fillId="0" borderId="0" applyAlignment="0"/>
    <xf numFmtId="0" fontId="143" fillId="38" borderId="38" applyNumberFormat="0" applyAlignment="0" applyProtection="0"/>
    <xf numFmtId="0" fontId="143" fillId="38" borderId="38" applyNumberFormat="0" applyAlignment="0" applyProtection="0"/>
    <xf numFmtId="0" fontId="143" fillId="38" borderId="38" applyNumberFormat="0" applyAlignment="0" applyProtection="0"/>
    <xf numFmtId="232" fontId="142" fillId="0" borderId="8"/>
    <xf numFmtId="231" fontId="141" fillId="0" borderId="8">
      <protection locked="0"/>
    </xf>
    <xf numFmtId="231" fontId="140" fillId="0" borderId="24" applyBorder="0"/>
    <xf numFmtId="0" fontId="139" fillId="0" borderId="0"/>
    <xf numFmtId="0" fontId="138" fillId="18" borderId="37" applyNumberFormat="0" applyAlignment="0" applyProtection="0"/>
    <xf numFmtId="0" fontId="138" fillId="18" borderId="37" applyNumberFormat="0" applyAlignment="0" applyProtection="0"/>
    <xf numFmtId="0" fontId="138" fillId="18" borderId="37" applyNumberFormat="0" applyAlignment="0" applyProtection="0"/>
    <xf numFmtId="210" fontId="137" fillId="0" borderId="0" applyFill="0" applyBorder="0" applyAlignment="0"/>
    <xf numFmtId="213" fontId="137" fillId="0" borderId="0" applyFill="0" applyBorder="0" applyAlignment="0"/>
    <xf numFmtId="206" fontId="137" fillId="0" borderId="0" applyFill="0" applyBorder="0" applyAlignment="0"/>
    <xf numFmtId="212" fontId="12" fillId="0" borderId="0" applyFill="0" applyBorder="0" applyAlignment="0"/>
    <xf numFmtId="211" fontId="137" fillId="0" borderId="0" applyFill="0" applyBorder="0" applyAlignment="0"/>
    <xf numFmtId="198" fontId="137" fillId="0" borderId="0" applyFill="0" applyBorder="0" applyAlignment="0"/>
    <xf numFmtId="210" fontId="137" fillId="0" borderId="0" applyFill="0" applyBorder="0" applyAlignment="0"/>
    <xf numFmtId="0" fontId="12" fillId="0" borderId="0" applyFill="0" applyBorder="0" applyAlignment="0"/>
    <xf numFmtId="0" fontId="136" fillId="0" borderId="0"/>
    <xf numFmtId="0" fontId="135" fillId="0" borderId="0"/>
    <xf numFmtId="200" fontId="97" fillId="0" borderId="0" applyFont="0" applyFill="0" applyBorder="0" applyAlignment="0" applyProtection="0"/>
    <xf numFmtId="0" fontId="131" fillId="0" borderId="0"/>
    <xf numFmtId="9" fontId="12" fillId="0" borderId="0" applyFont="0" applyFill="0" applyBorder="0" applyAlignment="0" applyProtection="0"/>
    <xf numFmtId="0" fontId="118" fillId="0" borderId="4" applyNumberFormat="0" applyFont="0" applyFill="0" applyAlignment="0" applyProtection="0"/>
    <xf numFmtId="0" fontId="134" fillId="0" borderId="0" applyNumberFormat="0" applyFill="0" applyBorder="0" applyAlignment="0" applyProtection="0"/>
    <xf numFmtId="0" fontId="133" fillId="0" borderId="0"/>
    <xf numFmtId="0" fontId="132" fillId="12" borderId="0" applyNumberFormat="0" applyBorder="0" applyAlignment="0" applyProtection="0"/>
    <xf numFmtId="0" fontId="132" fillId="12" borderId="0" applyNumberFormat="0" applyBorder="0" applyAlignment="0" applyProtection="0"/>
    <xf numFmtId="0" fontId="132" fillId="12" borderId="0" applyNumberFormat="0" applyBorder="0" applyAlignment="0" applyProtection="0"/>
    <xf numFmtId="209" fontId="111" fillId="0" borderId="0" applyFont="0" applyFill="0" applyBorder="0" applyAlignment="0" applyProtection="0"/>
    <xf numFmtId="204" fontId="131" fillId="0" borderId="0" applyFont="0" applyFill="0" applyBorder="0" applyAlignment="0" applyProtection="0"/>
    <xf numFmtId="208" fontId="111" fillId="0" borderId="0" applyFont="0" applyFill="0" applyBorder="0" applyAlignment="0" applyProtection="0"/>
    <xf numFmtId="202" fontId="131" fillId="0" borderId="0" applyFont="0" applyFill="0" applyBorder="0" applyAlignment="0" applyProtection="0"/>
    <xf numFmtId="0" fontId="47" fillId="0" borderId="0">
      <alignment horizontal="center" wrapText="1"/>
      <protection locked="0"/>
    </xf>
    <xf numFmtId="207" fontId="21" fillId="0" borderId="0" applyFont="0" applyFill="0" applyBorder="0" applyAlignment="0" applyProtection="0"/>
    <xf numFmtId="0" fontId="88" fillId="0" borderId="0" applyFont="0" applyFill="0" applyBorder="0" applyAlignment="0" applyProtection="0"/>
    <xf numFmtId="230" fontId="131" fillId="0" borderId="0" applyFont="0" applyFill="0" applyBorder="0" applyAlignment="0" applyProtection="0"/>
    <xf numFmtId="229" fontId="20" fillId="0" borderId="0" applyFont="0" applyFill="0" applyBorder="0" applyAlignment="0" applyProtection="0"/>
    <xf numFmtId="0" fontId="88" fillId="0" borderId="0" applyFont="0" applyFill="0" applyBorder="0" applyAlignment="0" applyProtection="0"/>
    <xf numFmtId="228" fontId="131" fillId="0" borderId="0" applyFont="0" applyFill="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27" fillId="36" borderId="0" applyNumberFormat="0" applyBorder="0" applyAlignment="0" applyProtection="0"/>
    <xf numFmtId="0" fontId="130" fillId="37" borderId="0" applyNumberFormat="0" applyBorder="0" applyAlignment="0" applyProtection="0"/>
    <xf numFmtId="0" fontId="129" fillId="37" borderId="0" applyNumberFormat="0" applyBorder="0" applyAlignment="0" applyProtection="0"/>
    <xf numFmtId="0" fontId="129" fillId="30" borderId="0" applyNumberFormat="0" applyBorder="0" applyAlignment="0" applyProtection="0"/>
    <xf numFmtId="0" fontId="127" fillId="25" borderId="0" applyNumberFormat="0" applyBorder="0" applyAlignment="0" applyProtection="0"/>
    <xf numFmtId="0" fontId="127" fillId="25" borderId="0" applyNumberFormat="0" applyBorder="0" applyAlignment="0" applyProtection="0"/>
    <xf numFmtId="0" fontId="127" fillId="25" borderId="0" applyNumberFormat="0" applyBorder="0" applyAlignment="0" applyProtection="0"/>
    <xf numFmtId="0" fontId="130" fillId="28" borderId="0" applyNumberFormat="0" applyBorder="0" applyAlignment="0" applyProtection="0"/>
    <xf numFmtId="0" fontId="129" fillId="27" borderId="0" applyNumberFormat="0" applyBorder="0" applyAlignment="0" applyProtection="0"/>
    <xf numFmtId="0" fontId="129" fillId="35" borderId="0" applyNumberFormat="0" applyBorder="0" applyAlignment="0" applyProtection="0"/>
    <xf numFmtId="0" fontId="127" fillId="16" borderId="0" applyNumberFormat="0" applyBorder="0" applyAlignment="0" applyProtection="0"/>
    <xf numFmtId="0" fontId="127" fillId="16" borderId="0" applyNumberFormat="0" applyBorder="0" applyAlignment="0" applyProtection="0"/>
    <xf numFmtId="0" fontId="127" fillId="16" borderId="0" applyNumberFormat="0" applyBorder="0" applyAlignment="0" applyProtection="0"/>
    <xf numFmtId="0" fontId="130" fillId="31" borderId="0" applyNumberFormat="0" applyBorder="0" applyAlignment="0" applyProtection="0"/>
    <xf numFmtId="0" fontId="129" fillId="31" borderId="0" applyNumberFormat="0" applyBorder="0" applyAlignment="0" applyProtection="0"/>
    <xf numFmtId="0" fontId="129" fillId="27"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27" fillId="33" borderId="0" applyNumberFormat="0" applyBorder="0" applyAlignment="0" applyProtection="0"/>
    <xf numFmtId="0" fontId="130" fillId="31" borderId="0" applyNumberFormat="0" applyBorder="0" applyAlignment="0" applyProtection="0"/>
    <xf numFmtId="0" fontId="129" fillId="34" borderId="0" applyNumberFormat="0" applyBorder="0" applyAlignment="0" applyProtection="0"/>
    <xf numFmtId="0" fontId="129" fillId="30"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27" fillId="29" borderId="0" applyNumberFormat="0" applyBorder="0" applyAlignment="0" applyProtection="0"/>
    <xf numFmtId="0" fontId="130" fillId="32" borderId="0" applyNumberFormat="0" applyBorder="0" applyAlignment="0" applyProtection="0"/>
    <xf numFmtId="0" fontId="129" fillId="31" borderId="0" applyNumberFormat="0" applyBorder="0" applyAlignment="0" applyProtection="0"/>
    <xf numFmtId="0" fontId="129" fillId="30"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27" fillId="26" borderId="0" applyNumberFormat="0" applyBorder="0" applyAlignment="0" applyProtection="0"/>
    <xf numFmtId="0" fontId="130" fillId="28"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0" fontId="128" fillId="0" borderId="0"/>
    <xf numFmtId="0" fontId="127" fillId="17" borderId="0" applyNumberFormat="0" applyBorder="0" applyAlignment="0" applyProtection="0"/>
    <xf numFmtId="0" fontId="127" fillId="25" borderId="0" applyNumberFormat="0" applyBorder="0" applyAlignment="0" applyProtection="0"/>
    <xf numFmtId="0" fontId="127" fillId="16" borderId="0" applyNumberFormat="0" applyBorder="0" applyAlignment="0" applyProtection="0"/>
    <xf numFmtId="0" fontId="127" fillId="15" borderId="0" applyNumberFormat="0" applyBorder="0" applyAlignment="0" applyProtection="0"/>
    <xf numFmtId="0" fontId="127" fillId="22" borderId="0" applyNumberFormat="0" applyBorder="0" applyAlignment="0" applyProtection="0"/>
    <xf numFmtId="0" fontId="127" fillId="24" borderId="0" applyNumberFormat="0" applyBorder="0" applyAlignment="0" applyProtection="0"/>
    <xf numFmtId="0" fontId="127" fillId="17" borderId="0" applyNumberFormat="0" applyBorder="0" applyAlignment="0" applyProtection="0"/>
    <xf numFmtId="0" fontId="127" fillId="17" borderId="0" applyNumberFormat="0" applyBorder="0" applyAlignment="0" applyProtection="0"/>
    <xf numFmtId="0" fontId="127" fillId="17" borderId="0" applyNumberFormat="0" applyBorder="0" applyAlignment="0" applyProtection="0"/>
    <xf numFmtId="0" fontId="127" fillId="25" borderId="0" applyNumberFormat="0" applyBorder="0" applyAlignment="0" applyProtection="0"/>
    <xf numFmtId="0" fontId="127" fillId="25" borderId="0" applyNumberFormat="0" applyBorder="0" applyAlignment="0" applyProtection="0"/>
    <xf numFmtId="0" fontId="127" fillId="25" borderId="0" applyNumberFormat="0" applyBorder="0" applyAlignment="0" applyProtection="0"/>
    <xf numFmtId="3" fontId="12" fillId="0" borderId="0" applyFont="0" applyFill="0" applyBorder="0" applyAlignment="0" applyProtection="0"/>
    <xf numFmtId="3" fontId="12" fillId="0" borderId="0" applyFont="0" applyFill="0" applyBorder="0" applyAlignment="0" applyProtection="0"/>
    <xf numFmtId="0" fontId="127" fillId="16" borderId="0" applyNumberFormat="0" applyBorder="0" applyAlignment="0" applyProtection="0"/>
    <xf numFmtId="0" fontId="127" fillId="16" borderId="0" applyNumberFormat="0" applyBorder="0" applyAlignment="0" applyProtection="0"/>
    <xf numFmtId="0" fontId="127" fillId="16" borderId="0" applyNumberFormat="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2" fontId="12" fillId="0" borderId="0" applyFont="0" applyFill="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15" borderId="0" applyNumberFormat="0" applyBorder="0" applyAlignment="0" applyProtection="0"/>
    <xf numFmtId="0" fontId="127" fillId="22" borderId="0" applyNumberFormat="0" applyBorder="0" applyAlignment="0" applyProtection="0"/>
    <xf numFmtId="0" fontId="127" fillId="22" borderId="0" applyNumberFormat="0" applyBorder="0" applyAlignment="0" applyProtection="0"/>
    <xf numFmtId="0" fontId="127" fillId="22" borderId="0" applyNumberFormat="0" applyBorder="0" applyAlignment="0" applyProtection="0"/>
    <xf numFmtId="0" fontId="127" fillId="24" borderId="0" applyNumberFormat="0" applyBorder="0" applyAlignment="0" applyProtection="0"/>
    <xf numFmtId="0" fontId="127" fillId="24" borderId="0" applyNumberFormat="0" applyBorder="0" applyAlignment="0" applyProtection="0"/>
    <xf numFmtId="0" fontId="127" fillId="24" borderId="0" applyNumberFormat="0" applyBorder="0" applyAlignment="0" applyProtection="0"/>
    <xf numFmtId="0" fontId="116" fillId="0" borderId="0"/>
    <xf numFmtId="0" fontId="110" fillId="0" borderId="0"/>
    <xf numFmtId="0" fontId="97" fillId="23" borderId="0" applyNumberFormat="0" applyBorder="0" applyAlignment="0" applyProtection="0"/>
    <xf numFmtId="0" fontId="97" fillId="21"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97" fillId="21"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3"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15"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2"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97" fillId="21" borderId="0" applyNumberFormat="0" applyBorder="0" applyAlignment="0" applyProtection="0"/>
    <xf numFmtId="0" fontId="11" fillId="0" borderId="0"/>
    <xf numFmtId="0" fontId="126" fillId="0" borderId="0">
      <alignment wrapText="1"/>
    </xf>
    <xf numFmtId="0" fontId="119" fillId="0" borderId="0" applyFont="0" applyFill="0" applyBorder="0" applyAlignment="0" applyProtection="0"/>
    <xf numFmtId="0" fontId="119" fillId="0" borderId="0" applyFont="0" applyFill="0" applyBorder="0" applyAlignment="0" applyProtection="0"/>
    <xf numFmtId="0" fontId="125" fillId="2" borderId="0"/>
    <xf numFmtId="0" fontId="125" fillId="18" borderId="0"/>
    <xf numFmtId="0" fontId="11" fillId="0" borderId="0"/>
    <xf numFmtId="0" fontId="11" fillId="0" borderId="0"/>
    <xf numFmtId="0" fontId="11" fillId="0" borderId="0"/>
    <xf numFmtId="0" fontId="12" fillId="0" borderId="0"/>
    <xf numFmtId="0" fontId="11" fillId="0" borderId="0"/>
    <xf numFmtId="0" fontId="125" fillId="18" borderId="0"/>
    <xf numFmtId="0" fontId="125" fillId="18" borderId="0"/>
    <xf numFmtId="0" fontId="125" fillId="2" borderId="0"/>
    <xf numFmtId="0" fontId="125" fillId="18" borderId="0"/>
    <xf numFmtId="0" fontId="125" fillId="2" borderId="0"/>
    <xf numFmtId="0" fontId="125" fillId="2" borderId="0"/>
    <xf numFmtId="0" fontId="125" fillId="18" borderId="0"/>
    <xf numFmtId="0" fontId="125" fillId="2" borderId="0"/>
    <xf numFmtId="0" fontId="97" fillId="20" borderId="0" applyNumberFormat="0" applyBorder="0" applyAlignment="0" applyProtection="0"/>
    <xf numFmtId="0" fontId="97" fillId="19" borderId="0" applyNumberFormat="0" applyBorder="0" applyAlignment="0" applyProtection="0"/>
    <xf numFmtId="0" fontId="97" fillId="14" borderId="0" applyNumberFormat="0" applyBorder="0" applyAlignment="0" applyProtection="0"/>
    <xf numFmtId="0" fontId="97" fillId="13" borderId="0" applyNumberFormat="0" applyBorder="0" applyAlignment="0" applyProtection="0"/>
    <xf numFmtId="0" fontId="97" fillId="12" borderId="0" applyNumberFormat="0" applyBorder="0" applyAlignment="0" applyProtection="0"/>
    <xf numFmtId="0" fontId="97" fillId="11"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20"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9"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4"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3"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2"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97" fillId="11" borderId="0" applyNumberFormat="0" applyBorder="0" applyAlignment="0" applyProtection="0"/>
    <xf numFmtId="0" fontId="124" fillId="2" borderId="0"/>
    <xf numFmtId="0" fontId="124" fillId="18" borderId="0"/>
    <xf numFmtId="0" fontId="124" fillId="18" borderId="0"/>
    <xf numFmtId="0" fontId="124" fillId="18" borderId="0"/>
    <xf numFmtId="0" fontId="124" fillId="2" borderId="0"/>
    <xf numFmtId="0" fontId="124" fillId="18" borderId="0"/>
    <xf numFmtId="0" fontId="124" fillId="2" borderId="0"/>
    <xf numFmtId="0" fontId="124" fillId="2" borderId="0"/>
    <xf numFmtId="0" fontId="124" fillId="18" borderId="0"/>
    <xf numFmtId="0" fontId="124" fillId="2" borderId="0"/>
    <xf numFmtId="9" fontId="123" fillId="0" borderId="0" applyFont="0" applyFill="0" applyBorder="0" applyAlignment="0" applyProtection="0"/>
    <xf numFmtId="0" fontId="20" fillId="0" borderId="8" applyFont="0" applyFill="0" applyAlignment="0"/>
    <xf numFmtId="0" fontId="122" fillId="2" borderId="0"/>
    <xf numFmtId="0" fontId="122" fillId="18" borderId="0"/>
    <xf numFmtId="0" fontId="122" fillId="18" borderId="0"/>
    <xf numFmtId="0" fontId="122" fillId="18" borderId="0"/>
    <xf numFmtId="0" fontId="122" fillId="2" borderId="0"/>
    <xf numFmtId="0" fontId="122" fillId="18" borderId="0"/>
    <xf numFmtId="0" fontId="122" fillId="2" borderId="0"/>
    <xf numFmtId="0" fontId="122" fillId="2" borderId="0"/>
    <xf numFmtId="0" fontId="122" fillId="18" borderId="0"/>
    <xf numFmtId="0" fontId="122" fillId="2" borderId="0"/>
    <xf numFmtId="0" fontId="34" fillId="0" borderId="0"/>
    <xf numFmtId="1" fontId="121" fillId="0" borderId="4" applyBorder="0" applyAlignment="0">
      <alignment horizontal="center"/>
    </xf>
    <xf numFmtId="0" fontId="110" fillId="0" borderId="0"/>
    <xf numFmtId="0" fontId="110" fillId="0" borderId="0"/>
    <xf numFmtId="0" fontId="120" fillId="0" borderId="0"/>
    <xf numFmtId="0" fontId="120" fillId="0" borderId="0"/>
    <xf numFmtId="0" fontId="119" fillId="0" borderId="0"/>
    <xf numFmtId="227" fontId="110" fillId="0" borderId="0" applyFont="0" applyFill="0" applyBorder="0" applyAlignment="0" applyProtection="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34" fillId="0" borderId="0"/>
    <xf numFmtId="0" fontId="117" fillId="0" borderId="0">
      <alignment vertical="top"/>
    </xf>
    <xf numFmtId="0" fontId="117" fillId="0" borderId="0">
      <alignment vertical="top"/>
    </xf>
    <xf numFmtId="0" fontId="117" fillId="0" borderId="0">
      <alignment vertical="top"/>
    </xf>
    <xf numFmtId="0" fontId="34"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2"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2" fillId="0" borderId="0"/>
    <xf numFmtId="0" fontId="34" fillId="0" borderId="0"/>
    <xf numFmtId="0" fontId="12" fillId="0" borderId="0"/>
    <xf numFmtId="0" fontId="117" fillId="0" borderId="0">
      <alignment vertical="top"/>
    </xf>
    <xf numFmtId="0" fontId="117" fillId="0" borderId="0">
      <alignment vertical="top"/>
    </xf>
    <xf numFmtId="0" fontId="117" fillId="0" borderId="0">
      <alignment vertical="top"/>
    </xf>
    <xf numFmtId="0" fontId="34" fillId="0" borderId="0"/>
    <xf numFmtId="0" fontId="34" fillId="0" borderId="0"/>
    <xf numFmtId="0" fontId="34" fillId="0" borderId="0"/>
    <xf numFmtId="0" fontId="12" fillId="0" borderId="0"/>
    <xf numFmtId="0" fontId="117" fillId="0" borderId="0">
      <alignment vertical="top"/>
    </xf>
    <xf numFmtId="0" fontId="96" fillId="0" borderId="0"/>
    <xf numFmtId="0" fontId="34"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2" fillId="0" borderId="0"/>
    <xf numFmtId="0" fontId="117" fillId="0" borderId="0">
      <alignment vertical="top"/>
    </xf>
    <xf numFmtId="0" fontId="12" fillId="0" borderId="0"/>
    <xf numFmtId="0" fontId="12" fillId="0" borderId="0"/>
    <xf numFmtId="0" fontId="12" fillId="0" borderId="0"/>
    <xf numFmtId="0" fontId="12" fillId="0" borderId="0"/>
    <xf numFmtId="0" fontId="12"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9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2" fillId="0" borderId="0"/>
    <xf numFmtId="0" fontId="12" fillId="0" borderId="0"/>
    <xf numFmtId="0" fontId="12" fillId="0" borderId="0"/>
    <xf numFmtId="0" fontId="12" fillId="0" borderId="0"/>
    <xf numFmtId="0" fontId="12" fillId="0" borderId="0"/>
    <xf numFmtId="0" fontId="12" fillId="0" borderId="0"/>
    <xf numFmtId="0" fontId="117" fillId="0" borderId="0">
      <alignment vertical="top"/>
    </xf>
    <xf numFmtId="0" fontId="12" fillId="0" borderId="0"/>
    <xf numFmtId="0" fontId="117" fillId="0" borderId="0">
      <alignment vertical="top"/>
    </xf>
    <xf numFmtId="0" fontId="117" fillId="0" borderId="0">
      <alignment vertical="top"/>
    </xf>
    <xf numFmtId="0" fontId="118" fillId="0" borderId="0"/>
    <xf numFmtId="0" fontId="117" fillId="0" borderId="0">
      <alignment vertical="top"/>
    </xf>
    <xf numFmtId="0" fontId="117" fillId="0" borderId="0">
      <alignment vertical="top"/>
    </xf>
    <xf numFmtId="0" fontId="117" fillId="0" borderId="0">
      <alignment vertical="top"/>
    </xf>
    <xf numFmtId="0" fontId="34" fillId="0" borderId="0"/>
    <xf numFmtId="0" fontId="34" fillId="0" borderId="0"/>
    <xf numFmtId="0" fontId="96"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 fillId="0" borderId="0"/>
    <xf numFmtId="0" fontId="11" fillId="0" borderId="0"/>
    <xf numFmtId="0" fontId="11" fillId="0" borderId="0"/>
    <xf numFmtId="0" fontId="11" fillId="0" borderId="0"/>
    <xf numFmtId="0" fontId="11" fillId="0" borderId="0"/>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117" fillId="0" borderId="0">
      <alignment vertical="top"/>
    </xf>
    <xf numFmtId="0" fontId="34" fillId="0" borderId="0"/>
    <xf numFmtId="0" fontId="117" fillId="0" borderId="0">
      <alignment vertical="top"/>
    </xf>
    <xf numFmtId="0" fontId="117" fillId="0" borderId="0">
      <alignment vertical="top"/>
    </xf>
    <xf numFmtId="0" fontId="117" fillId="0" borderId="0">
      <alignment vertical="top"/>
    </xf>
    <xf numFmtId="0" fontId="12" fillId="0" borderId="0"/>
    <xf numFmtId="0" fontId="116" fillId="0" borderId="0" applyNumberFormat="0" applyFill="0" applyBorder="0" applyAlignment="0" applyProtection="0"/>
    <xf numFmtId="38" fontId="115" fillId="0" borderId="0" applyFont="0" applyFill="0" applyBorder="0" applyAlignment="0" applyProtection="0"/>
    <xf numFmtId="40" fontId="115" fillId="0" borderId="0" applyFont="0" applyFill="0" applyBorder="0" applyAlignment="0" applyProtection="0"/>
    <xf numFmtId="0" fontId="12" fillId="0" borderId="0" applyNumberFormat="0" applyFill="0" applyBorder="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14" fillId="0" borderId="0"/>
    <xf numFmtId="1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4" fillId="0" borderId="0">
      <alignment vertical="center"/>
    </xf>
    <xf numFmtId="221" fontId="70" fillId="0" borderId="0" applyFont="0" applyFill="0" applyBorder="0" applyAlignment="0" applyProtection="0"/>
    <xf numFmtId="9" fontId="113"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70" fontId="67" fillId="0" borderId="0" applyFont="0" applyFill="0" applyBorder="0" applyAlignment="0" applyProtection="0"/>
    <xf numFmtId="170" fontId="12" fillId="0" borderId="0" applyFont="0" applyFill="0" applyBorder="0" applyAlignment="0" applyProtection="0"/>
    <xf numFmtId="204" fontId="108" fillId="0" borderId="0" applyFont="0" applyFill="0" applyBorder="0" applyAlignment="0" applyProtection="0"/>
    <xf numFmtId="0" fontId="12" fillId="0" borderId="0" applyNumberFormat="0" applyFill="0" applyBorder="0" applyAlignment="0" applyProtection="0"/>
    <xf numFmtId="181" fontId="12" fillId="0" borderId="0" applyFont="0" applyFill="0" applyBorder="0" applyAlignment="0" applyProtection="0"/>
    <xf numFmtId="0" fontId="112"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82" fontId="12" fillId="0" borderId="0" applyFont="0" applyFill="0" applyBorder="0" applyAlignment="0" applyProtection="0"/>
    <xf numFmtId="176" fontId="111" fillId="0" borderId="36" applyFont="0" applyBorder="0"/>
    <xf numFmtId="226" fontId="110" fillId="0" borderId="0"/>
    <xf numFmtId="225" fontId="109" fillId="0" borderId="35">
      <alignment horizontal="center"/>
      <protection hidden="1"/>
    </xf>
    <xf numFmtId="0" fontId="108" fillId="0" borderId="0"/>
    <xf numFmtId="0" fontId="20" fillId="0" borderId="0" applyNumberFormat="0" applyFill="0" applyBorder="0" applyAlignment="0" applyProtection="0"/>
    <xf numFmtId="0" fontId="12"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1"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1" fillId="0" borderId="0"/>
    <xf numFmtId="200" fontId="108" fillId="0" borderId="0" applyFont="0" applyFill="0" applyBorder="0" applyAlignment="0" applyProtection="0"/>
    <xf numFmtId="0" fontId="11" fillId="0" borderId="0"/>
    <xf numFmtId="0" fontId="11" fillId="0" borderId="0"/>
    <xf numFmtId="0" fontId="12" fillId="0" borderId="0"/>
    <xf numFmtId="0" fontId="11"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200" fontId="97"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 fillId="0" borderId="0"/>
    <xf numFmtId="0" fontId="11" fillId="0" borderId="0"/>
    <xf numFmtId="0" fontId="11" fillId="0" borderId="0"/>
    <xf numFmtId="0" fontId="11" fillId="0" borderId="0"/>
    <xf numFmtId="200" fontId="12" fillId="0" borderId="0" applyFont="0" applyFill="0" applyBorder="0" applyAlignment="0" applyProtection="0"/>
    <xf numFmtId="0" fontId="12" fillId="0" borderId="0"/>
    <xf numFmtId="0" fontId="11" fillId="0" borderId="0"/>
    <xf numFmtId="168" fontId="12" fillId="0" borderId="0" applyFont="0" applyFill="0" applyBorder="0" applyAlignment="0" applyProtection="0"/>
    <xf numFmtId="0" fontId="19" fillId="0" borderId="0"/>
    <xf numFmtId="200" fontId="20" fillId="0" borderId="0" applyFont="0" applyFill="0" applyBorder="0" applyAlignment="0" applyProtection="0"/>
    <xf numFmtId="168" fontId="12" fillId="0" borderId="0" applyFont="0" applyFill="0" applyBorder="0" applyAlignment="0" applyProtection="0"/>
    <xf numFmtId="0" fontId="11" fillId="0" borderId="0"/>
    <xf numFmtId="0"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0" fontId="19" fillId="0" borderId="0"/>
    <xf numFmtId="185" fontId="107" fillId="0" borderId="0"/>
    <xf numFmtId="219" fontId="34" fillId="0" borderId="0" applyFont="0" applyFill="0" applyBorder="0" applyAlignment="0" applyProtection="0"/>
    <xf numFmtId="249" fontId="119" fillId="0" borderId="0"/>
    <xf numFmtId="249" fontId="119" fillId="0" borderId="0"/>
    <xf numFmtId="249" fontId="119" fillId="0" borderId="0"/>
    <xf numFmtId="3" fontId="12" fillId="0" borderId="0" applyFont="0" applyFill="0" applyBorder="0" applyAlignment="0" applyProtection="0"/>
    <xf numFmtId="3" fontId="12" fillId="0" borderId="0" applyFont="0" applyFill="0" applyBorder="0" applyAlignment="0" applyProtection="0"/>
    <xf numFmtId="0" fontId="146" fillId="0" borderId="0" applyNumberFormat="0" applyAlignment="0">
      <alignment horizontal="left"/>
    </xf>
    <xf numFmtId="0" fontId="147" fillId="0" borderId="0" applyNumberFormat="0" applyAlignment="0"/>
    <xf numFmtId="233" fontId="148" fillId="0" borderId="0">
      <protection locked="0"/>
    </xf>
    <xf numFmtId="234" fontId="148" fillId="0" borderId="0">
      <protection locked="0"/>
    </xf>
    <xf numFmtId="235" fontId="149" fillId="0" borderId="39">
      <protection locked="0"/>
    </xf>
    <xf numFmtId="236" fontId="148" fillId="0" borderId="0">
      <protection locked="0"/>
    </xf>
    <xf numFmtId="237" fontId="148" fillId="0" borderId="0">
      <protection locked="0"/>
    </xf>
    <xf numFmtId="236" fontId="148" fillId="0" borderId="0" applyNumberFormat="0">
      <protection locked="0"/>
    </xf>
    <xf numFmtId="236" fontId="148" fillId="0" borderId="0">
      <protection locked="0"/>
    </xf>
    <xf numFmtId="231" fontId="150" fillId="0" borderId="35"/>
    <xf numFmtId="238" fontId="150" fillId="0" borderId="35"/>
    <xf numFmtId="210" fontId="137" fillId="0" borderId="0" applyFont="0" applyFill="0" applyBorder="0" applyAlignment="0" applyProtection="0"/>
    <xf numFmtId="224"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250" fontId="119" fillId="0" borderId="0"/>
    <xf numFmtId="250" fontId="119" fillId="0" borderId="0"/>
    <xf numFmtId="250" fontId="119" fillId="0" borderId="0"/>
    <xf numFmtId="231" fontId="109" fillId="0" borderId="35">
      <alignment horizontal="center"/>
      <protection hidden="1"/>
    </xf>
    <xf numFmtId="239" fontId="151" fillId="0" borderId="35">
      <alignment horizontal="center"/>
      <protection hidden="1"/>
    </xf>
    <xf numFmtId="2" fontId="109" fillId="0" borderId="35">
      <alignment horizontal="center"/>
      <protection hidden="1"/>
    </xf>
    <xf numFmtId="0" fontId="12" fillId="0" borderId="0" applyFont="0" applyFill="0" applyBorder="0" applyAlignment="0" applyProtection="0"/>
    <xf numFmtId="0" fontId="12" fillId="0" borderId="0" applyFont="0" applyFill="0" applyBorder="0" applyAlignment="0" applyProtection="0"/>
    <xf numFmtId="14" fontId="117" fillId="0" borderId="0" applyFill="0" applyBorder="0" applyAlignment="0"/>
    <xf numFmtId="0" fontId="60" fillId="0" borderId="0" applyProtection="0"/>
    <xf numFmtId="0" fontId="152" fillId="18" borderId="40" applyNumberFormat="0" applyAlignment="0" applyProtection="0"/>
    <xf numFmtId="0" fontId="153" fillId="20" borderId="37" applyNumberFormat="0" applyAlignment="0" applyProtection="0"/>
    <xf numFmtId="0" fontId="154" fillId="0" borderId="0"/>
    <xf numFmtId="0" fontId="155" fillId="0" borderId="41" applyNumberFormat="0" applyFill="0" applyAlignment="0" applyProtection="0"/>
    <xf numFmtId="0" fontId="156" fillId="0" borderId="42" applyNumberFormat="0" applyFill="0" applyAlignment="0" applyProtection="0"/>
    <xf numFmtId="0" fontId="157" fillId="0" borderId="43" applyNumberFormat="0" applyFill="0" applyAlignment="0" applyProtection="0"/>
    <xf numFmtId="0" fontId="157" fillId="0" borderId="0" applyNumberForma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188" fontId="12" fillId="0" borderId="0"/>
    <xf numFmtId="199" fontId="119" fillId="0" borderId="0"/>
    <xf numFmtId="199" fontId="119" fillId="0" borderId="0"/>
    <xf numFmtId="199" fontId="119" fillId="0" borderId="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206" fontId="137" fillId="0" borderId="0" applyFill="0" applyBorder="0" applyAlignment="0"/>
    <xf numFmtId="210" fontId="137" fillId="0" borderId="0" applyFill="0" applyBorder="0" applyAlignment="0"/>
    <xf numFmtId="206" fontId="137" fillId="0" borderId="0" applyFill="0" applyBorder="0" applyAlignment="0"/>
    <xf numFmtId="213" fontId="137" fillId="0" borderId="0" applyFill="0" applyBorder="0" applyAlignment="0"/>
    <xf numFmtId="210" fontId="137" fillId="0" borderId="0" applyFill="0" applyBorder="0" applyAlignment="0"/>
    <xf numFmtId="0" fontId="158" fillId="0" borderId="0" applyNumberFormat="0" applyAlignment="0">
      <alignment horizontal="left"/>
    </xf>
    <xf numFmtId="240" fontId="34" fillId="0" borderId="0" applyFon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2" fillId="4" borderId="6" applyNumberFormat="0" applyFont="0" applyAlignment="0" applyProtection="0"/>
    <xf numFmtId="0" fontId="160" fillId="13" borderId="0" applyNumberFormat="0" applyBorder="0" applyAlignment="0" applyProtection="0"/>
    <xf numFmtId="0" fontId="160" fillId="13" borderId="0" applyNumberFormat="0" applyBorder="0" applyAlignment="0" applyProtection="0"/>
    <xf numFmtId="0" fontId="160" fillId="13" borderId="0" applyNumberFormat="0" applyBorder="0" applyAlignment="0" applyProtection="0"/>
    <xf numFmtId="241" fontId="20" fillId="42" borderId="14" applyBorder="0">
      <alignment horizontal="center"/>
    </xf>
    <xf numFmtId="241"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1"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1"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1"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241" fontId="20" fillId="42" borderId="14" applyBorder="0">
      <alignment horizontal="center"/>
    </xf>
    <xf numFmtId="242" fontId="20" fillId="42" borderId="14" applyBorder="0">
      <alignment horizontal="center"/>
    </xf>
    <xf numFmtId="242" fontId="20" fillId="42" borderId="14" applyBorder="0">
      <alignment horizontal="center"/>
    </xf>
    <xf numFmtId="242" fontId="20" fillId="42" borderId="14" applyBorder="0">
      <alignment horizontal="center"/>
    </xf>
    <xf numFmtId="0" fontId="161" fillId="0" borderId="0" applyNumberFormat="0" applyFont="0" applyBorder="0" applyAlignment="0">
      <alignment horizontal="left" vertical="center"/>
    </xf>
    <xf numFmtId="0" fontId="162" fillId="43" borderId="0"/>
    <xf numFmtId="0" fontId="163" fillId="0" borderId="0">
      <alignment horizontal="left"/>
    </xf>
    <xf numFmtId="2" fontId="12" fillId="0" borderId="0" applyFont="0" applyFill="0" applyBorder="0" applyAlignment="0" applyProtection="0"/>
    <xf numFmtId="0" fontId="164" fillId="0" borderId="0" applyNumberFormat="0" applyFill="0" applyBorder="0" applyAlignment="0" applyProtection="0"/>
    <xf numFmtId="0" fontId="89" fillId="0" borderId="0" applyNumberFormat="0" applyFill="0" applyBorder="0" applyAlignment="0" applyProtection="0"/>
    <xf numFmtId="0" fontId="12" fillId="0" borderId="0"/>
    <xf numFmtId="194" fontId="12" fillId="0" borderId="0" applyFont="0" applyFill="0" applyBorder="0" applyAlignment="0" applyProtection="0"/>
    <xf numFmtId="196" fontId="20" fillId="0" borderId="0" applyFont="0" applyFill="0" applyBorder="0" applyAlignment="0" applyProtection="0"/>
    <xf numFmtId="0" fontId="32" fillId="0" borderId="0"/>
    <xf numFmtId="196" fontId="20" fillId="0" borderId="0" applyFont="0" applyFill="0" applyBorder="0" applyAlignment="0" applyProtection="0"/>
    <xf numFmtId="0" fontId="89" fillId="0" borderId="0" applyNumberFormat="0" applyFill="0" applyBorder="0" applyAlignment="0" applyProtection="0"/>
    <xf numFmtId="0" fontId="56" fillId="0" borderId="0" applyNumberFormat="0" applyFill="0" applyBorder="0" applyAlignment="0" applyProtection="0"/>
    <xf numFmtId="0" fontId="12" fillId="0" borderId="0"/>
    <xf numFmtId="0" fontId="20" fillId="0" borderId="0"/>
    <xf numFmtId="196" fontId="20" fillId="0" borderId="0" applyFont="0" applyFill="0" applyBorder="0" applyAlignment="0" applyProtection="0"/>
    <xf numFmtId="0" fontId="12" fillId="0" borderId="0"/>
    <xf numFmtId="3" fontId="12" fillId="0" borderId="0" applyFont="0" applyFill="0" applyBorder="0" applyAlignment="0" applyProtection="0"/>
    <xf numFmtId="0" fontId="56" fillId="0" borderId="0" applyNumberFormat="0" applyFill="0" applyBorder="0" applyAlignment="0" applyProtection="0"/>
    <xf numFmtId="0" fontId="157" fillId="0" borderId="43" applyNumberFormat="0" applyFill="0" applyAlignment="0" applyProtection="0"/>
    <xf numFmtId="0" fontId="157" fillId="0" borderId="43" applyNumberFormat="0" applyFill="0" applyAlignment="0" applyProtection="0"/>
    <xf numFmtId="0" fontId="157" fillId="0" borderId="43"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80" fontId="12" fillId="0" borderId="0" applyFont="0" applyFill="0" applyBorder="0" applyAlignment="0" applyProtection="0"/>
    <xf numFmtId="0" fontId="11" fillId="0" borderId="0"/>
    <xf numFmtId="0" fontId="165" fillId="0" borderId="44">
      <alignment horizontal="center"/>
    </xf>
    <xf numFmtId="0" fontId="165" fillId="0" borderId="0">
      <alignment horizontal="center"/>
    </xf>
    <xf numFmtId="220" fontId="59" fillId="44" borderId="4" applyNumberFormat="0" applyAlignment="0">
      <alignment horizontal="left" vertical="top"/>
    </xf>
    <xf numFmtId="49" fontId="166" fillId="0" borderId="4">
      <alignment vertical="center"/>
    </xf>
    <xf numFmtId="0" fontId="12" fillId="0" borderId="0" applyFont="0" applyFill="0" applyBorder="0" applyAlignment="0" applyProtection="0"/>
    <xf numFmtId="0" fontId="153" fillId="20" borderId="37" applyNumberFormat="0" applyAlignment="0" applyProtection="0"/>
    <xf numFmtId="0" fontId="153" fillId="20" borderId="37" applyNumberFormat="0" applyAlignment="0" applyProtection="0"/>
    <xf numFmtId="0" fontId="153" fillId="20" borderId="37" applyNumberFormat="0" applyAlignment="0" applyProtection="0"/>
    <xf numFmtId="210" fontId="167" fillId="45" borderId="0"/>
    <xf numFmtId="2" fontId="168" fillId="0" borderId="7" applyBorder="0"/>
    <xf numFmtId="0" fontId="20" fillId="0" borderId="45" applyNumberFormat="0" applyFont="0" applyFill="0" applyAlignment="0" applyProtection="0"/>
    <xf numFmtId="0" fontId="20" fillId="0" borderId="46" applyNumberFormat="0" applyFont="0" applyFill="0" applyAlignment="0" applyProtection="0"/>
    <xf numFmtId="0" fontId="20" fillId="0" borderId="0"/>
    <xf numFmtId="0" fontId="143" fillId="38" borderId="38" applyNumberFormat="0" applyAlignment="0" applyProtection="0"/>
    <xf numFmtId="0" fontId="117" fillId="0" borderId="0">
      <alignment vertical="top"/>
    </xf>
    <xf numFmtId="0" fontId="12" fillId="0" borderId="0"/>
    <xf numFmtId="0" fontId="12" fillId="0" borderId="0"/>
    <xf numFmtId="0" fontId="12" fillId="0" borderId="0"/>
    <xf numFmtId="0" fontId="12" fillId="0" borderId="0"/>
    <xf numFmtId="0" fontId="45" fillId="0" borderId="0"/>
    <xf numFmtId="206" fontId="137" fillId="0" borderId="0" applyFill="0" applyBorder="0" applyAlignment="0"/>
    <xf numFmtId="210" fontId="137" fillId="0" borderId="0" applyFill="0" applyBorder="0" applyAlignment="0"/>
    <xf numFmtId="206" fontId="137" fillId="0" borderId="0" applyFill="0" applyBorder="0" applyAlignment="0"/>
    <xf numFmtId="213" fontId="137" fillId="0" borderId="0" applyFill="0" applyBorder="0" applyAlignment="0"/>
    <xf numFmtId="210" fontId="137" fillId="0" borderId="0" applyFill="0" applyBorder="0" applyAlignment="0"/>
    <xf numFmtId="0" fontId="169" fillId="0" borderId="0" applyNumberFormat="0" applyFill="0" applyBorder="0" applyAlignment="0" applyProtection="0"/>
    <xf numFmtId="0" fontId="170" fillId="0" borderId="47" applyNumberFormat="0" applyFill="0" applyAlignment="0" applyProtection="0"/>
    <xf numFmtId="0" fontId="170" fillId="0" borderId="47" applyNumberFormat="0" applyFill="0" applyAlignment="0" applyProtection="0"/>
    <xf numFmtId="0" fontId="170" fillId="0" borderId="47" applyNumberFormat="0" applyFill="0" applyAlignment="0" applyProtection="0"/>
    <xf numFmtId="210" fontId="171" fillId="46" borderId="0"/>
    <xf numFmtId="231" fontId="72" fillId="0" borderId="24" applyFont="0"/>
    <xf numFmtId="3" fontId="12" fillId="0" borderId="45"/>
    <xf numFmtId="38" fontId="118" fillId="0" borderId="0" applyFont="0" applyFill="0" applyBorder="0" applyAlignment="0" applyProtection="0"/>
    <xf numFmtId="40" fontId="118" fillId="0" borderId="0" applyFont="0" applyFill="0" applyBorder="0" applyAlignment="0" applyProtection="0"/>
    <xf numFmtId="170" fontId="12" fillId="0" borderId="0" applyFont="0" applyFill="0" applyBorder="0" applyAlignment="0" applyProtection="0"/>
    <xf numFmtId="171" fontId="12" fillId="0" borderId="0" applyFont="0" applyFill="0" applyBorder="0" applyAlignment="0" applyProtection="0"/>
    <xf numFmtId="0" fontId="172" fillId="0" borderId="8"/>
    <xf numFmtId="0" fontId="173" fillId="0" borderId="44"/>
    <xf numFmtId="243" fontId="174" fillId="0" borderId="10"/>
    <xf numFmtId="244" fontId="12" fillId="0" borderId="0" applyFont="0" applyFill="0" applyBorder="0" applyAlignment="0" applyProtection="0"/>
    <xf numFmtId="245" fontId="12" fillId="0" borderId="0" applyFont="0" applyFill="0" applyBorder="0" applyAlignment="0" applyProtection="0"/>
    <xf numFmtId="214" fontId="175" fillId="0" borderId="0" applyFont="0" applyFill="0" applyBorder="0" applyAlignment="0" applyProtection="0"/>
    <xf numFmtId="202" fontId="175"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221" fontId="110" fillId="0" borderId="0" applyFont="0" applyFill="0" applyBorder="0" applyAlignment="0" applyProtection="0"/>
    <xf numFmtId="222" fontId="110" fillId="0" borderId="0" applyFont="0" applyFill="0" applyBorder="0" applyAlignment="0" applyProtection="0"/>
    <xf numFmtId="221" fontId="118" fillId="0" borderId="0" applyFont="0" applyFill="0" applyBorder="0" applyAlignment="0" applyProtection="0"/>
    <xf numFmtId="222" fontId="118" fillId="0" borderId="0" applyFont="0" applyFill="0" applyBorder="0" applyAlignment="0" applyProtection="0"/>
    <xf numFmtId="0" fontId="150" fillId="0" borderId="0">
      <alignment horizontal="justify" vertical="top"/>
    </xf>
    <xf numFmtId="0" fontId="176" fillId="47" borderId="0" applyNumberFormat="0" applyBorder="0" applyAlignment="0" applyProtection="0"/>
    <xf numFmtId="0" fontId="176" fillId="47" borderId="0" applyNumberFormat="0" applyBorder="0" applyAlignment="0" applyProtection="0"/>
    <xf numFmtId="0" fontId="176" fillId="47" borderId="0" applyNumberFormat="0" applyBorder="0" applyAlignment="0" applyProtection="0"/>
    <xf numFmtId="0" fontId="127" fillId="26" borderId="0" applyNumberFormat="0" applyBorder="0" applyAlignment="0" applyProtection="0"/>
    <xf numFmtId="0" fontId="127" fillId="29" borderId="0" applyNumberFormat="0" applyBorder="0" applyAlignment="0" applyProtection="0"/>
    <xf numFmtId="0" fontId="127" fillId="33" borderId="0" applyNumberFormat="0" applyBorder="0" applyAlignment="0" applyProtection="0"/>
    <xf numFmtId="0" fontId="127" fillId="16" borderId="0" applyNumberFormat="0" applyBorder="0" applyAlignment="0" applyProtection="0"/>
    <xf numFmtId="0" fontId="127" fillId="25" borderId="0" applyNumberFormat="0" applyBorder="0" applyAlignment="0" applyProtection="0"/>
    <xf numFmtId="0" fontId="127" fillId="36" borderId="0" applyNumberFormat="0" applyBorder="0" applyAlignment="0" applyProtection="0"/>
    <xf numFmtId="0" fontId="110" fillId="48" borderId="48" applyNumberFormat="0" applyBorder="0" applyAlignment="0">
      <alignment vertical="top"/>
    </xf>
    <xf numFmtId="0" fontId="177" fillId="0" borderId="0"/>
    <xf numFmtId="0" fontId="68" fillId="0" borderId="0"/>
    <xf numFmtId="0" fontId="12" fillId="0" borderId="0"/>
    <xf numFmtId="0" fontId="19" fillId="0" borderId="0"/>
    <xf numFmtId="0" fontId="11" fillId="0" borderId="0"/>
    <xf numFmtId="0" fontId="97" fillId="0" borderId="0"/>
    <xf numFmtId="0" fontId="11" fillId="0" borderId="0"/>
    <xf numFmtId="0" fontId="11"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lignment vertical="top"/>
    </xf>
    <xf numFmtId="0" fontId="12" fillId="0" borderId="0"/>
    <xf numFmtId="0" fontId="11" fillId="0" borderId="0"/>
    <xf numFmtId="0" fontId="11" fillId="0" borderId="0"/>
    <xf numFmtId="0" fontId="12" fillId="0" borderId="0"/>
    <xf numFmtId="0" fontId="12" fillId="0" borderId="0"/>
    <xf numFmtId="0" fontId="12" fillId="0" borderId="0"/>
    <xf numFmtId="0" fontId="12" fillId="0" borderId="0"/>
    <xf numFmtId="0" fontId="97" fillId="0" borderId="0"/>
    <xf numFmtId="0" fontId="12" fillId="0" borderId="0"/>
    <xf numFmtId="0" fontId="97" fillId="0" borderId="0"/>
    <xf numFmtId="0" fontId="97" fillId="0" borderId="0"/>
    <xf numFmtId="0" fontId="12" fillId="0" borderId="0"/>
    <xf numFmtId="0" fontId="10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0" borderId="0"/>
    <xf numFmtId="0" fontId="1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97" fillId="0" borderId="0"/>
    <xf numFmtId="0" fontId="12" fillId="0" borderId="0"/>
    <xf numFmtId="0" fontId="97" fillId="0" borderId="0"/>
    <xf numFmtId="0" fontId="12" fillId="0" borderId="0"/>
    <xf numFmtId="10" fontId="12" fillId="0" borderId="0" applyFont="0" applyFill="0" applyBorder="0" applyAlignment="0" applyProtection="0"/>
    <xf numFmtId="9" fontId="12" fillId="0" borderId="0" applyFont="0" applyFill="0" applyBorder="0" applyAlignment="0" applyProtection="0"/>
    <xf numFmtId="0" fontId="12" fillId="0" borderId="0"/>
    <xf numFmtId="0" fontId="97" fillId="0" borderId="0"/>
    <xf numFmtId="0" fontId="20"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lignment vertical="top"/>
    </xf>
    <xf numFmtId="0" fontId="11" fillId="0" borderId="0"/>
    <xf numFmtId="0" fontId="11" fillId="0" borderId="0"/>
    <xf numFmtId="0" fontId="11" fillId="0" borderId="0"/>
    <xf numFmtId="0" fontId="45" fillId="0" borderId="0">
      <alignment vertical="top"/>
    </xf>
    <xf numFmtId="0" fontId="45" fillId="0" borderId="0">
      <alignment vertical="top"/>
    </xf>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20"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70" fillId="0" borderId="47" applyNumberFormat="0" applyFill="0" applyAlignment="0" applyProtection="0"/>
    <xf numFmtId="3" fontId="179" fillId="0" borderId="0" applyFont="0" applyFill="0" applyBorder="0" applyAlignment="0" applyProtection="0"/>
    <xf numFmtId="38" fontId="110" fillId="0" borderId="0" applyFon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54" fillId="0" borderId="0" applyNumberFormat="0" applyFill="0" applyBorder="0" applyAlignment="0" applyProtection="0"/>
    <xf numFmtId="0" fontId="20" fillId="0" borderId="0" applyNumberFormat="0" applyFill="0" applyBorder="0" applyAlignment="0" applyProtection="0"/>
    <xf numFmtId="0" fontId="12" fillId="0" borderId="0" applyFont="0" applyFill="0" applyBorder="0" applyAlignment="0" applyProtection="0"/>
    <xf numFmtId="0" fontId="32" fillId="0" borderId="0"/>
    <xf numFmtId="0" fontId="152" fillId="18" borderId="40" applyNumberFormat="0" applyAlignment="0" applyProtection="0"/>
    <xf numFmtId="0" fontId="152" fillId="18" borderId="40" applyNumberFormat="0" applyAlignment="0" applyProtection="0"/>
    <xf numFmtId="0" fontId="152" fillId="18" borderId="40" applyNumberFormat="0" applyAlignment="0" applyProtection="0"/>
    <xf numFmtId="0" fontId="110" fillId="2" borderId="48" applyNumberFormat="0" applyBorder="0" applyAlignment="0">
      <alignment vertical="top"/>
    </xf>
    <xf numFmtId="14" fontId="47" fillId="0" borderId="0">
      <alignment horizontal="center" wrapText="1"/>
      <protection locked="0"/>
    </xf>
    <xf numFmtId="212" fontId="12" fillId="0" borderId="0" applyFont="0" applyFill="0" applyBorder="0" applyAlignment="0" applyProtection="0"/>
    <xf numFmtId="215"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18" fillId="0" borderId="49" applyNumberFormat="0" applyBorder="0"/>
    <xf numFmtId="206" fontId="137" fillId="0" borderId="0" applyFill="0" applyBorder="0" applyAlignment="0"/>
    <xf numFmtId="210" fontId="137" fillId="0" borderId="0" applyFill="0" applyBorder="0" applyAlignment="0"/>
    <xf numFmtId="206" fontId="137" fillId="0" borderId="0" applyFill="0" applyBorder="0" applyAlignment="0"/>
    <xf numFmtId="213" fontId="137" fillId="0" borderId="0" applyFill="0" applyBorder="0" applyAlignment="0"/>
    <xf numFmtId="210" fontId="137" fillId="0" borderId="0" applyFill="0" applyBorder="0" applyAlignment="0"/>
    <xf numFmtId="0" fontId="181" fillId="0" borderId="0"/>
    <xf numFmtId="0" fontId="118" fillId="0" borderId="0" applyNumberFormat="0" applyFont="0" applyFill="0" applyBorder="0" applyAlignment="0" applyProtection="0">
      <alignment horizontal="left"/>
    </xf>
    <xf numFmtId="0" fontId="182" fillId="0" borderId="44">
      <alignment horizontal="center"/>
    </xf>
    <xf numFmtId="1" fontId="12" fillId="0" borderId="5" applyNumberFormat="0" applyFill="0" applyAlignment="0" applyProtection="0">
      <alignment horizontal="center" vertical="center"/>
    </xf>
    <xf numFmtId="0" fontId="183" fillId="49" borderId="0" applyNumberFormat="0" applyFont="0" applyBorder="0" applyAlignment="0">
      <alignment horizontal="center"/>
    </xf>
    <xf numFmtId="14" fontId="184" fillId="0" borderId="0" applyNumberFormat="0" applyFill="0" applyBorder="0" applyAlignment="0" applyProtection="0">
      <alignment horizontal="left"/>
    </xf>
    <xf numFmtId="223" fontId="185" fillId="0" borderId="0" applyFont="0" applyFill="0" applyBorder="0" applyAlignment="0" applyProtection="0"/>
    <xf numFmtId="0" fontId="186" fillId="0" borderId="0" applyNumberFormat="0" applyFill="0" applyBorder="0" applyAlignment="0" applyProtection="0"/>
    <xf numFmtId="0" fontId="20" fillId="0" borderId="0" applyNumberFormat="0" applyFill="0" applyBorder="0" applyAlignment="0" applyProtection="0"/>
    <xf numFmtId="0" fontId="110" fillId="0" borderId="48" applyNumberFormat="0" applyBorder="0" applyAlignment="0">
      <alignment vertical="top"/>
    </xf>
    <xf numFmtId="0" fontId="183" fillId="1" borderId="3" applyNumberFormat="0" applyFont="0" applyAlignment="0">
      <alignment horizontal="center"/>
    </xf>
    <xf numFmtId="0" fontId="187" fillId="0" borderId="0" applyNumberFormat="0" applyFill="0" applyBorder="0" applyAlignment="0" applyProtection="0"/>
    <xf numFmtId="0" fontId="188" fillId="0" borderId="0" applyNumberFormat="0" applyFill="0" applyBorder="0" applyAlignment="0" applyProtection="0">
      <alignment vertical="top"/>
      <protection locked="0"/>
    </xf>
    <xf numFmtId="4" fontId="144" fillId="0" borderId="5" applyBorder="0"/>
    <xf numFmtId="2" fontId="144" fillId="0" borderId="5"/>
    <xf numFmtId="4" fontId="144" fillId="0" borderId="5" applyBorder="0"/>
    <xf numFmtId="0" fontId="189" fillId="0" borderId="0" applyNumberFormat="0" applyFill="0" applyBorder="0" applyAlignment="0">
      <alignment horizontal="center"/>
    </xf>
    <xf numFmtId="0" fontId="67" fillId="50" borderId="50" applyNumberFormat="0" applyFont="0" applyFill="0" applyBorder="0" applyAlignment="0" applyProtection="0">
      <alignment horizontal="left" vertical="center" wrapText="1"/>
    </xf>
    <xf numFmtId="0" fontId="12" fillId="51" borderId="0"/>
    <xf numFmtId="0" fontId="110" fillId="0" borderId="48" applyNumberFormat="0" applyAlignment="0"/>
    <xf numFmtId="0" fontId="110" fillId="2" borderId="48" applyNumberFormat="0"/>
    <xf numFmtId="1" fontId="12" fillId="0" borderId="0"/>
    <xf numFmtId="0" fontId="12" fillId="0" borderId="0"/>
    <xf numFmtId="0" fontId="173" fillId="0" borderId="0"/>
    <xf numFmtId="40" fontId="190" fillId="0" borderId="0" applyBorder="0">
      <alignment horizontal="right"/>
    </xf>
    <xf numFmtId="0" fontId="12" fillId="0" borderId="0"/>
    <xf numFmtId="248" fontId="191" fillId="0" borderId="7">
      <alignment horizontal="right" vertical="center"/>
    </xf>
    <xf numFmtId="189" fontId="54" fillId="0" borderId="7">
      <alignment horizontal="right" vertical="center"/>
    </xf>
    <xf numFmtId="189" fontId="54" fillId="0" borderId="7">
      <alignment horizontal="right" vertical="center"/>
    </xf>
    <xf numFmtId="189" fontId="54" fillId="0" borderId="7">
      <alignment horizontal="right" vertical="center"/>
    </xf>
    <xf numFmtId="189" fontId="54" fillId="0" borderId="7">
      <alignment horizontal="right" vertical="center"/>
    </xf>
    <xf numFmtId="189" fontId="54" fillId="0" borderId="7">
      <alignment horizontal="right" vertical="center"/>
    </xf>
    <xf numFmtId="189" fontId="54" fillId="0" borderId="7">
      <alignment horizontal="right" vertical="center"/>
    </xf>
    <xf numFmtId="231" fontId="150" fillId="0" borderId="35">
      <protection hidden="1"/>
    </xf>
    <xf numFmtId="49" fontId="117" fillId="0" borderId="0" applyFill="0" applyBorder="0" applyAlignment="0"/>
    <xf numFmtId="216" fontId="12" fillId="0" borderId="0" applyFill="0" applyBorder="0" applyAlignment="0"/>
    <xf numFmtId="191" fontId="12" fillId="0" borderId="0" applyFill="0" applyBorder="0" applyAlignment="0"/>
    <xf numFmtId="0" fontId="12" fillId="0" borderId="0"/>
    <xf numFmtId="0" fontId="192" fillId="0" borderId="0">
      <alignment vertical="center" wrapText="1"/>
      <protection locked="0"/>
    </xf>
    <xf numFmtId="0" fontId="20" fillId="0" borderId="51"/>
    <xf numFmtId="0" fontId="54" fillId="0" borderId="0" applyNumberFormat="0" applyFill="0" applyBorder="0" applyAlignment="0" applyProtection="0"/>
    <xf numFmtId="0" fontId="180" fillId="0" borderId="0" applyNumberFormat="0" applyFill="0" applyBorder="0" applyAlignment="0" applyProtection="0"/>
    <xf numFmtId="49" fontId="18" fillId="0" borderId="0">
      <alignment horizontal="justify" vertical="center" wrapText="1"/>
    </xf>
    <xf numFmtId="0" fontId="193" fillId="0" borderId="0" applyNumberFormat="0" applyFill="0" applyBorder="0" applyAlignment="0" applyProtection="0"/>
    <xf numFmtId="0" fontId="138" fillId="18" borderId="37" applyNumberFormat="0" applyAlignment="0" applyProtection="0"/>
    <xf numFmtId="0" fontId="194" fillId="0" borderId="8"/>
    <xf numFmtId="0" fontId="193" fillId="0" borderId="0" applyNumberFormat="0" applyFill="0" applyBorder="0" applyAlignment="0" applyProtection="0"/>
    <xf numFmtId="0" fontId="193" fillId="0" borderId="0" applyNumberFormat="0" applyFill="0" applyBorder="0" applyAlignment="0" applyProtection="0"/>
    <xf numFmtId="0" fontId="193" fillId="0" borderId="0" applyNumberFormat="0" applyFill="0" applyBorder="0" applyAlignment="0" applyProtection="0"/>
    <xf numFmtId="0" fontId="195" fillId="0" borderId="52" applyNumberFormat="0" applyFill="0" applyAlignment="0" applyProtection="0"/>
    <xf numFmtId="0" fontId="12" fillId="0" borderId="0"/>
    <xf numFmtId="0" fontId="160" fillId="13" borderId="0" applyNumberFormat="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74" fillId="0" borderId="53" applyNumberFormat="0" applyAlignment="0">
      <alignment horizontal="center"/>
    </xf>
    <xf numFmtId="0" fontId="192" fillId="0" borderId="0"/>
    <xf numFmtId="0" fontId="174" fillId="0" borderId="53" applyNumberFormat="0" applyAlignment="0">
      <alignment horizontal="center"/>
    </xf>
    <xf numFmtId="0" fontId="176" fillId="47" borderId="0" applyNumberFormat="0" applyBorder="0" applyAlignment="0" applyProtection="0"/>
    <xf numFmtId="0" fontId="196" fillId="0" borderId="0" applyNumberFormat="0" applyFill="0" applyBorder="0" applyAlignment="0" applyProtection="0"/>
    <xf numFmtId="0" fontId="159" fillId="0" borderId="0" applyNumberFormat="0" applyFill="0" applyBorder="0" applyAlignment="0" applyProtection="0"/>
    <xf numFmtId="0" fontId="12" fillId="0" borderId="0"/>
    <xf numFmtId="0" fontId="178" fillId="0" borderId="0"/>
    <xf numFmtId="3" fontId="54" fillId="0" borderId="0" applyNumberFormat="0" applyBorder="0" applyAlignment="0" applyProtection="0">
      <alignment horizontal="centerContinuous"/>
      <protection locked="0"/>
    </xf>
    <xf numFmtId="3" fontId="197" fillId="0" borderId="0">
      <protection locked="0"/>
    </xf>
    <xf numFmtId="0" fontId="178" fillId="0" borderId="0"/>
    <xf numFmtId="220" fontId="198" fillId="52" borderId="19">
      <alignment vertical="top"/>
    </xf>
    <xf numFmtId="0" fontId="18" fillId="53" borderId="4">
      <alignment horizontal="left" vertical="center"/>
    </xf>
    <xf numFmtId="221" fontId="199" fillId="54" borderId="19"/>
    <xf numFmtId="217" fontId="59" fillId="0" borderId="19">
      <alignment horizontal="left" vertical="top"/>
    </xf>
    <xf numFmtId="0" fontId="200" fillId="55" borderId="0">
      <alignment horizontal="left" vertical="center"/>
    </xf>
    <xf numFmtId="0" fontId="144" fillId="0" borderId="0" applyBorder="0"/>
    <xf numFmtId="217" fontId="116" fillId="0" borderId="5">
      <alignment horizontal="left" vertical="top"/>
    </xf>
    <xf numFmtId="0" fontId="201" fillId="0" borderId="5">
      <alignment horizontal="left" vertical="center"/>
    </xf>
    <xf numFmtId="205" fontId="12" fillId="0" borderId="0" applyFont="0" applyFill="0" applyBorder="0" applyAlignment="0" applyProtection="0"/>
    <xf numFmtId="206" fontId="12" fillId="0" borderId="0" applyFon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32" fillId="12" borderId="0" applyNumberFormat="0" applyBorder="0" applyAlignment="0" applyProtection="0"/>
    <xf numFmtId="0" fontId="203" fillId="0" borderId="0">
      <alignment vertical="center"/>
    </xf>
    <xf numFmtId="201" fontId="202" fillId="0" borderId="0" applyFont="0" applyFill="0" applyBorder="0" applyAlignment="0" applyProtection="0"/>
    <xf numFmtId="203" fontId="202" fillId="0" borderId="0" applyFont="0" applyFill="0" applyBorder="0" applyAlignment="0" applyProtection="0"/>
    <xf numFmtId="0" fontId="20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04" fillId="0" borderId="0" applyFont="0" applyFill="0" applyBorder="0" applyAlignment="0" applyProtection="0"/>
    <xf numFmtId="0" fontId="204" fillId="0" borderId="0" applyFont="0" applyFill="0" applyBorder="0" applyAlignment="0" applyProtection="0"/>
    <xf numFmtId="0" fontId="110" fillId="56" borderId="48" applyNumberFormat="0" applyAlignment="0"/>
    <xf numFmtId="0" fontId="12" fillId="0" borderId="0"/>
    <xf numFmtId="0" fontId="110" fillId="2" borderId="48" applyNumberFormat="0" applyAlignment="0"/>
    <xf numFmtId="0" fontId="60" fillId="0" borderId="0">
      <protection locked="0"/>
    </xf>
    <xf numFmtId="171" fontId="34" fillId="0" borderId="0" applyFont="0" applyFill="0" applyBorder="0" applyAlignment="0" applyProtection="0"/>
    <xf numFmtId="170" fontId="34" fillId="0" borderId="0" applyFont="0" applyFill="0" applyBorder="0" applyAlignment="0" applyProtection="0"/>
    <xf numFmtId="204" fontId="12" fillId="0" borderId="0" applyFont="0" applyFill="0" applyBorder="0" applyAlignment="0" applyProtection="0"/>
    <xf numFmtId="202" fontId="12" fillId="0" borderId="0" applyFont="0" applyFill="0" applyBorder="0" applyAlignment="0" applyProtection="0"/>
    <xf numFmtId="0" fontId="110" fillId="0" borderId="0"/>
    <xf numFmtId="0" fontId="205" fillId="0" borderId="0"/>
    <xf numFmtId="0" fontId="110" fillId="0" borderId="0"/>
    <xf numFmtId="218" fontId="110" fillId="0" borderId="0" applyFont="0" applyFill="0" applyBorder="0" applyAlignment="0" applyProtection="0"/>
    <xf numFmtId="245" fontId="12" fillId="0" borderId="0" applyFont="0" applyFill="0" applyBorder="0" applyAlignment="0" applyProtection="0"/>
    <xf numFmtId="244" fontId="12"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0"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99" fontId="119" fillId="0" borderId="0"/>
    <xf numFmtId="199" fontId="119" fillId="0" borderId="0"/>
    <xf numFmtId="188" fontId="12" fillId="0" borderId="0"/>
    <xf numFmtId="2" fontId="12" fillId="0" borderId="0" applyFont="0" applyFill="0" applyBorder="0" applyAlignment="0" applyProtection="0"/>
    <xf numFmtId="2" fontId="12" fillId="0" borderId="0" applyFont="0" applyFill="0" applyBorder="0" applyAlignment="0" applyProtection="0"/>
    <xf numFmtId="199" fontId="119" fillId="0" borderId="0"/>
    <xf numFmtId="199" fontId="119" fillId="0" borderId="0"/>
    <xf numFmtId="188" fontId="12" fillId="0" borderId="0"/>
    <xf numFmtId="0" fontId="12" fillId="0" borderId="0" applyFont="0" applyFill="0" applyBorder="0" applyAlignment="0" applyProtection="0"/>
    <xf numFmtId="0"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99" fontId="119" fillId="0" borderId="0"/>
    <xf numFmtId="199" fontId="119" fillId="0" borderId="0"/>
    <xf numFmtId="188" fontId="12" fillId="0" borderId="0"/>
    <xf numFmtId="250" fontId="119" fillId="0" borderId="0"/>
    <xf numFmtId="0" fontId="12" fillId="0" borderId="0" applyFont="0" applyFill="0" applyBorder="0" applyAlignment="0" applyProtection="0"/>
    <xf numFmtId="0" fontId="12" fillId="0" borderId="0" applyFont="0" applyFill="0" applyBorder="0" applyAlignment="0" applyProtection="0"/>
    <xf numFmtId="250" fontId="119" fillId="0" borderId="0"/>
    <xf numFmtId="3" fontId="12" fillId="0" borderId="0" applyFont="0" applyFill="0" applyBorder="0" applyAlignment="0" applyProtection="0"/>
    <xf numFmtId="3"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250" fontId="119" fillId="0" borderId="0"/>
    <xf numFmtId="0" fontId="12" fillId="0" borderId="0" applyFont="0" applyFill="0" applyBorder="0" applyAlignment="0" applyProtection="0"/>
    <xf numFmtId="0" fontId="12" fillId="0" borderId="0" applyFont="0" applyFill="0" applyBorder="0" applyAlignment="0" applyProtection="0"/>
    <xf numFmtId="250" fontId="119" fillId="0" borderId="0"/>
    <xf numFmtId="3" fontId="12" fillId="0" borderId="0" applyFont="0" applyFill="0" applyBorder="0" applyAlignment="0" applyProtection="0"/>
    <xf numFmtId="3" fontId="12" fillId="0" borderId="0" applyFont="0" applyFill="0" applyBorder="0" applyAlignment="0" applyProtection="0"/>
    <xf numFmtId="187" fontId="12" fillId="0" borderId="0"/>
    <xf numFmtId="180" fontId="12" fillId="0" borderId="0" applyFont="0" applyFill="0" applyBorder="0" applyAlignment="0" applyProtection="0"/>
    <xf numFmtId="180" fontId="12" fillId="0" borderId="0" applyFont="0" applyFill="0" applyBorder="0" applyAlignment="0" applyProtection="0"/>
    <xf numFmtId="250" fontId="119" fillId="0" borderId="0"/>
    <xf numFmtId="250" fontId="119" fillId="0" borderId="0"/>
    <xf numFmtId="187" fontId="12" fillId="0" borderId="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250" fontId="119" fillId="0" borderId="0"/>
    <xf numFmtId="250" fontId="119" fillId="0" borderId="0"/>
    <xf numFmtId="180" fontId="12" fillId="0" borderId="0" applyFont="0" applyFill="0" applyBorder="0" applyAlignment="0" applyProtection="0"/>
    <xf numFmtId="180" fontId="12" fillId="0" borderId="0" applyFont="0" applyFill="0" applyBorder="0" applyAlignment="0" applyProtection="0"/>
    <xf numFmtId="187" fontId="12" fillId="0" borderId="0"/>
    <xf numFmtId="250" fontId="119" fillId="0" borderId="0"/>
    <xf numFmtId="0" fontId="12" fillId="0" borderId="0" applyFont="0" applyFill="0" applyBorder="0" applyAlignment="0" applyProtection="0"/>
    <xf numFmtId="0" fontId="12" fillId="0" borderId="0" applyFont="0" applyFill="0" applyBorder="0" applyAlignment="0" applyProtection="0"/>
    <xf numFmtId="250" fontId="119" fillId="0" borderId="0"/>
    <xf numFmtId="180" fontId="12" fillId="0" borderId="0" applyFont="0" applyFill="0" applyBorder="0" applyAlignment="0" applyProtection="0"/>
    <xf numFmtId="180" fontId="12" fillId="0" borderId="0" applyFont="0" applyFill="0" applyBorder="0" applyAlignment="0" applyProtection="0"/>
    <xf numFmtId="187" fontId="12" fillId="0" borderId="0"/>
    <xf numFmtId="3" fontId="12" fillId="0" borderId="0" applyFont="0" applyFill="0" applyBorder="0" applyAlignment="0" applyProtection="0"/>
    <xf numFmtId="3" fontId="12" fillId="0" borderId="0" applyFont="0" applyFill="0" applyBorder="0" applyAlignment="0" applyProtection="0"/>
    <xf numFmtId="250" fontId="119" fillId="0" borderId="0"/>
    <xf numFmtId="0" fontId="12" fillId="0" borderId="0" applyFont="0" applyFill="0" applyBorder="0" applyAlignment="0" applyProtection="0"/>
    <xf numFmtId="0" fontId="12" fillId="0" borderId="0" applyFont="0" applyFill="0" applyBorder="0" applyAlignment="0" applyProtection="0"/>
    <xf numFmtId="250" fontId="119" fillId="0" borderId="0"/>
    <xf numFmtId="188" fontId="12" fillId="0" borderId="0"/>
    <xf numFmtId="199" fontId="119" fillId="0" borderId="0"/>
    <xf numFmtId="199" fontId="119" fillId="0" borderId="0"/>
    <xf numFmtId="3"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8" fontId="12" fillId="0" borderId="0"/>
    <xf numFmtId="199" fontId="119" fillId="0" borderId="0"/>
    <xf numFmtId="199" fontId="119" fillId="0" borderId="0"/>
    <xf numFmtId="2" fontId="12" fillId="0" borderId="0" applyFont="0" applyFill="0" applyBorder="0" applyAlignment="0" applyProtection="0"/>
    <xf numFmtId="2"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88" fontId="12" fillId="0" borderId="0"/>
    <xf numFmtId="199" fontId="119" fillId="0" borderId="0"/>
    <xf numFmtId="199" fontId="119" fillId="0" borderId="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12"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200" fontId="97"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1" fillId="0" borderId="0"/>
    <xf numFmtId="18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1"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1"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1" fillId="0" borderId="0"/>
    <xf numFmtId="0" fontId="11" fillId="0" borderId="0"/>
    <xf numFmtId="0" fontId="11" fillId="0" borderId="0"/>
    <xf numFmtId="0" fontId="12" fillId="0" borderId="0"/>
    <xf numFmtId="0" fontId="11" fillId="0" borderId="0"/>
    <xf numFmtId="168" fontId="12" fillId="0" borderId="0" applyFont="0" applyFill="0" applyBorder="0" applyAlignment="0" applyProtection="0"/>
    <xf numFmtId="194" fontId="12" fillId="0" borderId="0" applyFont="0" applyFill="0" applyBorder="0" applyAlignment="0" applyProtection="0"/>
    <xf numFmtId="0" fontId="19" fillId="0" borderId="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85" fontId="107" fillId="0" borderId="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0" fontId="12" fillId="0" borderId="0" applyFont="0" applyFill="0" applyBorder="0" applyAlignment="0" applyProtection="0"/>
    <xf numFmtId="168" fontId="12" fillId="0" borderId="0" applyFont="0" applyFill="0" applyBorder="0" applyAlignment="0" applyProtection="0"/>
    <xf numFmtId="0" fontId="11" fillId="0" borderId="0"/>
    <xf numFmtId="0" fontId="11" fillId="0" borderId="0"/>
    <xf numFmtId="0" fontId="11" fillId="0" borderId="0"/>
    <xf numFmtId="0" fontId="11" fillId="0" borderId="0"/>
    <xf numFmtId="0" fontId="12" fillId="0" borderId="0"/>
    <xf numFmtId="0" fontId="11" fillId="0" borderId="0"/>
    <xf numFmtId="168" fontId="12" fillId="0" borderId="0" applyFont="0" applyFill="0" applyBorder="0" applyAlignment="0" applyProtection="0"/>
    <xf numFmtId="0" fontId="19" fillId="0" borderId="0"/>
    <xf numFmtId="0" fontId="12" fillId="0" borderId="0"/>
    <xf numFmtId="168" fontId="12" fillId="0" borderId="0" applyFont="0" applyFill="0" applyBorder="0" applyAlignment="0" applyProtection="0"/>
    <xf numFmtId="0" fontId="12" fillId="0" borderId="0"/>
    <xf numFmtId="0" fontId="1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lignment vertical="top"/>
    </xf>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0"/>
    <xf numFmtId="0" fontId="12" fillId="0" borderId="0"/>
    <xf numFmtId="0" fontId="20" fillId="0" borderId="0"/>
    <xf numFmtId="0" fontId="12" fillId="0" borderId="0"/>
    <xf numFmtId="10"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lignment vertical="top"/>
    </xf>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20" fillId="0" borderId="0"/>
    <xf numFmtId="10" fontId="12" fillId="0" borderId="0" applyFont="0" applyFill="0" applyBorder="0" applyAlignment="0" applyProtection="0"/>
    <xf numFmtId="9" fontId="12" fillId="0" borderId="0" applyFont="0" applyFill="0" applyBorder="0" applyAlignment="0" applyProtection="0"/>
    <xf numFmtId="0" fontId="11" fillId="0" borderId="0"/>
    <xf numFmtId="0" fontId="11" fillId="0" borderId="0"/>
    <xf numFmtId="0" fontId="11" fillId="0" borderId="0"/>
    <xf numFmtId="0" fontId="45" fillId="0" borderId="0">
      <alignment vertical="top"/>
    </xf>
    <xf numFmtId="0" fontId="11" fillId="0" borderId="0"/>
    <xf numFmtId="0" fontId="11"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20" fillId="0" borderId="0"/>
    <xf numFmtId="10" fontId="12" fillId="0" borderId="0" applyFont="0" applyFill="0" applyBorder="0" applyAlignment="0" applyProtection="0"/>
    <xf numFmtId="9" fontId="12" fillId="0" borderId="0" applyFont="0" applyFill="0" applyBorder="0" applyAlignment="0" applyProtection="0"/>
    <xf numFmtId="0" fontId="11" fillId="0" borderId="0"/>
    <xf numFmtId="0" fontId="11" fillId="0" borderId="0"/>
    <xf numFmtId="0" fontId="11" fillId="0" borderId="0"/>
    <xf numFmtId="0" fontId="45" fillId="0" borderId="0">
      <alignment vertical="top"/>
    </xf>
    <xf numFmtId="0" fontId="11" fillId="0" borderId="0"/>
    <xf numFmtId="0" fontId="11" fillId="0" borderId="0"/>
    <xf numFmtId="0" fontId="12"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0" borderId="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0" fontId="12" fillId="0" borderId="0" applyFont="0" applyFill="0" applyBorder="0" applyAlignment="0" applyProtection="0"/>
    <xf numFmtId="9" fontId="12" fillId="0" borderId="0" applyFont="0" applyFill="0" applyBorder="0" applyAlignment="0" applyProtection="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0" fontId="12" fillId="0" borderId="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0"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185" fontId="107" fillId="0" borderId="0"/>
    <xf numFmtId="0" fontId="12" fillId="0" borderId="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0" applyFont="0" applyFill="0" applyBorder="0" applyAlignment="0" applyProtection="0"/>
    <xf numFmtId="185" fontId="107" fillId="0" borderId="0"/>
    <xf numFmtId="2" fontId="12"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0" fontId="32" fillId="0" borderId="0"/>
    <xf numFmtId="196" fontId="20" fillId="0" borderId="0" applyFont="0" applyFill="0" applyBorder="0" applyAlignment="0" applyProtection="0"/>
    <xf numFmtId="0" fontId="12" fillId="0" borderId="0"/>
    <xf numFmtId="0" fontId="20" fillId="0" borderId="0"/>
    <xf numFmtId="0" fontId="12" fillId="0" borderId="0"/>
    <xf numFmtId="196" fontId="20" fillId="0" borderId="0" applyFont="0" applyFill="0" applyBorder="0" applyAlignment="0" applyProtection="0"/>
    <xf numFmtId="3" fontId="12" fillId="0" borderId="0" applyFont="0" applyFill="0" applyBorder="0" applyAlignment="0" applyProtection="0"/>
    <xf numFmtId="0" fontId="11" fillId="0" borderId="0"/>
    <xf numFmtId="180" fontId="12" fillId="0" borderId="0" applyFont="0" applyFill="0" applyBorder="0" applyAlignment="0" applyProtection="0"/>
    <xf numFmtId="185" fontId="107" fillId="0" borderId="0"/>
    <xf numFmtId="0"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3"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0" fontId="11" fillId="0" borderId="0"/>
    <xf numFmtId="0" fontId="12" fillId="0" borderId="0"/>
    <xf numFmtId="0" fontId="20" fillId="0" borderId="0"/>
    <xf numFmtId="0" fontId="12" fillId="0" borderId="0"/>
    <xf numFmtId="0" fontId="32" fillId="0" borderId="0"/>
    <xf numFmtId="0" fontId="12" fillId="0" borderId="0"/>
    <xf numFmtId="0" fontId="12" fillId="0" borderId="0" applyFont="0" applyFill="0" applyBorder="0" applyAlignment="0" applyProtection="0"/>
    <xf numFmtId="0" fontId="34" fillId="0" borderId="0"/>
    <xf numFmtId="185" fontId="107" fillId="0" borderId="0"/>
    <xf numFmtId="2" fontId="12"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68" fontId="34" fillId="0" borderId="0" applyFont="0" applyFill="0" applyBorder="0" applyAlignment="0" applyProtection="0"/>
    <xf numFmtId="185" fontId="107" fillId="0" borderId="0"/>
    <xf numFmtId="0" fontId="12" fillId="0" borderId="0" applyFont="0" applyFill="0" applyBorder="0" applyAlignment="0" applyProtection="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2" fontId="12" fillId="0" borderId="0" applyFont="0" applyFill="0" applyBorder="0" applyAlignment="0" applyProtection="0"/>
    <xf numFmtId="185" fontId="107" fillId="0" borderId="0"/>
    <xf numFmtId="0" fontId="12" fillId="0" borderId="0" applyFont="0" applyFill="0" applyBorder="0" applyAlignment="0" applyProtection="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168" fontId="34" fillId="0" borderId="0" applyFont="0" applyFill="0" applyBorder="0" applyAlignment="0" applyProtection="0"/>
    <xf numFmtId="185" fontId="107" fillId="0" borderId="0"/>
    <xf numFmtId="0" fontId="34" fillId="0" borderId="0"/>
    <xf numFmtId="0" fontId="11" fillId="0" borderId="0"/>
    <xf numFmtId="180" fontId="12" fillId="0" borderId="0" applyFont="0" applyFill="0" applyBorder="0" applyAlignment="0" applyProtection="0"/>
    <xf numFmtId="3" fontId="12" fillId="0" borderId="0" applyFont="0" applyFill="0" applyBorder="0" applyAlignment="0" applyProtection="0"/>
    <xf numFmtId="0" fontId="12" fillId="0" borderId="0"/>
    <xf numFmtId="196" fontId="20" fillId="0" borderId="0" applyFont="0" applyFill="0" applyBorder="0" applyAlignment="0" applyProtection="0"/>
    <xf numFmtId="0" fontId="20" fillId="0" borderId="0"/>
    <xf numFmtId="0" fontId="12" fillId="0" borderId="0"/>
    <xf numFmtId="196" fontId="20" fillId="0" borderId="0" applyFont="0" applyFill="0" applyBorder="0" applyAlignment="0" applyProtection="0"/>
    <xf numFmtId="0" fontId="32" fillId="0" borderId="0"/>
    <xf numFmtId="196" fontId="20" fillId="0" borderId="0" applyFont="0" applyFill="0" applyBorder="0" applyAlignment="0" applyProtection="0"/>
    <xf numFmtId="194" fontId="12" fillId="0" borderId="0" applyFont="0" applyFill="0" applyBorder="0" applyAlignment="0" applyProtection="0"/>
    <xf numFmtId="0" fontId="34" fillId="0" borderId="0"/>
    <xf numFmtId="0" fontId="11" fillId="0" borderId="0"/>
    <xf numFmtId="0" fontId="12" fillId="0" borderId="0"/>
    <xf numFmtId="0" fontId="20" fillId="0" borderId="0"/>
    <xf numFmtId="0" fontId="12" fillId="0" borderId="0"/>
    <xf numFmtId="0" fontId="32" fillId="0" borderId="0"/>
    <xf numFmtId="0" fontId="45" fillId="0" borderId="0"/>
    <xf numFmtId="0" fontId="34" fillId="0" borderId="0"/>
    <xf numFmtId="0" fontId="45" fillId="0" borderId="0"/>
    <xf numFmtId="0" fontId="45" fillId="0" borderId="0"/>
    <xf numFmtId="0" fontId="45" fillId="0" borderId="0"/>
    <xf numFmtId="0" fontId="34" fillId="0" borderId="0"/>
    <xf numFmtId="0" fontId="45" fillId="0" borderId="0"/>
    <xf numFmtId="0" fontId="45" fillId="0" borderId="0"/>
    <xf numFmtId="0" fontId="45" fillId="0" borderId="0"/>
    <xf numFmtId="0" fontId="45" fillId="0" borderId="0"/>
    <xf numFmtId="0" fontId="34" fillId="0" borderId="0"/>
    <xf numFmtId="0" fontId="45" fillId="0" borderId="0"/>
    <xf numFmtId="0" fontId="12" fillId="0" borderId="0"/>
    <xf numFmtId="168"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3" fontId="12" fillId="0" borderId="0" applyFont="0" applyFill="0" applyBorder="0" applyAlignment="0" applyProtection="0"/>
    <xf numFmtId="3" fontId="12"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7" fontId="12" fillId="0" borderId="0"/>
    <xf numFmtId="0" fontId="12" fillId="0" borderId="0" applyFont="0" applyFill="0" applyBorder="0" applyAlignment="0" applyProtection="0"/>
    <xf numFmtId="0" fontId="12" fillId="0" borderId="0" applyFont="0" applyFill="0" applyBorder="0" applyAlignment="0" applyProtection="0"/>
    <xf numFmtId="188" fontId="12" fillId="0" borderId="0"/>
    <xf numFmtId="2" fontId="12" fillId="0" borderId="0" applyFont="0" applyFill="0" applyBorder="0" applyAlignment="0" applyProtection="0"/>
    <xf numFmtId="2" fontId="12" fillId="0" borderId="0" applyFont="0" applyFill="0" applyBorder="0" applyAlignment="0" applyProtection="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0" fontId="12" fillId="4" borderId="6" applyNumberFormat="0" applyFont="0" applyAlignment="0" applyProtection="0"/>
    <xf numFmtId="10" fontId="12" fillId="0" borderId="0" applyFont="0" applyFill="0" applyBorder="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0" fontId="34" fillId="0" borderId="0"/>
    <xf numFmtId="0" fontId="12" fillId="0" borderId="0" applyFont="0" applyFill="0" applyBorder="0" applyAlignment="0" applyProtection="0"/>
    <xf numFmtId="180" fontId="12" fillId="0" borderId="0" applyFont="0" applyFill="0" applyBorder="0" applyAlignment="0" applyProtection="0"/>
    <xf numFmtId="3" fontId="12" fillId="0" borderId="0" applyFont="0" applyFill="0" applyBorder="0" applyAlignment="0" applyProtection="0"/>
    <xf numFmtId="2" fontId="12" fillId="0" borderId="0" applyFont="0" applyFill="0" applyBorder="0" applyAlignment="0" applyProtection="0"/>
    <xf numFmtId="185" fontId="107" fillId="0" borderId="0"/>
    <xf numFmtId="180"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194" fontId="12" fillId="0" borderId="0" applyFont="0" applyFill="0" applyBorder="0" applyAlignment="0" applyProtection="0"/>
    <xf numFmtId="0" fontId="10" fillId="0" borderId="0"/>
    <xf numFmtId="196" fontId="20" fillId="0" borderId="0" applyFont="0" applyFill="0" applyBorder="0" applyAlignment="0" applyProtection="0"/>
    <xf numFmtId="0" fontId="12" fillId="0" borderId="0"/>
    <xf numFmtId="0" fontId="20" fillId="0" borderId="0"/>
    <xf numFmtId="0" fontId="12" fillId="0" borderId="0"/>
    <xf numFmtId="0" fontId="32" fillId="0" borderId="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34" fillId="0" borderId="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0" fontId="56" fillId="0" borderId="54">
      <alignment horizontal="left" vertical="center"/>
    </xf>
    <xf numFmtId="180" fontId="12" fillId="0" borderId="0" applyFont="0" applyFill="0" applyBorder="0" applyAlignment="0" applyProtection="0"/>
    <xf numFmtId="0" fontId="56" fillId="0" borderId="55" applyNumberFormat="0" applyAlignment="0" applyProtection="0">
      <alignment horizontal="left" vertical="center"/>
    </xf>
    <xf numFmtId="185" fontId="107" fillId="0" borderId="0"/>
    <xf numFmtId="2" fontId="12" fillId="0" borderId="0" applyFont="0" applyFill="0" applyBorder="0" applyAlignment="0" applyProtection="0"/>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0" fontId="10" fillId="0" borderId="0"/>
    <xf numFmtId="0" fontId="56" fillId="0" borderId="54">
      <alignment horizontal="left" vertical="center"/>
    </xf>
    <xf numFmtId="0" fontId="12" fillId="0" borderId="0"/>
    <xf numFmtId="0" fontId="20" fillId="0" borderId="0"/>
    <xf numFmtId="0" fontId="12" fillId="0" borderId="0"/>
    <xf numFmtId="0" fontId="32" fillId="0" borderId="0"/>
    <xf numFmtId="185" fontId="107" fillId="0" borderId="0"/>
    <xf numFmtId="2" fontId="12" fillId="0" borderId="0" applyFont="0" applyFill="0" applyBorder="0" applyAlignment="0" applyProtection="0"/>
    <xf numFmtId="196" fontId="20" fillId="0" borderId="0" applyFont="0" applyFill="0" applyBorder="0" applyAlignment="0" applyProtection="0"/>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0" fontId="34" fillId="0" borderId="0"/>
    <xf numFmtId="168" fontId="34" fillId="0" borderId="0" applyFont="0" applyFill="0" applyBorder="0" applyAlignment="0" applyProtection="0"/>
    <xf numFmtId="180"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196" fontId="20" fillId="0" borderId="0" applyFont="0" applyFill="0" applyBorder="0" applyAlignment="0" applyProtection="0"/>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34" fillId="0" borderId="0"/>
    <xf numFmtId="196" fontId="20" fillId="0" borderId="0" applyFont="0" applyFill="0" applyBorder="0" applyAlignment="0" applyProtection="0"/>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0" fontId="56" fillId="0" borderId="55" applyNumberFormat="0" applyAlignment="0" applyProtection="0">
      <alignment horizontal="left" vertical="center"/>
    </xf>
    <xf numFmtId="180" fontId="12" fillId="0" borderId="0" applyFont="0" applyFill="0" applyBorder="0" applyAlignment="0" applyProtection="0"/>
    <xf numFmtId="3"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34" fillId="0" borderId="0"/>
    <xf numFmtId="0" fontId="34" fillId="0" borderId="0"/>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0" fontId="12" fillId="0" borderId="0" applyFont="0" applyFill="0" applyBorder="0" applyAlignment="0" applyProtection="0"/>
    <xf numFmtId="2" fontId="12" fillId="0" borderId="0" applyFont="0" applyFill="0" applyBorder="0" applyAlignment="0" applyProtection="0"/>
    <xf numFmtId="185" fontId="107" fillId="0" borderId="0"/>
    <xf numFmtId="180"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0" fontId="34" fillId="0" borderId="0"/>
    <xf numFmtId="0" fontId="12" fillId="0" borderId="0" applyFont="0" applyFill="0" applyBorder="0" applyAlignment="0" applyProtection="0"/>
    <xf numFmtId="3" fontId="12" fillId="0" borderId="0" applyFont="0" applyFill="0" applyBorder="0" applyAlignment="0" applyProtection="0"/>
    <xf numFmtId="2" fontId="12" fillId="0" borderId="0" applyFont="0" applyFill="0" applyBorder="0" applyAlignment="0" applyProtection="0"/>
    <xf numFmtId="185" fontId="107" fillId="0" borderId="0"/>
    <xf numFmtId="0" fontId="56" fillId="0" borderId="55" applyNumberFormat="0" applyAlignment="0" applyProtection="0">
      <alignment horizontal="left" vertical="center"/>
    </xf>
    <xf numFmtId="180" fontId="12" fillId="0" borderId="0" applyFont="0" applyFill="0" applyBorder="0" applyAlignment="0" applyProtection="0"/>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180" fontId="12" fillId="0" borderId="0" applyFont="0" applyFill="0" applyBorder="0" applyAlignment="0" applyProtection="0"/>
    <xf numFmtId="196" fontId="20" fillId="0" borderId="0" applyFont="0" applyFill="0" applyBorder="0" applyAlignment="0" applyProtection="0"/>
    <xf numFmtId="185" fontId="107" fillId="0" borderId="0"/>
    <xf numFmtId="196" fontId="20" fillId="0" borderId="0" applyFont="0" applyFill="0" applyBorder="0" applyAlignment="0" applyProtection="0"/>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180"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34" fillId="0" borderId="0"/>
    <xf numFmtId="194" fontId="12" fillId="0" borderId="0" applyFont="0" applyFill="0" applyBorder="0" applyAlignment="0" applyProtection="0"/>
    <xf numFmtId="0" fontId="10" fillId="0" borderId="0"/>
    <xf numFmtId="3" fontId="12" fillId="0" borderId="0" applyFont="0" applyFill="0" applyBorder="0" applyAlignment="0" applyProtection="0"/>
    <xf numFmtId="0" fontId="12" fillId="0" borderId="0"/>
    <xf numFmtId="0" fontId="20" fillId="0" borderId="0"/>
    <xf numFmtId="0" fontId="12" fillId="0" borderId="0"/>
    <xf numFmtId="0" fontId="32" fillId="0" borderId="0"/>
    <xf numFmtId="0" fontId="12" fillId="0" borderId="0" applyFont="0" applyFill="0" applyBorder="0" applyAlignment="0" applyProtection="0"/>
    <xf numFmtId="0" fontId="34" fillId="0" borderId="0"/>
    <xf numFmtId="196" fontId="20" fillId="0" borderId="0" applyFont="0" applyFill="0" applyBorder="0" applyAlignment="0" applyProtection="0"/>
    <xf numFmtId="196" fontId="20" fillId="0" borderId="0" applyFont="0" applyFill="0" applyBorder="0" applyAlignment="0" applyProtection="0"/>
    <xf numFmtId="2" fontId="12" fillId="0" borderId="0" applyFont="0" applyFill="0" applyBorder="0" applyAlignment="0" applyProtection="0"/>
    <xf numFmtId="0" fontId="56" fillId="0" borderId="55" applyNumberFormat="0" applyAlignment="0" applyProtection="0">
      <alignment horizontal="left" vertical="center"/>
    </xf>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196" fontId="20"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4" fillId="0" borderId="0"/>
    <xf numFmtId="0" fontId="34" fillId="0" borderId="0"/>
    <xf numFmtId="194" fontId="12" fillId="0" borderId="0" applyFont="0" applyFill="0" applyBorder="0" applyAlignment="0" applyProtection="0"/>
    <xf numFmtId="0" fontId="10" fillId="0" borderId="0"/>
    <xf numFmtId="2" fontId="12" fillId="0" borderId="0" applyFont="0" applyFill="0" applyBorder="0" applyAlignment="0" applyProtection="0"/>
    <xf numFmtId="0" fontId="12" fillId="0" borderId="0"/>
    <xf numFmtId="0" fontId="20" fillId="0" borderId="0"/>
    <xf numFmtId="0" fontId="12" fillId="0" borderId="0"/>
    <xf numFmtId="0" fontId="32" fillId="0" borderId="0"/>
    <xf numFmtId="3" fontId="12" fillId="0" borderId="0" applyFont="0" applyFill="0" applyBorder="0" applyAlignment="0" applyProtection="0"/>
    <xf numFmtId="0" fontId="34" fillId="0" borderId="0"/>
    <xf numFmtId="0" fontId="56" fillId="0" borderId="54">
      <alignment horizontal="left" vertical="center"/>
    </xf>
    <xf numFmtId="0" fontId="56" fillId="0" borderId="55" applyNumberFormat="0" applyAlignment="0" applyProtection="0">
      <alignment horizontal="left" vertical="center"/>
    </xf>
    <xf numFmtId="185" fontId="107" fillId="0" borderId="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5" fontId="107" fillId="0" borderId="0"/>
    <xf numFmtId="180" fontId="12" fillId="0" borderId="0" applyFont="0" applyFill="0" applyBorder="0" applyAlignment="0" applyProtection="0"/>
    <xf numFmtId="2" fontId="12" fillId="0" borderId="0" applyFont="0" applyFill="0" applyBorder="0" applyAlignment="0" applyProtection="0"/>
    <xf numFmtId="185" fontId="107" fillId="0" borderId="0"/>
    <xf numFmtId="2" fontId="12" fillId="0" borderId="0" applyFont="0" applyFill="0" applyBorder="0" applyAlignment="0" applyProtection="0"/>
    <xf numFmtId="0"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34" fillId="0" borderId="0"/>
    <xf numFmtId="0" fontId="12" fillId="0" borderId="0" applyFont="0" applyFill="0" applyBorder="0" applyAlignment="0" applyProtection="0"/>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3" fontId="12" fillId="0" borderId="0" applyFont="0" applyFill="0" applyBorder="0" applyAlignment="0" applyProtection="0"/>
    <xf numFmtId="180"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0" fontId="56" fillId="0" borderId="55" applyNumberFormat="0" applyAlignment="0" applyProtection="0">
      <alignment horizontal="left" vertical="center"/>
    </xf>
    <xf numFmtId="180" fontId="12" fillId="0" borderId="0" applyFont="0" applyFill="0" applyBorder="0" applyAlignment="0" applyProtection="0"/>
    <xf numFmtId="0" fontId="10" fillId="0" borderId="0"/>
    <xf numFmtId="2" fontId="12" fillId="0" borderId="0" applyFont="0" applyFill="0" applyBorder="0" applyAlignment="0" applyProtection="0"/>
    <xf numFmtId="0" fontId="12" fillId="0" borderId="0"/>
    <xf numFmtId="0" fontId="20" fillId="0" borderId="0"/>
    <xf numFmtId="0" fontId="12" fillId="0" borderId="0"/>
    <xf numFmtId="0" fontId="32" fillId="0" borderId="0"/>
    <xf numFmtId="3" fontId="12" fillId="0" borderId="0" applyFont="0" applyFill="0" applyBorder="0" applyAlignment="0" applyProtection="0"/>
    <xf numFmtId="0" fontId="34" fillId="0" borderId="0"/>
    <xf numFmtId="180" fontId="12" fillId="0" borderId="0" applyFont="0" applyFill="0" applyBorder="0" applyAlignment="0" applyProtection="0"/>
    <xf numFmtId="194" fontId="12" fillId="0" borderId="0" applyFont="0" applyFill="0" applyBorder="0" applyAlignment="0" applyProtection="0"/>
    <xf numFmtId="0" fontId="56" fillId="0" borderId="54">
      <alignment horizontal="left" vertical="center"/>
    </xf>
    <xf numFmtId="185" fontId="107" fillId="0" borderId="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34" fillId="0" borderId="0"/>
    <xf numFmtId="196" fontId="20" fillId="0" borderId="0" applyFont="0" applyFill="0" applyBorder="0" applyAlignment="0" applyProtection="0"/>
    <xf numFmtId="2"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96" fontId="20" fillId="0" borderId="0" applyFont="0" applyFill="0" applyBorder="0" applyAlignment="0" applyProtection="0"/>
    <xf numFmtId="180" fontId="12" fillId="0" borderId="0" applyFont="0" applyFill="0" applyBorder="0" applyAlignment="0" applyProtection="0"/>
    <xf numFmtId="0" fontId="56" fillId="0" borderId="55" applyNumberFormat="0" applyAlignment="0" applyProtection="0">
      <alignment horizontal="left" vertical="center"/>
    </xf>
    <xf numFmtId="185" fontId="107" fillId="0" borderId="0"/>
    <xf numFmtId="2" fontId="12" fillId="0" borderId="0" applyFont="0" applyFill="0" applyBorder="0" applyAlignment="0" applyProtection="0"/>
    <xf numFmtId="185" fontId="107" fillId="0" borderId="0"/>
    <xf numFmtId="3" fontId="12" fillId="0" borderId="0" applyFont="0" applyFill="0" applyBorder="0" applyAlignment="0" applyProtection="0"/>
    <xf numFmtId="0" fontId="12" fillId="0" borderId="0" applyFont="0" applyFill="0" applyBorder="0" applyAlignment="0" applyProtection="0"/>
    <xf numFmtId="0" fontId="34" fillId="0" borderId="0"/>
    <xf numFmtId="196" fontId="20" fillId="0" borderId="0" applyFont="0" applyFill="0" applyBorder="0" applyAlignment="0" applyProtection="0"/>
    <xf numFmtId="194" fontId="12" fillId="0" borderId="0" applyFont="0" applyFill="0" applyBorder="0" applyAlignment="0" applyProtection="0"/>
    <xf numFmtId="0" fontId="10" fillId="0" borderId="0"/>
    <xf numFmtId="0" fontId="12" fillId="0" borderId="0" applyFont="0" applyFill="0" applyBorder="0" applyAlignment="0" applyProtection="0"/>
    <xf numFmtId="0" fontId="12" fillId="0" borderId="0"/>
    <xf numFmtId="0" fontId="20" fillId="0" borderId="0"/>
    <xf numFmtId="0" fontId="12" fillId="0" borderId="0"/>
    <xf numFmtId="0" fontId="32" fillId="0" borderId="0"/>
    <xf numFmtId="180" fontId="12" fillId="0" borderId="0" applyFont="0" applyFill="0" applyBorder="0" applyAlignment="0" applyProtection="0"/>
    <xf numFmtId="0" fontId="34" fillId="0" borderId="0"/>
    <xf numFmtId="3" fontId="12" fillId="0" borderId="0" applyFont="0" applyFill="0" applyBorder="0" applyAlignment="0" applyProtection="0"/>
    <xf numFmtId="185" fontId="107" fillId="0" borderId="0"/>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80" fontId="12" fillId="0" borderId="0" applyFont="0" applyFill="0" applyBorder="0" applyAlignment="0" applyProtection="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56" fillId="0" borderId="54">
      <alignment horizontal="left" vertical="center"/>
    </xf>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0" fontId="34" fillId="0" borderId="0"/>
    <xf numFmtId="0" fontId="12" fillId="0" borderId="0" applyFont="0" applyFill="0" applyBorder="0" applyAlignment="0" applyProtection="0"/>
    <xf numFmtId="3" fontId="12" fillId="0" borderId="0" applyFont="0" applyFill="0" applyBorder="0" applyAlignment="0" applyProtection="0"/>
    <xf numFmtId="196" fontId="20" fillId="0" borderId="0" applyFont="0" applyFill="0" applyBorder="0" applyAlignment="0" applyProtection="0"/>
    <xf numFmtId="2" fontId="12" fillId="0" borderId="0" applyFont="0" applyFill="0" applyBorder="0" applyAlignment="0" applyProtection="0"/>
    <xf numFmtId="185" fontId="107" fillId="0" borderId="0"/>
    <xf numFmtId="180" fontId="12" fillId="0" borderId="0" applyFont="0" applyFill="0" applyBorder="0" applyAlignment="0" applyProtection="0"/>
    <xf numFmtId="0" fontId="56" fillId="0" borderId="54">
      <alignment horizontal="left" vertical="center"/>
    </xf>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196" fontId="20" fillId="0" borderId="0" applyFont="0" applyFill="0" applyBorder="0" applyAlignment="0" applyProtection="0"/>
    <xf numFmtId="194" fontId="12" fillId="0" borderId="0" applyFont="0" applyFill="0" applyBorder="0" applyAlignment="0" applyProtection="0"/>
    <xf numFmtId="0" fontId="10" fillId="0" borderId="0"/>
    <xf numFmtId="196" fontId="20" fillId="0" borderId="0" applyFont="0" applyFill="0" applyBorder="0" applyAlignment="0" applyProtection="0"/>
    <xf numFmtId="0" fontId="12" fillId="0" borderId="0"/>
    <xf numFmtId="0" fontId="20" fillId="0" borderId="0"/>
    <xf numFmtId="0" fontId="12" fillId="0" borderId="0"/>
    <xf numFmtId="0" fontId="32" fillId="0" borderId="0"/>
    <xf numFmtId="180"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34" fillId="0" borderId="0"/>
    <xf numFmtId="0" fontId="56" fillId="0" borderId="55" applyNumberFormat="0" applyAlignment="0" applyProtection="0">
      <alignment horizontal="left" vertical="center"/>
    </xf>
    <xf numFmtId="0" fontId="10" fillId="0" borderId="0"/>
    <xf numFmtId="0" fontId="12" fillId="0" borderId="0"/>
    <xf numFmtId="0" fontId="20" fillId="0" borderId="0"/>
    <xf numFmtId="0" fontId="12" fillId="0" borderId="0"/>
    <xf numFmtId="0" fontId="32" fillId="0" borderId="0"/>
    <xf numFmtId="0" fontId="34" fillId="0" borderId="0"/>
    <xf numFmtId="0" fontId="12" fillId="0" borderId="0" applyFont="0" applyFill="0" applyBorder="0" applyAlignment="0" applyProtection="0"/>
    <xf numFmtId="3" fontId="12" fillId="0" borderId="0" applyFont="0" applyFill="0" applyBorder="0" applyAlignment="0" applyProtection="0"/>
    <xf numFmtId="2" fontId="12" fillId="0" borderId="0" applyFont="0" applyFill="0" applyBorder="0" applyAlignment="0" applyProtection="0"/>
    <xf numFmtId="185" fontId="107" fillId="0" borderId="0"/>
    <xf numFmtId="0" fontId="56" fillId="0" borderId="55" applyNumberFormat="0" applyAlignment="0" applyProtection="0">
      <alignment horizontal="left" vertical="center"/>
    </xf>
    <xf numFmtId="180" fontId="12" fillId="0" borderId="0" applyFont="0" applyFill="0" applyBorder="0" applyAlignment="0" applyProtection="0"/>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194"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5" applyNumberFormat="0" applyAlignment="0" applyProtection="0">
      <alignment horizontal="left" vertical="center"/>
    </xf>
    <xf numFmtId="0" fontId="56" fillId="0" borderId="54">
      <alignment horizontal="left" vertical="center"/>
    </xf>
    <xf numFmtId="194" fontId="12" fillId="0" borderId="0" applyFont="0" applyFill="0" applyBorder="0" applyAlignment="0" applyProtection="0"/>
    <xf numFmtId="0" fontId="10" fillId="0" borderId="0"/>
    <xf numFmtId="196" fontId="20" fillId="0" borderId="0" applyFont="0" applyFill="0" applyBorder="0" applyAlignment="0" applyProtection="0"/>
    <xf numFmtId="0" fontId="12" fillId="0" borderId="0"/>
    <xf numFmtId="0" fontId="20" fillId="0" borderId="0"/>
    <xf numFmtId="0" fontId="12" fillId="0" borderId="0"/>
    <xf numFmtId="0" fontId="32" fillId="0" borderId="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34" fillId="0" borderId="0"/>
    <xf numFmtId="180" fontId="12"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196" fontId="20" fillId="0" borderId="0" applyFont="0" applyFill="0" applyBorder="0" applyAlignment="0" applyProtection="0"/>
    <xf numFmtId="0" fontId="56" fillId="0" borderId="54">
      <alignment horizontal="left" vertical="center"/>
    </xf>
    <xf numFmtId="196" fontId="20" fillId="0" borderId="0" applyFont="0" applyFill="0" applyBorder="0" applyAlignment="0" applyProtection="0"/>
    <xf numFmtId="196" fontId="20"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0" fontId="56" fillId="0" borderId="55" applyNumberFormat="0" applyAlignment="0" applyProtection="0">
      <alignment horizontal="left" vertical="center"/>
    </xf>
    <xf numFmtId="3" fontId="12" fillId="0" borderId="0" applyFont="0" applyFill="0" applyBorder="0" applyAlignment="0" applyProtection="0"/>
    <xf numFmtId="0" fontId="12" fillId="0" borderId="0" applyFont="0" applyFill="0" applyBorder="0" applyAlignment="0" applyProtection="0"/>
    <xf numFmtId="0" fontId="34" fillId="0" borderId="0"/>
    <xf numFmtId="0" fontId="56" fillId="0" borderId="54">
      <alignment horizontal="left" vertical="center"/>
    </xf>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196" fontId="20" fillId="0" borderId="0" applyFont="0" applyFill="0" applyBorder="0" applyAlignment="0" applyProtection="0"/>
    <xf numFmtId="180" fontId="12" fillId="0" borderId="0" applyFont="0" applyFill="0" applyBorder="0" applyAlignment="0" applyProtection="0"/>
    <xf numFmtId="185" fontId="107" fillId="0" borderId="0"/>
    <xf numFmtId="2" fontId="12" fillId="0" borderId="0" applyFont="0" applyFill="0" applyBorder="0" applyAlignment="0" applyProtection="0"/>
    <xf numFmtId="3" fontId="12" fillId="0" borderId="0" applyFont="0" applyFill="0" applyBorder="0" applyAlignment="0" applyProtection="0"/>
    <xf numFmtId="0" fontId="12" fillId="0" borderId="0" applyFont="0" applyFill="0" applyBorder="0" applyAlignment="0" applyProtection="0"/>
    <xf numFmtId="0" fontId="34" fillId="0" borderId="0"/>
    <xf numFmtId="194" fontId="12" fillId="0" borderId="0" applyFont="0" applyFill="0" applyBorder="0" applyAlignment="0" applyProtection="0"/>
    <xf numFmtId="0" fontId="10" fillId="0" borderId="0"/>
    <xf numFmtId="0" fontId="12" fillId="0" borderId="0"/>
    <xf numFmtId="0" fontId="20" fillId="0" borderId="0"/>
    <xf numFmtId="0" fontId="12" fillId="0" borderId="0"/>
    <xf numFmtId="0" fontId="32"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207" fillId="0" borderId="0"/>
    <xf numFmtId="0" fontId="12" fillId="4" borderId="66" applyNumberFormat="0" applyFont="0" applyAlignment="0" applyProtection="0"/>
    <xf numFmtId="0" fontId="12" fillId="4" borderId="77" applyNumberFormat="0" applyFont="0" applyAlignment="0" applyProtection="0"/>
    <xf numFmtId="166" fontId="209" fillId="0" borderId="0" applyFont="0" applyFill="0" applyBorder="0" applyAlignment="0" applyProtection="0"/>
    <xf numFmtId="0" fontId="12" fillId="4" borderId="85" applyNumberFormat="0" applyFont="0" applyAlignment="0" applyProtection="0"/>
    <xf numFmtId="0" fontId="12" fillId="4" borderId="103" applyNumberFormat="0" applyFont="0" applyAlignment="0" applyProtection="0"/>
    <xf numFmtId="165" fontId="8" fillId="0" borderId="0" applyFont="0" applyFill="0" applyBorder="0" applyAlignment="0" applyProtection="0"/>
    <xf numFmtId="189" fontId="54" fillId="0" borderId="146">
      <alignment horizontal="right" vertical="center"/>
    </xf>
    <xf numFmtId="0" fontId="56" fillId="0" borderId="286">
      <alignment horizontal="left" vertical="center"/>
    </xf>
    <xf numFmtId="0" fontId="12" fillId="4" borderId="202" applyNumberFormat="0" applyFont="0" applyAlignment="0" applyProtection="0"/>
    <xf numFmtId="0" fontId="12" fillId="4" borderId="164" applyNumberFormat="0" applyFont="0" applyAlignment="0" applyProtection="0"/>
    <xf numFmtId="0" fontId="56" fillId="0" borderId="291">
      <alignment horizontal="left" vertical="center"/>
    </xf>
    <xf numFmtId="0" fontId="12" fillId="4" borderId="186" applyNumberFormat="0" applyFont="0" applyAlignment="0" applyProtection="0"/>
    <xf numFmtId="0" fontId="212" fillId="25" borderId="0" applyNumberFormat="0" applyBorder="0" applyAlignment="0" applyProtection="0"/>
    <xf numFmtId="0" fontId="12" fillId="4" borderId="224" applyNumberFormat="0" applyFont="0" applyAlignment="0" applyProtection="0"/>
    <xf numFmtId="0" fontId="12" fillId="4" borderId="103" applyNumberFormat="0" applyFont="0" applyAlignment="0" applyProtection="0"/>
    <xf numFmtId="0" fontId="212" fillId="36" borderId="0" applyNumberFormat="0" applyBorder="0" applyAlignment="0" applyProtection="0"/>
    <xf numFmtId="0" fontId="152" fillId="18" borderId="272" applyNumberFormat="0" applyAlignment="0" applyProtection="0"/>
    <xf numFmtId="0" fontId="12" fillId="4" borderId="145" applyNumberFormat="0" applyFont="0" applyAlignment="0" applyProtection="0"/>
    <xf numFmtId="0" fontId="12" fillId="4" borderId="85" applyNumberFormat="0" applyFont="0" applyAlignment="0" applyProtection="0"/>
    <xf numFmtId="0" fontId="12" fillId="4" borderId="202" applyNumberFormat="0" applyFont="0" applyAlignment="0" applyProtection="0"/>
    <xf numFmtId="0" fontId="12" fillId="4" borderId="77" applyNumberFormat="0" applyFont="0" applyAlignment="0" applyProtection="0"/>
    <xf numFmtId="0" fontId="12" fillId="4" borderId="85"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218" fillId="13" borderId="0" applyNumberFormat="0" applyBorder="0" applyAlignment="0" applyProtection="0"/>
    <xf numFmtId="0" fontId="56" fillId="0" borderId="135" applyNumberFormat="0" applyAlignment="0" applyProtection="0">
      <alignment horizontal="left" vertical="center"/>
    </xf>
    <xf numFmtId="0" fontId="12" fillId="4" borderId="186" applyNumberFormat="0" applyFont="0" applyAlignment="0" applyProtection="0"/>
    <xf numFmtId="0" fontId="56" fillId="0" borderId="178" applyNumberFormat="0" applyAlignment="0" applyProtection="0">
      <alignment horizontal="left" vertical="center"/>
    </xf>
    <xf numFmtId="0" fontId="12" fillId="4" borderId="77" applyNumberFormat="0" applyFont="0" applyAlignment="0" applyProtection="0"/>
    <xf numFmtId="0" fontId="12" fillId="4" borderId="103" applyNumberFormat="0" applyFont="0" applyAlignment="0" applyProtection="0"/>
    <xf numFmtId="0" fontId="12" fillId="4" borderId="164" applyNumberFormat="0" applyFont="0" applyAlignment="0" applyProtection="0"/>
    <xf numFmtId="0" fontId="12" fillId="4" borderId="85" applyNumberFormat="0" applyFont="0" applyAlignment="0" applyProtection="0"/>
    <xf numFmtId="0" fontId="12" fillId="4" borderId="109" applyNumberFormat="0" applyFont="0" applyAlignment="0" applyProtection="0"/>
    <xf numFmtId="0" fontId="56" fillId="0" borderId="175" applyNumberFormat="0" applyAlignment="0" applyProtection="0">
      <alignment horizontal="left" vertical="center"/>
    </xf>
    <xf numFmtId="0" fontId="214" fillId="18" borderId="97" applyNumberFormat="0" applyAlignment="0" applyProtection="0"/>
    <xf numFmtId="1" fontId="121" fillId="0" borderId="94" applyBorder="0" applyAlignment="0">
      <alignment horizontal="center"/>
    </xf>
    <xf numFmtId="0" fontId="12" fillId="4" borderId="209" applyNumberFormat="0" applyFont="0" applyAlignment="0" applyProtection="0"/>
    <xf numFmtId="0" fontId="12" fillId="4" borderId="103" applyNumberFormat="0" applyFont="0" applyAlignment="0" applyProtection="0"/>
    <xf numFmtId="0" fontId="12" fillId="4" borderId="66" applyNumberFormat="0" applyFont="0" applyAlignment="0" applyProtection="0"/>
    <xf numFmtId="0" fontId="12" fillId="4" borderId="269" applyNumberFormat="0" applyFont="0" applyAlignment="0" applyProtection="0"/>
    <xf numFmtId="0" fontId="152" fillId="18" borderId="112" applyNumberFormat="0" applyAlignment="0" applyProtection="0"/>
    <xf numFmtId="0" fontId="12" fillId="4" borderId="186" applyNumberFormat="0" applyFont="0" applyAlignment="0" applyProtection="0"/>
    <xf numFmtId="0" fontId="12" fillId="4" borderId="95" applyNumberFormat="0" applyFont="0" applyAlignment="0" applyProtection="0"/>
    <xf numFmtId="0" fontId="12" fillId="4" borderId="202" applyNumberFormat="0" applyFont="0" applyAlignment="0" applyProtection="0"/>
    <xf numFmtId="0" fontId="174" fillId="0" borderId="71" applyNumberFormat="0" applyAlignment="0">
      <alignment horizontal="center"/>
    </xf>
    <xf numFmtId="189" fontId="54" fillId="0" borderId="165">
      <alignment horizontal="right" vertical="center"/>
    </xf>
    <xf numFmtId="0" fontId="56" fillId="0" borderId="153" applyNumberFormat="0" applyAlignment="0" applyProtection="0">
      <alignment horizontal="left" vertical="center"/>
    </xf>
    <xf numFmtId="0" fontId="12" fillId="4" borderId="85" applyNumberFormat="0" applyFont="0" applyAlignment="0" applyProtection="0"/>
    <xf numFmtId="0" fontId="12" fillId="4" borderId="85" applyNumberFormat="0" applyFont="0" applyAlignment="0" applyProtection="0"/>
    <xf numFmtId="0" fontId="12" fillId="4" borderId="85" applyNumberFormat="0" applyFont="0" applyAlignment="0" applyProtection="0"/>
    <xf numFmtId="0" fontId="12" fillId="4" borderId="85" applyNumberFormat="0" applyFont="0" applyAlignment="0" applyProtection="0"/>
    <xf numFmtId="0" fontId="18" fillId="53" borderId="144">
      <alignment horizontal="left" vertical="center"/>
    </xf>
    <xf numFmtId="9" fontId="118" fillId="0" borderId="69" applyNumberFormat="0" applyBorder="0"/>
    <xf numFmtId="0" fontId="152" fillId="18" borderId="68" applyNumberFormat="0" applyAlignment="0" applyProtection="0"/>
    <xf numFmtId="0" fontId="12" fillId="4" borderId="66" applyNumberFormat="0" applyFont="0" applyAlignment="0" applyProtection="0"/>
    <xf numFmtId="0" fontId="56" fillId="0" borderId="178" applyNumberFormat="0" applyAlignment="0" applyProtection="0">
      <alignment horizontal="left" vertical="center"/>
    </xf>
    <xf numFmtId="0" fontId="12" fillId="4" borderId="103" applyNumberFormat="0" applyFont="0" applyAlignment="0" applyProtection="0"/>
    <xf numFmtId="0" fontId="12" fillId="4" borderId="66" applyNumberFormat="0" applyFont="0" applyAlignment="0" applyProtection="0"/>
    <xf numFmtId="192" fontId="54" fillId="0" borderId="138"/>
    <xf numFmtId="0" fontId="12" fillId="4" borderId="77" applyNumberFormat="0" applyFont="0" applyAlignment="0" applyProtection="0"/>
    <xf numFmtId="0" fontId="12" fillId="4" borderId="77"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77" applyNumberFormat="0" applyFont="0" applyAlignment="0" applyProtection="0"/>
    <xf numFmtId="49" fontId="166" fillId="0" borderId="144">
      <alignment vertical="center"/>
    </xf>
    <xf numFmtId="0" fontId="12" fillId="4" borderId="109" applyNumberFormat="0" applyFont="0" applyAlignment="0" applyProtection="0"/>
    <xf numFmtId="168" fontId="34" fillId="0" borderId="0" applyFont="0" applyFill="0" applyBorder="0" applyAlignment="0" applyProtection="0"/>
    <xf numFmtId="0" fontId="56" fillId="0" borderId="178" applyNumberFormat="0" applyAlignment="0" applyProtection="0">
      <alignment horizontal="left" vertical="center"/>
    </xf>
    <xf numFmtId="0" fontId="208" fillId="0" borderId="0" applyFill="0" applyBorder="0" applyAlignment="0"/>
    <xf numFmtId="0" fontId="56" fillId="0" borderId="175" applyNumberFormat="0" applyAlignment="0" applyProtection="0">
      <alignment horizontal="left" vertical="center"/>
    </xf>
    <xf numFmtId="0" fontId="56" fillId="0" borderId="256" applyNumberFormat="0" applyAlignment="0" applyProtection="0">
      <alignment horizontal="left" vertical="center"/>
    </xf>
    <xf numFmtId="0" fontId="12" fillId="4" borderId="95" applyNumberFormat="0" applyFont="0" applyAlignment="0" applyProtection="0"/>
    <xf numFmtId="10" fontId="72" fillId="3" borderId="179" applyNumberFormat="0" applyBorder="0" applyAlignment="0" applyProtection="0"/>
    <xf numFmtId="0" fontId="118" fillId="0" borderId="155" applyNumberFormat="0" applyFont="0" applyFill="0" applyAlignment="0" applyProtection="0"/>
    <xf numFmtId="0" fontId="56" fillId="0" borderId="92" applyNumberFormat="0" applyAlignment="0" applyProtection="0">
      <alignment horizontal="left" vertical="center"/>
    </xf>
    <xf numFmtId="9" fontId="118" fillId="0" borderId="170" applyNumberFormat="0" applyBorder="0"/>
    <xf numFmtId="0" fontId="12" fillId="4" borderId="164" applyNumberFormat="0" applyFont="0" applyAlignment="0" applyProtection="0"/>
    <xf numFmtId="0" fontId="12" fillId="4" borderId="95" applyNumberFormat="0" applyFont="0" applyAlignment="0" applyProtection="0"/>
    <xf numFmtId="0" fontId="12" fillId="4" borderId="103" applyNumberFormat="0" applyFont="0" applyAlignment="0" applyProtection="0"/>
    <xf numFmtId="0" fontId="208" fillId="0" borderId="0" applyFill="0" applyBorder="0" applyAlignment="0"/>
    <xf numFmtId="190" fontId="54" fillId="0" borderId="263">
      <alignment horizontal="center"/>
    </xf>
    <xf numFmtId="0" fontId="12" fillId="4" borderId="269" applyNumberFormat="0" applyFont="0" applyAlignment="0" applyProtection="0"/>
    <xf numFmtId="1" fontId="121" fillId="0" borderId="75" applyBorder="0" applyAlignment="0">
      <alignment horizontal="center"/>
    </xf>
    <xf numFmtId="189" fontId="54" fillId="0" borderId="263">
      <alignment horizontal="right" vertical="center"/>
    </xf>
    <xf numFmtId="0" fontId="12" fillId="4" borderId="103" applyNumberFormat="0" applyFont="0" applyAlignment="0" applyProtection="0"/>
    <xf numFmtId="0" fontId="210" fillId="0" borderId="0" applyFont="0" applyFill="0" applyBorder="0" applyAlignment="0">
      <alignment horizontal="left"/>
    </xf>
    <xf numFmtId="0" fontId="12" fillId="4" borderId="209" applyNumberFormat="0" applyFont="0" applyAlignment="0" applyProtection="0"/>
    <xf numFmtId="0" fontId="12" fillId="4" borderId="209" applyNumberFormat="0" applyFont="0" applyAlignment="0" applyProtection="0"/>
    <xf numFmtId="0" fontId="153" fillId="20" borderId="67" applyNumberFormat="0" applyAlignment="0" applyProtection="0"/>
    <xf numFmtId="0" fontId="153" fillId="20" borderId="67" applyNumberFormat="0" applyAlignment="0" applyProtection="0"/>
    <xf numFmtId="189" fontId="54" fillId="0" borderId="187">
      <alignment horizontal="right" vertical="center"/>
    </xf>
    <xf numFmtId="0" fontId="12" fillId="4" borderId="157" applyNumberFormat="0" applyFont="0" applyAlignment="0" applyProtection="0"/>
    <xf numFmtId="0" fontId="12" fillId="4" borderId="103" applyNumberFormat="0" applyFont="0" applyAlignment="0" applyProtection="0"/>
    <xf numFmtId="0" fontId="12" fillId="4" borderId="109" applyNumberFormat="0" applyFont="0" applyAlignment="0" applyProtection="0"/>
    <xf numFmtId="189" fontId="54" fillId="0" borderId="165">
      <alignment horizontal="right" vertical="center"/>
    </xf>
    <xf numFmtId="0" fontId="12" fillId="4" borderId="224" applyNumberFormat="0" applyFont="0" applyAlignment="0" applyProtection="0"/>
    <xf numFmtId="0" fontId="12" fillId="4" borderId="95" applyNumberFormat="0" applyFont="0" applyAlignment="0" applyProtection="0"/>
    <xf numFmtId="0" fontId="12" fillId="4" borderId="66" applyNumberFormat="0" applyFont="0" applyAlignment="0" applyProtection="0"/>
    <xf numFmtId="0" fontId="56" fillId="0" borderId="104">
      <alignment horizontal="left" vertical="center"/>
    </xf>
    <xf numFmtId="0" fontId="12" fillId="4" borderId="95" applyNumberFormat="0" applyFont="0" applyAlignment="0" applyProtection="0"/>
    <xf numFmtId="0" fontId="12" fillId="4" borderId="269" applyNumberFormat="0" applyFont="0" applyAlignment="0" applyProtection="0"/>
    <xf numFmtId="0" fontId="12" fillId="4" borderId="85" applyNumberFormat="0" applyFont="0" applyAlignment="0" applyProtection="0"/>
    <xf numFmtId="0" fontId="12" fillId="4" borderId="66" applyNumberFormat="0" applyFont="0" applyAlignment="0" applyProtection="0"/>
    <xf numFmtId="0" fontId="12" fillId="4" borderId="103" applyNumberFormat="0" applyFont="0" applyAlignment="0" applyProtection="0"/>
    <xf numFmtId="10" fontId="72" fillId="3" borderId="56" applyNumberFormat="0" applyBorder="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202" applyNumberFormat="0" applyFont="0" applyAlignment="0" applyProtection="0"/>
    <xf numFmtId="0" fontId="153" fillId="20" borderId="97" applyNumberForma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103" applyNumberFormat="0" applyFont="0" applyAlignment="0" applyProtection="0"/>
    <xf numFmtId="0" fontId="12" fillId="4" borderId="245" applyNumberFormat="0" applyFont="0" applyAlignment="0" applyProtection="0"/>
    <xf numFmtId="0" fontId="56" fillId="0" borderId="286">
      <alignment horizontal="left" vertical="center"/>
    </xf>
    <xf numFmtId="0" fontId="12" fillId="4" borderId="202" applyNumberFormat="0" applyFont="0" applyAlignment="0" applyProtection="0"/>
    <xf numFmtId="0" fontId="8" fillId="0" borderId="0"/>
    <xf numFmtId="0" fontId="12" fillId="4" borderId="109"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8" fillId="0" borderId="0"/>
    <xf numFmtId="0" fontId="8" fillId="0" borderId="0"/>
    <xf numFmtId="0" fontId="8" fillId="0" borderId="0"/>
    <xf numFmtId="0" fontId="12" fillId="4" borderId="66" applyNumberFormat="0" applyFont="0" applyAlignment="0" applyProtection="0"/>
    <xf numFmtId="0" fontId="8" fillId="0" borderId="0"/>
    <xf numFmtId="0" fontId="12" fillId="4" borderId="278" applyNumberFormat="0" applyFont="0" applyAlignment="0" applyProtection="0"/>
    <xf numFmtId="0" fontId="12" fillId="4" borderId="77" applyNumberFormat="0" applyFont="0" applyAlignment="0" applyProtection="0"/>
    <xf numFmtId="0" fontId="12" fillId="4" borderId="85" applyNumberFormat="0" applyFont="0" applyAlignment="0" applyProtection="0"/>
    <xf numFmtId="0" fontId="12" fillId="4" borderId="164" applyNumberFormat="0" applyFont="0" applyAlignment="0" applyProtection="0"/>
    <xf numFmtId="0" fontId="56" fillId="0" borderId="135" applyNumberFormat="0" applyAlignment="0" applyProtection="0">
      <alignment horizontal="left" vertical="center"/>
    </xf>
    <xf numFmtId="0" fontId="12" fillId="4" borderId="269"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0" fontId="153" fillId="20" borderId="111" applyNumberFormat="0" applyAlignment="0" applyProtection="0"/>
    <xf numFmtId="0" fontId="211" fillId="21" borderId="0" applyNumberFormat="0" applyBorder="0" applyAlignment="0" applyProtection="0"/>
    <xf numFmtId="189" fontId="54" fillId="0" borderId="96">
      <alignment horizontal="right" vertical="center"/>
    </xf>
    <xf numFmtId="0" fontId="56" fillId="0" borderId="92" applyNumberFormat="0" applyAlignment="0" applyProtection="0">
      <alignment horizontal="left" vertical="center"/>
    </xf>
    <xf numFmtId="221" fontId="199" fillId="54" borderId="76"/>
    <xf numFmtId="0" fontId="225" fillId="18" borderId="289" applyNumberFormat="0" applyAlignment="0" applyProtection="0"/>
    <xf numFmtId="0" fontId="12" fillId="4" borderId="95" applyNumberFormat="0" applyFont="0" applyAlignment="0" applyProtection="0"/>
    <xf numFmtId="0" fontId="221" fillId="20" borderId="97" applyNumberFormat="0" applyAlignment="0" applyProtection="0"/>
    <xf numFmtId="0" fontId="12" fillId="4" borderId="157" applyNumberFormat="0" applyFont="0" applyAlignment="0" applyProtection="0"/>
    <xf numFmtId="0" fontId="138" fillId="18" borderId="97" applyNumberFormat="0" applyAlignment="0" applyProtection="0"/>
    <xf numFmtId="0" fontId="12" fillId="4" borderId="103" applyNumberFormat="0" applyFont="0" applyAlignment="0" applyProtection="0"/>
    <xf numFmtId="0" fontId="211" fillId="21" borderId="0" applyNumberFormat="0" applyBorder="0" applyAlignment="0" applyProtection="0"/>
    <xf numFmtId="0" fontId="138" fillId="18" borderId="226" applyNumberFormat="0" applyAlignment="0" applyProtection="0"/>
    <xf numFmtId="0" fontId="56" fillId="0" borderId="92" applyNumberFormat="0" applyAlignment="0" applyProtection="0">
      <alignment horizontal="left" vertical="center"/>
    </xf>
    <xf numFmtId="0" fontId="12" fillId="4" borderId="278" applyNumberFormat="0" applyFont="0" applyAlignment="0" applyProtection="0"/>
    <xf numFmtId="0" fontId="56" fillId="0" borderId="257">
      <alignment horizontal="left" vertical="center"/>
    </xf>
    <xf numFmtId="0" fontId="12" fillId="4" borderId="164"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278" applyNumberFormat="0" applyFont="0" applyAlignment="0" applyProtection="0"/>
    <xf numFmtId="0" fontId="12" fillId="4" borderId="85" applyNumberFormat="0" applyFont="0" applyAlignment="0" applyProtection="0"/>
    <xf numFmtId="0" fontId="12" fillId="4" borderId="103" applyNumberFormat="0" applyFont="0" applyAlignment="0" applyProtection="0"/>
    <xf numFmtId="2" fontId="168" fillId="0" borderId="78" applyBorder="0"/>
    <xf numFmtId="0" fontId="12" fillId="4" borderId="95" applyNumberFormat="0" applyFont="0" applyAlignment="0" applyProtection="0"/>
    <xf numFmtId="217" fontId="59" fillId="0" borderId="76">
      <alignment horizontal="left" vertical="top"/>
    </xf>
    <xf numFmtId="0" fontId="12" fillId="0" borderId="0"/>
    <xf numFmtId="0" fontId="12" fillId="4" borderId="95" applyNumberFormat="0" applyFont="0" applyAlignment="0" applyProtection="0"/>
    <xf numFmtId="0" fontId="12" fillId="4" borderId="145" applyNumberFormat="0" applyFont="0" applyAlignment="0" applyProtection="0"/>
    <xf numFmtId="0" fontId="12" fillId="4" borderId="103" applyNumberFormat="0" applyFont="0" applyAlignment="0" applyProtection="0"/>
    <xf numFmtId="0" fontId="56" fillId="0" borderId="178" applyNumberFormat="0" applyAlignment="0" applyProtection="0">
      <alignment horizontal="left" vertical="center"/>
    </xf>
    <xf numFmtId="0" fontId="56" fillId="0" borderId="282" applyNumberFormat="0" applyAlignment="0" applyProtection="0">
      <alignment horizontal="left" vertical="center"/>
    </xf>
    <xf numFmtId="0" fontId="152" fillId="18" borderId="88" applyNumberFormat="0" applyAlignment="0" applyProtection="0"/>
    <xf numFmtId="0" fontId="153" fillId="20" borderId="79" applyNumberFormat="0" applyAlignment="0" applyProtection="0"/>
    <xf numFmtId="0" fontId="12" fillId="4" borderId="103" applyNumberFormat="0" applyFont="0" applyAlignment="0" applyProtection="0"/>
    <xf numFmtId="0" fontId="138" fillId="18" borderId="101" applyNumberFormat="0" applyAlignment="0" applyProtection="0"/>
    <xf numFmtId="0" fontId="18" fillId="53" borderId="75">
      <alignment horizontal="left" vertical="center"/>
    </xf>
    <xf numFmtId="189" fontId="54" fillId="0" borderId="96">
      <alignment horizontal="right" vertical="center"/>
    </xf>
    <xf numFmtId="0" fontId="12" fillId="4" borderId="95" applyNumberFormat="0" applyFont="0" applyAlignment="0" applyProtection="0"/>
    <xf numFmtId="0" fontId="12" fillId="4" borderId="66" applyNumberFormat="0" applyFont="0" applyAlignment="0" applyProtection="0"/>
    <xf numFmtId="0" fontId="18" fillId="53" borderId="83">
      <alignment horizontal="left" vertical="center"/>
    </xf>
    <xf numFmtId="0" fontId="12" fillId="4" borderId="85" applyNumberFormat="0" applyFont="0" applyAlignment="0" applyProtection="0"/>
    <xf numFmtId="0" fontId="12" fillId="4" borderId="66" applyNumberFormat="0" applyFont="0" applyAlignment="0" applyProtection="0"/>
    <xf numFmtId="0" fontId="12" fillId="4" borderId="77" applyNumberFormat="0" applyFont="0" applyAlignment="0" applyProtection="0"/>
    <xf numFmtId="0" fontId="12" fillId="4" borderId="85" applyNumberFormat="0" applyFont="0" applyAlignment="0" applyProtection="0"/>
    <xf numFmtId="0" fontId="12" fillId="4" borderId="85" applyNumberFormat="0" applyFont="0" applyAlignment="0" applyProtection="0"/>
    <xf numFmtId="0" fontId="12" fillId="4" borderId="186" applyNumberFormat="0" applyFont="0" applyAlignment="0" applyProtection="0"/>
    <xf numFmtId="0" fontId="12" fillId="4" borderId="109" applyNumberFormat="0" applyFont="0" applyAlignment="0" applyProtection="0"/>
    <xf numFmtId="0" fontId="12" fillId="4" borderId="77"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157" applyNumberFormat="0" applyFont="0" applyAlignment="0" applyProtection="0"/>
    <xf numFmtId="0" fontId="12" fillId="4" borderId="85" applyNumberFormat="0" applyFont="0" applyAlignment="0" applyProtection="0"/>
    <xf numFmtId="0" fontId="195" fillId="0" borderId="99" applyNumberFormat="0" applyFill="0" applyAlignment="0" applyProtection="0"/>
    <xf numFmtId="0" fontId="12" fillId="4" borderId="95" applyNumberFormat="0" applyFont="0" applyAlignment="0" applyProtection="0"/>
    <xf numFmtId="0" fontId="12" fillId="4" borderId="95" applyNumberFormat="0" applyFont="0" applyAlignment="0" applyProtection="0"/>
    <xf numFmtId="0" fontId="12" fillId="4" borderId="202" applyNumberFormat="0" applyFont="0" applyAlignment="0" applyProtection="0"/>
    <xf numFmtId="0" fontId="12" fillId="4" borderId="66" applyNumberFormat="0" applyFont="0" applyAlignment="0" applyProtection="0"/>
    <xf numFmtId="0" fontId="12" fillId="4" borderId="145"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209" applyNumberFormat="0" applyFont="0" applyAlignment="0" applyProtection="0"/>
    <xf numFmtId="0" fontId="12" fillId="4" borderId="77" applyNumberFormat="0" applyFont="0" applyAlignment="0" applyProtection="0"/>
    <xf numFmtId="189" fontId="54" fillId="0" borderId="139">
      <alignment horizontal="right" vertical="center"/>
    </xf>
    <xf numFmtId="0" fontId="12" fillId="4" borderId="103"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03" applyNumberFormat="0" applyFont="0" applyAlignment="0" applyProtection="0"/>
    <xf numFmtId="0" fontId="34" fillId="0" borderId="0"/>
    <xf numFmtId="0" fontId="8" fillId="0" borderId="0"/>
    <xf numFmtId="0" fontId="8" fillId="0" borderId="0"/>
    <xf numFmtId="0" fontId="8" fillId="0" borderId="0"/>
    <xf numFmtId="0" fontId="8" fillId="0" borderId="0"/>
    <xf numFmtId="0" fontId="8" fillId="0" borderId="0"/>
    <xf numFmtId="0" fontId="12" fillId="4" borderId="77" applyNumberFormat="0" applyFont="0" applyAlignment="0" applyProtection="0"/>
    <xf numFmtId="0" fontId="12" fillId="4" borderId="209" applyNumberFormat="0" applyFont="0" applyAlignment="0" applyProtection="0"/>
    <xf numFmtId="0" fontId="152" fillId="18" borderId="102" applyNumberFormat="0" applyAlignment="0" applyProtection="0"/>
    <xf numFmtId="0" fontId="12" fillId="4" borderId="164"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56" fillId="0" borderId="220" applyNumberFormat="0" applyAlignment="0" applyProtection="0">
      <alignment horizontal="left" vertical="center"/>
    </xf>
    <xf numFmtId="189" fontId="54" fillId="0" borderId="59">
      <alignment horizontal="right" vertical="center"/>
    </xf>
    <xf numFmtId="190" fontId="54" fillId="0" borderId="59">
      <alignment horizontal="center"/>
    </xf>
    <xf numFmtId="0" fontId="12" fillId="4" borderId="109" applyNumberFormat="0" applyFont="0" applyAlignment="0" applyProtection="0"/>
    <xf numFmtId="0" fontId="12" fillId="4" borderId="109" applyNumberFormat="0" applyFont="0" applyAlignment="0" applyProtection="0"/>
    <xf numFmtId="0" fontId="12" fillId="4" borderId="157" applyNumberFormat="0" applyFont="0" applyAlignment="0" applyProtection="0"/>
    <xf numFmtId="0" fontId="211" fillId="20" borderId="0" applyNumberFormat="0" applyBorder="0" applyAlignment="0" applyProtection="0"/>
    <xf numFmtId="192" fontId="54" fillId="0" borderId="56"/>
    <xf numFmtId="0" fontId="12" fillId="4" borderId="77" applyNumberFormat="0" applyFont="0" applyAlignment="0" applyProtection="0"/>
    <xf numFmtId="0" fontId="12" fillId="4" borderId="164" applyNumberFormat="0" applyFont="0" applyAlignment="0" applyProtection="0"/>
    <xf numFmtId="189" fontId="54" fillId="0" borderId="86">
      <alignment horizontal="right" vertical="center"/>
    </xf>
    <xf numFmtId="0" fontId="12" fillId="4" borderId="85" applyNumberFormat="0" applyFont="0" applyAlignment="0" applyProtection="0"/>
    <xf numFmtId="189" fontId="54" fillId="0" borderId="86">
      <alignment horizontal="right" vertical="center"/>
    </xf>
    <xf numFmtId="0" fontId="12" fillId="4" borderId="209" applyNumberFormat="0" applyFont="0" applyAlignment="0" applyProtection="0"/>
    <xf numFmtId="0" fontId="12" fillId="4" borderId="103" applyNumberFormat="0" applyFont="0" applyAlignment="0" applyProtection="0"/>
    <xf numFmtId="0" fontId="56" fillId="0" borderId="82">
      <alignment horizontal="left" vertical="center"/>
    </xf>
    <xf numFmtId="0" fontId="56" fillId="0" borderId="82">
      <alignment horizontal="left" vertical="center"/>
    </xf>
    <xf numFmtId="0" fontId="12" fillId="4" borderId="103" applyNumberFormat="0" applyFont="0" applyAlignment="0" applyProtection="0"/>
    <xf numFmtId="0" fontId="12" fillId="4" borderId="202" applyNumberFormat="0" applyFont="0" applyAlignment="0" applyProtection="0"/>
    <xf numFmtId="189" fontId="54" fillId="0" borderId="239">
      <alignment horizontal="right" vertical="center"/>
    </xf>
    <xf numFmtId="0" fontId="12" fillId="4" borderId="85" applyNumberFormat="0" applyFont="0" applyAlignment="0" applyProtection="0"/>
    <xf numFmtId="0" fontId="195" fillId="0" borderId="149" applyNumberFormat="0" applyFill="0" applyAlignment="0" applyProtection="0"/>
    <xf numFmtId="0" fontId="12" fillId="4" borderId="109" applyNumberFormat="0" applyFont="0" applyAlignment="0" applyProtection="0"/>
    <xf numFmtId="0" fontId="12" fillId="4" borderId="145" applyNumberFormat="0" applyFont="0" applyAlignment="0" applyProtection="0"/>
    <xf numFmtId="0" fontId="56" fillId="0" borderId="197" applyNumberFormat="0" applyAlignment="0" applyProtection="0">
      <alignment horizontal="left" vertical="center"/>
    </xf>
    <xf numFmtId="0" fontId="12" fillId="4" borderId="85"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18" fillId="53" borderId="144">
      <alignment horizontal="left" vertical="center"/>
    </xf>
    <xf numFmtId="0" fontId="12" fillId="4" borderId="109" applyNumberFormat="0" applyFont="0" applyAlignment="0" applyProtection="0"/>
    <xf numFmtId="0" fontId="12" fillId="4" borderId="85" applyNumberFormat="0" applyFont="0" applyAlignment="0" applyProtection="0"/>
    <xf numFmtId="0" fontId="12" fillId="4" borderId="186" applyNumberFormat="0" applyFont="0" applyAlignment="0" applyProtection="0"/>
    <xf numFmtId="0" fontId="12" fillId="4" borderId="278" applyNumberFormat="0" applyFont="0" applyAlignment="0" applyProtection="0"/>
    <xf numFmtId="0" fontId="12" fillId="4" borderId="103" applyNumberFormat="0" applyFont="0" applyAlignment="0" applyProtection="0"/>
    <xf numFmtId="0" fontId="12" fillId="4" borderId="66" applyNumberFormat="0" applyFont="0" applyAlignment="0" applyProtection="0"/>
    <xf numFmtId="0" fontId="12" fillId="0" borderId="0"/>
    <xf numFmtId="0" fontId="12" fillId="4" borderId="95" applyNumberFormat="0" applyFont="0" applyAlignment="0" applyProtection="0"/>
    <xf numFmtId="0" fontId="12" fillId="4" borderId="164" applyNumberFormat="0" applyFont="0" applyAlignment="0" applyProtection="0"/>
    <xf numFmtId="0" fontId="153" fillId="20" borderId="79" applyNumberFormat="0" applyAlignment="0" applyProtection="0"/>
    <xf numFmtId="0" fontId="12" fillId="4" borderId="85" applyNumberFormat="0" applyFont="0" applyAlignment="0" applyProtection="0"/>
    <xf numFmtId="0" fontId="12" fillId="4" borderId="202" applyNumberFormat="0" applyFont="0" applyAlignment="0" applyProtection="0"/>
    <xf numFmtId="0" fontId="12" fillId="4" borderId="85" applyNumberFormat="0" applyFont="0" applyAlignment="0" applyProtection="0"/>
    <xf numFmtId="0" fontId="8" fillId="0" borderId="0"/>
    <xf numFmtId="0" fontId="12" fillId="4" borderId="85" applyNumberFormat="0" applyFont="0" applyAlignment="0" applyProtection="0"/>
    <xf numFmtId="0" fontId="8" fillId="0" borderId="0"/>
    <xf numFmtId="0" fontId="8" fillId="0" borderId="0"/>
    <xf numFmtId="0" fontId="56" fillId="0" borderId="282" applyNumberFormat="0" applyAlignment="0" applyProtection="0">
      <alignment horizontal="left" vertical="center"/>
    </xf>
    <xf numFmtId="0" fontId="8" fillId="0" borderId="0"/>
    <xf numFmtId="0" fontId="12" fillId="4" borderId="85" applyNumberFormat="0" applyFont="0" applyAlignment="0" applyProtection="0"/>
    <xf numFmtId="0" fontId="12" fillId="4" borderId="95" applyNumberFormat="0" applyFont="0" applyAlignment="0" applyProtection="0"/>
    <xf numFmtId="0" fontId="12" fillId="4" borderId="245" applyNumberFormat="0" applyFont="0" applyAlignment="0" applyProtection="0"/>
    <xf numFmtId="0" fontId="12" fillId="4" borderId="157" applyNumberFormat="0" applyFont="0" applyAlignment="0" applyProtection="0"/>
    <xf numFmtId="0" fontId="8" fillId="0" borderId="0"/>
    <xf numFmtId="0" fontId="8" fillId="0" borderId="0"/>
    <xf numFmtId="0" fontId="8" fillId="0" borderId="0"/>
    <xf numFmtId="0" fontId="56" fillId="0" borderId="253" applyNumberFormat="0" applyAlignment="0" applyProtection="0">
      <alignment horizontal="left" vertical="center"/>
    </xf>
    <xf numFmtId="0" fontId="12" fillId="4" borderId="85" applyNumberFormat="0" applyFont="0" applyAlignment="0" applyProtection="0"/>
    <xf numFmtId="0" fontId="8" fillId="0" borderId="0"/>
    <xf numFmtId="0" fontId="12" fillId="4" borderId="85"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56" fillId="0" borderId="104">
      <alignment horizontal="left" vertical="center"/>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4" borderId="109" applyNumberFormat="0" applyFont="0" applyAlignment="0" applyProtection="0"/>
    <xf numFmtId="0" fontId="8" fillId="0" borderId="0"/>
    <xf numFmtId="0" fontId="12" fillId="4" borderId="66" applyNumberFormat="0" applyFont="0" applyAlignment="0" applyProtection="0"/>
    <xf numFmtId="0" fontId="12" fillId="4" borderId="109" applyNumberFormat="0" applyFont="0" applyAlignment="0" applyProtection="0"/>
    <xf numFmtId="0" fontId="56" fillId="0" borderId="82">
      <alignment horizontal="left" vertical="center"/>
    </xf>
    <xf numFmtId="0" fontId="138" fillId="18" borderId="79" applyNumberFormat="0" applyAlignment="0" applyProtection="0"/>
    <xf numFmtId="189" fontId="54" fillId="0" borderId="110">
      <alignment horizontal="right" vertical="center"/>
    </xf>
    <xf numFmtId="0" fontId="152" fillId="18" borderId="212" applyNumberFormat="0" applyAlignment="0" applyProtection="0"/>
    <xf numFmtId="0" fontId="12" fillId="4" borderId="186" applyNumberFormat="0" applyFont="0" applyAlignment="0" applyProtection="0"/>
    <xf numFmtId="0" fontId="56" fillId="0" borderId="82">
      <alignment horizontal="left" vertical="center"/>
    </xf>
    <xf numFmtId="0" fontId="138" fillId="18" borderId="67" applyNumberFormat="0" applyAlignment="0" applyProtection="0"/>
    <xf numFmtId="0" fontId="8" fillId="0" borderId="0"/>
    <xf numFmtId="0" fontId="12" fillId="4" borderId="209" applyNumberFormat="0" applyFont="0" applyAlignment="0" applyProtection="0"/>
    <xf numFmtId="0" fontId="56" fillId="0" borderId="175" applyNumberFormat="0" applyAlignment="0" applyProtection="0">
      <alignment horizontal="left" vertical="center"/>
    </xf>
    <xf numFmtId="0" fontId="56" fillId="0" borderId="82">
      <alignment horizontal="left" vertical="center"/>
    </xf>
    <xf numFmtId="0" fontId="56" fillId="0" borderId="172" applyNumberFormat="0" applyAlignment="0" applyProtection="0">
      <alignment horizontal="left" vertical="center"/>
    </xf>
    <xf numFmtId="0" fontId="12" fillId="4" borderId="95" applyNumberFormat="0" applyFont="0" applyAlignment="0" applyProtection="0"/>
    <xf numFmtId="0" fontId="8" fillId="0" borderId="0"/>
    <xf numFmtId="0" fontId="174" fillId="0" borderId="260" applyNumberFormat="0" applyAlignment="0">
      <alignment horizontal="center"/>
    </xf>
    <xf numFmtId="0" fontId="8" fillId="0" borderId="0"/>
    <xf numFmtId="0" fontId="8" fillId="0" borderId="0"/>
    <xf numFmtId="0" fontId="8" fillId="0" borderId="0"/>
    <xf numFmtId="255" fontId="220" fillId="0" borderId="0">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34" fillId="0" borderId="0" applyFont="0" applyFill="0" applyBorder="0" applyAlignment="0" applyProtection="0"/>
    <xf numFmtId="0" fontId="12" fillId="4" borderId="278" applyNumberFormat="0" applyFont="0" applyAlignment="0" applyProtection="0"/>
    <xf numFmtId="0" fontId="8" fillId="0" borderId="0"/>
    <xf numFmtId="254" fontId="12" fillId="0" borderId="0" applyFill="0" applyBorder="0" applyAlignment="0"/>
    <xf numFmtId="0" fontId="8" fillId="0" borderId="0"/>
    <xf numFmtId="0" fontId="8" fillId="0" borderId="0"/>
    <xf numFmtId="168" fontId="34" fillId="0" borderId="0" applyFont="0" applyFill="0" applyBorder="0" applyAlignment="0" applyProtection="0"/>
    <xf numFmtId="0" fontId="8" fillId="0" borderId="0"/>
    <xf numFmtId="0" fontId="56" fillId="0" borderId="82">
      <alignment horizontal="left" vertical="center"/>
    </xf>
    <xf numFmtId="0" fontId="174" fillId="0" borderId="91" applyNumberFormat="0" applyAlignment="0">
      <alignment horizontal="center"/>
    </xf>
    <xf numFmtId="0" fontId="12" fillId="4" borderId="245" applyNumberFormat="0" applyFont="0" applyAlignment="0" applyProtection="0"/>
    <xf numFmtId="0" fontId="12" fillId="4" borderId="95" applyNumberFormat="0" applyFont="0" applyAlignment="0" applyProtection="0"/>
    <xf numFmtId="0" fontId="56" fillId="0" borderId="82">
      <alignment horizontal="left" vertical="center"/>
    </xf>
    <xf numFmtId="0" fontId="8" fillId="0" borderId="0"/>
    <xf numFmtId="0" fontId="8" fillId="0" borderId="0"/>
    <xf numFmtId="0" fontId="56" fillId="0" borderId="92" applyNumberFormat="0" applyAlignment="0" applyProtection="0">
      <alignment horizontal="left" vertical="center"/>
    </xf>
    <xf numFmtId="0" fontId="8" fillId="0" borderId="0"/>
    <xf numFmtId="0" fontId="8" fillId="0" borderId="0"/>
    <xf numFmtId="0" fontId="12" fillId="4" borderId="157" applyNumberFormat="0" applyFont="0" applyAlignment="0" applyProtection="0"/>
    <xf numFmtId="0" fontId="8" fillId="0" borderId="0"/>
    <xf numFmtId="0" fontId="12" fillId="4" borderId="85" applyNumberFormat="0" applyFont="0" applyAlignment="0" applyProtection="0"/>
    <xf numFmtId="0" fontId="12" fillId="4" borderId="269" applyNumberFormat="0" applyFont="0" applyAlignment="0" applyProtection="0"/>
    <xf numFmtId="0" fontId="8" fillId="0" borderId="0"/>
    <xf numFmtId="0" fontId="8" fillId="0" borderId="0"/>
    <xf numFmtId="0" fontId="8" fillId="0" borderId="0"/>
    <xf numFmtId="0" fontId="12" fillId="4" borderId="66" applyNumberFormat="0" applyFont="0" applyAlignment="0" applyProtection="0"/>
    <xf numFmtId="0" fontId="8" fillId="0" borderId="0"/>
    <xf numFmtId="0" fontId="152" fillId="18" borderId="88" applyNumberFormat="0" applyAlignment="0" applyProtection="0"/>
    <xf numFmtId="0" fontId="12" fillId="4" borderId="209" applyNumberFormat="0" applyFont="0" applyAlignment="0" applyProtection="0"/>
    <xf numFmtId="0" fontId="138" fillId="18" borderId="159" applyNumberFormat="0" applyAlignment="0" applyProtection="0"/>
    <xf numFmtId="243" fontId="174" fillId="0" borderId="74"/>
    <xf numFmtId="0" fontId="12" fillId="4" borderId="103" applyNumberFormat="0" applyFont="0" applyAlignment="0" applyProtection="0"/>
    <xf numFmtId="0" fontId="12" fillId="4" borderId="66" applyNumberFormat="0" applyFont="0" applyAlignment="0" applyProtection="0"/>
    <xf numFmtId="2" fontId="168" fillId="0" borderId="96" applyBorder="0"/>
    <xf numFmtId="0" fontId="12" fillId="4" borderId="157" applyNumberFormat="0" applyFont="0" applyAlignment="0" applyProtection="0"/>
    <xf numFmtId="0" fontId="12" fillId="4" borderId="164" applyNumberFormat="0" applyFont="0" applyAlignment="0" applyProtection="0"/>
    <xf numFmtId="0" fontId="12" fillId="4" borderId="66" applyNumberFormat="0" applyFont="0" applyAlignment="0" applyProtection="0"/>
    <xf numFmtId="0" fontId="12" fillId="4" borderId="157" applyNumberFormat="0" applyFont="0" applyAlignment="0" applyProtection="0"/>
    <xf numFmtId="0" fontId="56" fillId="0" borderId="153" applyNumberFormat="0" applyAlignment="0" applyProtection="0">
      <alignment horizontal="left" vertical="center"/>
    </xf>
    <xf numFmtId="0" fontId="12" fillId="4" borderId="186" applyNumberFormat="0" applyFont="0" applyAlignment="0" applyProtection="0"/>
    <xf numFmtId="0" fontId="12" fillId="4" borderId="85"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77"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0" fontId="12" fillId="4" borderId="157" applyNumberFormat="0" applyFont="0" applyAlignment="0" applyProtection="0"/>
    <xf numFmtId="0" fontId="212" fillId="36" borderId="0" applyNumberFormat="0" applyBorder="0" applyAlignment="0" applyProtection="0"/>
    <xf numFmtId="0" fontId="12" fillId="4" borderId="202" applyNumberFormat="0" applyFont="0" applyAlignment="0" applyProtection="0"/>
    <xf numFmtId="0" fontId="12" fillId="4" borderId="202" applyNumberFormat="0" applyFont="0" applyAlignment="0" applyProtection="0"/>
    <xf numFmtId="0" fontId="195" fillId="0" borderId="81" applyNumberFormat="0" applyFill="0" applyAlignment="0" applyProtection="0"/>
    <xf numFmtId="10" fontId="72" fillId="3" borderId="83" applyNumberFormat="0" applyBorder="0" applyAlignment="0" applyProtection="0"/>
    <xf numFmtId="251" fontId="175"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12" fillId="4" borderId="85" applyNumberFormat="0" applyFont="0" applyAlignment="0" applyProtection="0"/>
    <xf numFmtId="0" fontId="12" fillId="4" borderId="85" applyNumberFormat="0" applyFont="0" applyAlignment="0" applyProtection="0"/>
    <xf numFmtId="0" fontId="12" fillId="4" borderId="145"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166" fontId="34" fillId="0" borderId="0" applyFont="0" applyFill="0" applyBorder="0" applyAlignment="0" applyProtection="0"/>
    <xf numFmtId="0" fontId="12" fillId="4" borderId="164" applyNumberFormat="0" applyFont="0" applyAlignment="0" applyProtection="0"/>
    <xf numFmtId="0" fontId="12" fillId="4" borderId="77" applyNumberFormat="0" applyFont="0" applyAlignment="0" applyProtection="0"/>
    <xf numFmtId="0" fontId="12" fillId="4" borderId="103" applyNumberFormat="0" applyFont="0" applyAlignment="0" applyProtection="0"/>
    <xf numFmtId="0" fontId="152" fillId="18" borderId="98" applyNumberFormat="0" applyAlignment="0" applyProtection="0"/>
    <xf numFmtId="220" fontId="198" fillId="52" borderId="250">
      <alignment vertical="top"/>
    </xf>
    <xf numFmtId="0" fontId="12" fillId="4" borderId="157" applyNumberFormat="0" applyFont="0" applyAlignment="0" applyProtection="0"/>
    <xf numFmtId="0" fontId="12" fillId="4" borderId="85" applyNumberFormat="0" applyFont="0" applyAlignment="0" applyProtection="0"/>
    <xf numFmtId="0" fontId="18" fillId="53" borderId="94">
      <alignment horizontal="left" vertical="center"/>
    </xf>
    <xf numFmtId="0" fontId="12" fillId="4" borderId="66" applyNumberFormat="0" applyFont="0" applyAlignment="0" applyProtection="0"/>
    <xf numFmtId="0" fontId="12" fillId="4" borderId="95" applyNumberFormat="0" applyFont="0" applyAlignment="0" applyProtection="0"/>
    <xf numFmtId="0" fontId="12" fillId="4" borderId="85" applyNumberFormat="0" applyFont="0" applyAlignment="0" applyProtection="0"/>
    <xf numFmtId="0" fontId="56" fillId="0" borderId="199">
      <alignment horizontal="left" vertical="center"/>
    </xf>
    <xf numFmtId="0" fontId="8" fillId="0" borderId="0"/>
    <xf numFmtId="0" fontId="8" fillId="0" borderId="0"/>
    <xf numFmtId="0" fontId="8" fillId="0" borderId="0"/>
    <xf numFmtId="0" fontId="8" fillId="0" borderId="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12" fillId="4" borderId="95" applyNumberFormat="0" applyFont="0" applyAlignment="0" applyProtection="0"/>
    <xf numFmtId="0" fontId="12" fillId="4" borderId="77" applyNumberFormat="0" applyFont="0" applyAlignment="0" applyProtection="0"/>
    <xf numFmtId="0" fontId="56" fillId="0" borderId="104">
      <alignment horizontal="left" vertical="center"/>
    </xf>
    <xf numFmtId="0" fontId="12" fillId="4" borderId="66" applyNumberFormat="0" applyFont="0" applyAlignment="0" applyProtection="0"/>
    <xf numFmtId="0" fontId="12" fillId="4" borderId="66" applyNumberFormat="0" applyFont="0" applyAlignment="0" applyProtection="0"/>
    <xf numFmtId="0" fontId="8" fillId="0" borderId="0"/>
    <xf numFmtId="0" fontId="8" fillId="0" borderId="0"/>
    <xf numFmtId="0" fontId="12" fillId="4" borderId="103" applyNumberFormat="0" applyFont="0" applyAlignment="0" applyProtection="0"/>
    <xf numFmtId="49" fontId="166" fillId="0" borderId="94">
      <alignment vertical="center"/>
    </xf>
    <xf numFmtId="0" fontId="8" fillId="0" borderId="0"/>
    <xf numFmtId="0" fontId="8" fillId="0" borderId="0"/>
    <xf numFmtId="0" fontId="8" fillId="0" borderId="0"/>
    <xf numFmtId="0" fontId="8" fillId="0" borderId="0"/>
    <xf numFmtId="0" fontId="8" fillId="0" borderId="0"/>
    <xf numFmtId="0" fontId="56" fillId="0" borderId="199">
      <alignment horizontal="left" vertical="center"/>
    </xf>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0" fontId="12" fillId="4" borderId="103" applyNumberFormat="0" applyFont="0" applyAlignment="0" applyProtection="0"/>
    <xf numFmtId="0" fontId="12" fillId="4" borderId="85" applyNumberFormat="0" applyFont="0" applyAlignment="0" applyProtection="0"/>
    <xf numFmtId="0" fontId="12" fillId="4" borderId="77" applyNumberFormat="0" applyFont="0" applyAlignment="0" applyProtection="0"/>
    <xf numFmtId="0" fontId="12" fillId="4" borderId="157" applyNumberFormat="0" applyFont="0" applyAlignment="0" applyProtection="0"/>
    <xf numFmtId="165" fontId="8" fillId="0" borderId="0" applyFont="0" applyFill="0" applyBorder="0" applyAlignment="0" applyProtection="0"/>
    <xf numFmtId="0" fontId="12" fillId="4" borderId="66"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66" applyNumberFormat="0" applyFont="0" applyAlignment="0" applyProtection="0"/>
    <xf numFmtId="0" fontId="8" fillId="0" borderId="0"/>
    <xf numFmtId="0" fontId="8" fillId="0" borderId="0"/>
    <xf numFmtId="0" fontId="12" fillId="4" borderId="66" applyNumberFormat="0" applyFont="0" applyAlignment="0" applyProtection="0"/>
    <xf numFmtId="0" fontId="8" fillId="0" borderId="0"/>
    <xf numFmtId="0" fontId="8" fillId="0" borderId="0"/>
    <xf numFmtId="0" fontId="8" fillId="0" borderId="0"/>
    <xf numFmtId="0" fontId="12" fillId="4" borderId="85" applyNumberFormat="0" applyFont="0" applyAlignment="0" applyProtection="0"/>
    <xf numFmtId="0" fontId="138" fillId="18" borderId="79" applyNumberForma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38" fillId="18" borderId="288" applyNumberFormat="0" applyAlignment="0" applyProtection="0"/>
    <xf numFmtId="0" fontId="12" fillId="4" borderId="209" applyNumberFormat="0" applyFont="0" applyAlignment="0" applyProtection="0"/>
    <xf numFmtId="0" fontId="12" fillId="4" borderId="77" applyNumberFormat="0" applyFont="0" applyAlignment="0" applyProtection="0"/>
    <xf numFmtId="0" fontId="12" fillId="4" borderId="109" applyNumberFormat="0" applyFont="0" applyAlignment="0" applyProtection="0"/>
    <xf numFmtId="0" fontId="12" fillId="4" borderId="209" applyNumberFormat="0" applyFont="0" applyAlignment="0" applyProtection="0"/>
    <xf numFmtId="0" fontId="12" fillId="4" borderId="66" applyNumberFormat="0" applyFont="0" applyAlignment="0" applyProtection="0"/>
    <xf numFmtId="0" fontId="12" fillId="4" borderId="95" applyNumberFormat="0" applyFont="0" applyAlignment="0" applyProtection="0"/>
    <xf numFmtId="0" fontId="12" fillId="4" borderId="66" applyNumberFormat="0" applyFont="0" applyAlignment="0" applyProtection="0"/>
    <xf numFmtId="0" fontId="12" fillId="4" borderId="209" applyNumberFormat="0" applyFont="0" applyAlignment="0" applyProtection="0"/>
    <xf numFmtId="0" fontId="8" fillId="0" borderId="0"/>
    <xf numFmtId="0" fontId="8" fillId="0" borderId="0"/>
    <xf numFmtId="0" fontId="12" fillId="4" borderId="66" applyNumberFormat="0" applyFont="0" applyAlignment="0" applyProtection="0"/>
    <xf numFmtId="0" fontId="8" fillId="0" borderId="0"/>
    <xf numFmtId="0" fontId="8" fillId="0" borderId="0"/>
    <xf numFmtId="0" fontId="8" fillId="0" borderId="0"/>
    <xf numFmtId="0" fontId="212" fillId="29" borderId="0" applyNumberFormat="0" applyBorder="0" applyAlignment="0" applyProtection="0"/>
    <xf numFmtId="0" fontId="12" fillId="4" borderId="77" applyNumberFormat="0" applyFont="0" applyAlignment="0" applyProtection="0"/>
    <xf numFmtId="0" fontId="12" fillId="4" borderId="186"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85" applyNumberFormat="0" applyFont="0" applyAlignment="0" applyProtection="0"/>
    <xf numFmtId="0" fontId="12" fillId="4" borderId="77" applyNumberFormat="0" applyFont="0" applyAlignment="0" applyProtection="0"/>
    <xf numFmtId="1" fontId="121" fillId="0" borderId="200" applyBorder="0" applyAlignment="0">
      <alignment horizontal="center"/>
    </xf>
    <xf numFmtId="0" fontId="138" fillId="18" borderId="111" applyNumberFormat="0" applyAlignment="0" applyProtection="0"/>
    <xf numFmtId="189" fontId="54" fillId="0" borderId="246">
      <alignment horizontal="right" vertical="center"/>
    </xf>
    <xf numFmtId="0" fontId="12" fillId="4" borderId="157"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66" applyNumberFormat="0" applyFont="0" applyAlignment="0" applyProtection="0"/>
    <xf numFmtId="221" fontId="199" fillId="54" borderId="221"/>
    <xf numFmtId="0" fontId="221" fillId="20" borderId="288" applyNumberFormat="0" applyAlignment="0" applyProtection="0"/>
    <xf numFmtId="0" fontId="12" fillId="4" borderId="109"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0" fontId="56" fillId="0" borderId="199">
      <alignment horizontal="left" vertical="center"/>
    </xf>
    <xf numFmtId="0" fontId="12" fillId="4" borderId="278" applyNumberFormat="0" applyFont="0" applyAlignment="0" applyProtection="0"/>
    <xf numFmtId="0" fontId="12" fillId="4" borderId="95" applyNumberFormat="0" applyFont="0" applyAlignment="0" applyProtection="0"/>
    <xf numFmtId="0" fontId="118" fillId="0" borderId="100" applyNumberFormat="0" applyFont="0" applyFill="0" applyAlignment="0" applyProtection="0"/>
    <xf numFmtId="0" fontId="8" fillId="0" borderId="0"/>
    <xf numFmtId="0" fontId="8" fillId="0" borderId="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0" fontId="12" fillId="4" borderId="224" applyNumberFormat="0" applyFont="0" applyAlignment="0" applyProtection="0"/>
    <xf numFmtId="0" fontId="12" fillId="4" borderId="164"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103" applyNumberFormat="0" applyFont="0" applyAlignment="0" applyProtection="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189" fontId="54" fillId="0" borderId="86">
      <alignment horizontal="right" vertical="center"/>
    </xf>
    <xf numFmtId="0" fontId="12" fillId="4" borderId="164" applyNumberFormat="0" applyFont="0" applyAlignment="0" applyProtection="0"/>
    <xf numFmtId="0" fontId="56" fillId="0" borderId="199">
      <alignment horizontal="left" vertical="center"/>
    </xf>
    <xf numFmtId="0" fontId="12" fillId="4" borderId="77" applyNumberFormat="0" applyFont="0" applyAlignment="0" applyProtection="0"/>
    <xf numFmtId="0" fontId="12" fillId="4" borderId="85" applyNumberFormat="0" applyFont="0" applyAlignment="0" applyProtection="0"/>
    <xf numFmtId="0" fontId="56" fillId="0" borderId="135" applyNumberFormat="0" applyAlignment="0" applyProtection="0">
      <alignment horizontal="left" vertical="center"/>
    </xf>
    <xf numFmtId="0" fontId="8" fillId="0" borderId="0"/>
    <xf numFmtId="0" fontId="12" fillId="4" borderId="269" applyNumberFormat="0" applyFont="0" applyAlignment="0" applyProtection="0"/>
    <xf numFmtId="168" fontId="8" fillId="0" borderId="0" applyFont="0" applyFill="0" applyBorder="0" applyAlignment="0" applyProtection="0"/>
    <xf numFmtId="0" fontId="12" fillId="4" borderId="186" applyNumberFormat="0" applyFont="0" applyAlignment="0" applyProtection="0"/>
    <xf numFmtId="168" fontId="8" fillId="0" borderId="0" applyFont="0" applyFill="0" applyBorder="0" applyAlignment="0" applyProtection="0"/>
    <xf numFmtId="168" fontId="8" fillId="0" borderId="0" applyFont="0" applyFill="0" applyBorder="0" applyAlignment="0" applyProtection="0"/>
    <xf numFmtId="0" fontId="8" fillId="0" borderId="0"/>
    <xf numFmtId="168"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1" fontId="121" fillId="0" borderId="83" applyBorder="0" applyAlignment="0">
      <alignment horizontal="center"/>
    </xf>
    <xf numFmtId="0" fontId="138" fillId="18" borderId="211" applyNumberFormat="0" applyAlignment="0" applyProtection="0"/>
    <xf numFmtId="0" fontId="12" fillId="4" borderId="145" applyNumberFormat="0" applyFont="0" applyAlignment="0" applyProtection="0"/>
    <xf numFmtId="0" fontId="56" fillId="0" borderId="232" applyNumberFormat="0" applyAlignment="0" applyProtection="0">
      <alignment horizontal="left" vertical="center"/>
    </xf>
    <xf numFmtId="0" fontId="12" fillId="4" borderId="103" applyNumberFormat="0" applyFont="0" applyAlignment="0" applyProtection="0"/>
    <xf numFmtId="0" fontId="12" fillId="4" borderId="95" applyNumberFormat="0" applyFont="0" applyAlignment="0" applyProtection="0"/>
    <xf numFmtId="0" fontId="56" fillId="0" borderId="261" applyNumberFormat="0" applyAlignment="0" applyProtection="0">
      <alignment horizontal="left" vertical="center"/>
    </xf>
    <xf numFmtId="0" fontId="12" fillId="4" borderId="109" applyNumberFormat="0" applyFont="0" applyAlignment="0" applyProtection="0"/>
    <xf numFmtId="0" fontId="12" fillId="4" borderId="85" applyNumberFormat="0" applyFont="0" applyAlignment="0" applyProtection="0"/>
    <xf numFmtId="0" fontId="12" fillId="4" borderId="95" applyNumberFormat="0" applyFont="0" applyAlignment="0" applyProtection="0"/>
    <xf numFmtId="0" fontId="12" fillId="4" borderId="209" applyNumberFormat="0" applyFont="0" applyAlignment="0" applyProtection="0"/>
    <xf numFmtId="0" fontId="12" fillId="4" borderId="164" applyNumberFormat="0" applyFont="0" applyAlignment="0" applyProtection="0"/>
    <xf numFmtId="0" fontId="12" fillId="4" borderId="224" applyNumberFormat="0" applyFont="0" applyAlignment="0" applyProtection="0"/>
    <xf numFmtId="0" fontId="12" fillId="4" borderId="85" applyNumberFormat="0" applyFont="0" applyAlignment="0" applyProtection="0"/>
    <xf numFmtId="0" fontId="56" fillId="0" borderId="217" applyNumberFormat="0" applyAlignment="0" applyProtection="0">
      <alignment horizontal="left" vertical="center"/>
    </xf>
    <xf numFmtId="0" fontId="12" fillId="4" borderId="95" applyNumberFormat="0" applyFont="0" applyAlignment="0" applyProtection="0"/>
    <xf numFmtId="0" fontId="56" fillId="0" borderId="282" applyNumberFormat="0" applyAlignment="0" applyProtection="0">
      <alignment horizontal="left" vertical="center"/>
    </xf>
    <xf numFmtId="0" fontId="138" fillId="18" borderId="288" applyNumberFormat="0" applyAlignment="0" applyProtection="0"/>
    <xf numFmtId="0" fontId="56" fillId="0" borderId="178" applyNumberFormat="0" applyAlignment="0" applyProtection="0">
      <alignment horizontal="left" vertical="center"/>
    </xf>
    <xf numFmtId="220" fontId="198" fillId="52" borderId="274">
      <alignment vertical="top"/>
    </xf>
    <xf numFmtId="0" fontId="12" fillId="4" borderId="145" applyNumberFormat="0" applyFont="0" applyAlignment="0" applyProtection="0"/>
    <xf numFmtId="0" fontId="12" fillId="4" borderId="95" applyNumberFormat="0" applyFont="0" applyAlignment="0" applyProtection="0"/>
    <xf numFmtId="0" fontId="12" fillId="4" borderId="95" applyNumberFormat="0" applyFont="0" applyAlignment="0" applyProtection="0"/>
    <xf numFmtId="0" fontId="12" fillId="4" borderId="95" applyNumberFormat="0" applyFont="0" applyAlignment="0" applyProtection="0"/>
    <xf numFmtId="0" fontId="12" fillId="4" borderId="164" applyNumberFormat="0" applyFont="0" applyAlignment="0" applyProtection="0"/>
    <xf numFmtId="0" fontId="12" fillId="4" borderId="77" applyNumberFormat="0" applyFont="0" applyAlignment="0" applyProtection="0"/>
    <xf numFmtId="0" fontId="8" fillId="0" borderId="0"/>
    <xf numFmtId="0" fontId="8" fillId="0" borderId="0"/>
    <xf numFmtId="0" fontId="8" fillId="0" borderId="0"/>
    <xf numFmtId="0" fontId="8" fillId="0" borderId="0"/>
    <xf numFmtId="189" fontId="54" fillId="0" borderId="78">
      <alignment horizontal="right" vertical="center"/>
    </xf>
    <xf numFmtId="217" fontId="59" fillId="0" borderId="84">
      <alignment horizontal="left" vertical="top"/>
    </xf>
    <xf numFmtId="0" fontId="56" fillId="0" borderId="286">
      <alignment horizontal="left" vertical="center"/>
    </xf>
    <xf numFmtId="0" fontId="56" fillId="0" borderId="82">
      <alignment horizontal="left" vertical="center"/>
    </xf>
    <xf numFmtId="0" fontId="12" fillId="4" borderId="164" applyNumberFormat="0" applyFont="0" applyAlignment="0" applyProtection="0"/>
    <xf numFmtId="0" fontId="8" fillId="0" borderId="0"/>
    <xf numFmtId="0" fontId="12" fillId="4" borderId="77" applyNumberFormat="0" applyFont="0" applyAlignment="0" applyProtection="0"/>
    <xf numFmtId="0" fontId="8" fillId="0" borderId="0"/>
    <xf numFmtId="0" fontId="8" fillId="0" borderId="0"/>
    <xf numFmtId="0" fontId="8" fillId="0" borderId="0"/>
    <xf numFmtId="0" fontId="56" fillId="0" borderId="82">
      <alignment horizontal="left" vertical="center"/>
    </xf>
    <xf numFmtId="0" fontId="8" fillId="0" borderId="0"/>
    <xf numFmtId="0" fontId="212" fillId="16" borderId="0" applyNumberFormat="0" applyBorder="0" applyAlignment="0" applyProtection="0"/>
    <xf numFmtId="0" fontId="12" fillId="4" borderId="209" applyNumberFormat="0" applyFont="0" applyAlignment="0" applyProtection="0"/>
    <xf numFmtId="0" fontId="8" fillId="0" borderId="0"/>
    <xf numFmtId="0" fontId="12" fillId="4" borderId="186" applyNumberFormat="0" applyFont="0" applyAlignment="0" applyProtection="0"/>
    <xf numFmtId="0" fontId="8" fillId="0" borderId="0"/>
    <xf numFmtId="0" fontId="8" fillId="0" borderId="0"/>
    <xf numFmtId="0" fontId="8" fillId="0" borderId="0"/>
    <xf numFmtId="0" fontId="8" fillId="0" borderId="0"/>
    <xf numFmtId="0" fontId="12" fillId="4" borderId="103" applyNumberFormat="0" applyFont="0" applyAlignment="0" applyProtection="0"/>
    <xf numFmtId="0" fontId="12" fillId="4" borderId="186" applyNumberFormat="0" applyFont="0" applyAlignment="0" applyProtection="0"/>
    <xf numFmtId="0" fontId="8" fillId="0" borderId="0"/>
    <xf numFmtId="0" fontId="8" fillId="0" borderId="0"/>
    <xf numFmtId="0" fontId="8" fillId="0" borderId="0"/>
    <xf numFmtId="0" fontId="8" fillId="0" borderId="0"/>
    <xf numFmtId="1" fontId="121" fillId="0" borderId="163" applyBorder="0" applyAlignment="0">
      <alignment horizontal="center"/>
    </xf>
    <xf numFmtId="0" fontId="8" fillId="0" borderId="0"/>
    <xf numFmtId="0" fontId="8" fillId="0" borderId="0"/>
    <xf numFmtId="0" fontId="8" fillId="0" borderId="0"/>
    <xf numFmtId="0" fontId="8" fillId="0" borderId="0"/>
    <xf numFmtId="0" fontId="12" fillId="4" borderId="103" applyNumberFormat="0" applyFont="0" applyAlignment="0" applyProtection="0"/>
    <xf numFmtId="0" fontId="12" fillId="4" borderId="202" applyNumberFormat="0" applyFont="0" applyAlignment="0" applyProtection="0"/>
    <xf numFmtId="0" fontId="12" fillId="4" borderId="103" applyNumberFormat="0" applyFont="0" applyAlignment="0" applyProtection="0"/>
    <xf numFmtId="0" fontId="8" fillId="0" borderId="0"/>
    <xf numFmtId="0" fontId="8" fillId="0" borderId="0"/>
    <xf numFmtId="0" fontId="8" fillId="0" borderId="0"/>
    <xf numFmtId="0" fontId="8" fillId="0" borderId="0"/>
    <xf numFmtId="220" fontId="59" fillId="44" borderId="94" applyNumberFormat="0" applyAlignment="0">
      <alignment horizontal="left" vertical="top"/>
    </xf>
    <xf numFmtId="0" fontId="8" fillId="0" borderId="0"/>
    <xf numFmtId="0" fontId="12" fillId="4" borderId="109" applyNumberFormat="0" applyFont="0" applyAlignment="0" applyProtection="0"/>
    <xf numFmtId="0" fontId="8" fillId="0" borderId="0"/>
    <xf numFmtId="0" fontId="8" fillId="0" borderId="0"/>
    <xf numFmtId="0" fontId="8" fillId="0" borderId="0"/>
    <xf numFmtId="0" fontId="12" fillId="4" borderId="95" applyNumberFormat="0" applyFont="0" applyAlignment="0" applyProtection="0"/>
    <xf numFmtId="0" fontId="8" fillId="0" borderId="0"/>
    <xf numFmtId="0" fontId="56" fillId="0" borderId="232" applyNumberFormat="0" applyAlignment="0" applyProtection="0">
      <alignment horizontal="left" vertical="center"/>
    </xf>
    <xf numFmtId="0" fontId="56" fillId="0" borderId="82">
      <alignment horizontal="left" vertical="center"/>
    </xf>
    <xf numFmtId="0" fontId="56" fillId="0" borderId="82">
      <alignment horizontal="left" vertical="center"/>
    </xf>
    <xf numFmtId="0" fontId="56" fillId="0" borderId="257">
      <alignment horizontal="left" vertical="center"/>
    </xf>
    <xf numFmtId="0" fontId="214" fillId="18" borderId="288" applyNumberFormat="0" applyAlignment="0" applyProtection="0"/>
    <xf numFmtId="0" fontId="12" fillId="4" borderId="77" applyNumberFormat="0" applyFont="0" applyAlignment="0" applyProtection="0"/>
    <xf numFmtId="0" fontId="8" fillId="0" borderId="0"/>
    <xf numFmtId="0" fontId="8" fillId="0" borderId="0"/>
    <xf numFmtId="0" fontId="8" fillId="0" borderId="0"/>
    <xf numFmtId="0" fontId="8" fillId="0" borderId="0"/>
    <xf numFmtId="168" fontId="8" fillId="0" borderId="0" applyFont="0" applyFill="0" applyBorder="0" applyAlignment="0" applyProtection="0"/>
    <xf numFmtId="0" fontId="8" fillId="0" borderId="0"/>
    <xf numFmtId="0" fontId="12" fillId="4" borderId="85" applyNumberFormat="0" applyFont="0" applyAlignment="0" applyProtection="0"/>
    <xf numFmtId="0" fontId="118" fillId="0" borderId="94" applyNumberFormat="0" applyFont="0" applyFill="0" applyAlignment="0" applyProtection="0"/>
    <xf numFmtId="0" fontId="12" fillId="4" borderId="145" applyNumberFormat="0" applyFont="0" applyAlignment="0" applyProtection="0"/>
    <xf numFmtId="0" fontId="12" fillId="4" borderId="66" applyNumberFormat="0" applyFont="0" applyAlignment="0" applyProtection="0"/>
    <xf numFmtId="189" fontId="54" fillId="0" borderId="187">
      <alignment horizontal="right" vertical="center"/>
    </xf>
    <xf numFmtId="189" fontId="54" fillId="0" borderId="187">
      <alignment horizontal="right" vertical="center"/>
    </xf>
    <xf numFmtId="0" fontId="212" fillId="33" borderId="0" applyNumberFormat="0" applyBorder="0" applyAlignment="0" applyProtection="0"/>
    <xf numFmtId="10" fontId="72" fillId="3" borderId="163" applyNumberFormat="0" applyBorder="0" applyAlignment="0" applyProtection="0"/>
    <xf numFmtId="0" fontId="12" fillId="4" borderId="109" applyNumberFormat="0" applyFont="0" applyAlignment="0" applyProtection="0"/>
    <xf numFmtId="0" fontId="56" fillId="0" borderId="199">
      <alignment horizontal="left" vertical="center"/>
    </xf>
    <xf numFmtId="0" fontId="12" fillId="4" borderId="209" applyNumberFormat="0" applyFont="0" applyAlignment="0" applyProtection="0"/>
    <xf numFmtId="0" fontId="12" fillId="4" borderId="145" applyNumberFormat="0" applyFont="0" applyAlignment="0" applyProtection="0"/>
    <xf numFmtId="0" fontId="56" fillId="0" borderId="282" applyNumberFormat="0" applyAlignment="0" applyProtection="0">
      <alignment horizontal="left" vertical="center"/>
    </xf>
    <xf numFmtId="0" fontId="138" fillId="18" borderId="97" applyNumberFormat="0" applyAlignment="0" applyProtection="0"/>
    <xf numFmtId="0" fontId="8" fillId="0" borderId="0"/>
    <xf numFmtId="0" fontId="8" fillId="0" borderId="0"/>
    <xf numFmtId="0" fontId="8" fillId="0" borderId="0"/>
    <xf numFmtId="0" fontId="8" fillId="0" borderId="0"/>
    <xf numFmtId="0" fontId="8" fillId="0" borderId="0"/>
    <xf numFmtId="189" fontId="54" fillId="0" borderId="96">
      <alignment horizontal="right" vertical="center"/>
    </xf>
    <xf numFmtId="0" fontId="12" fillId="4" borderId="103" applyNumberFormat="0" applyFont="0" applyAlignment="0" applyProtection="0"/>
    <xf numFmtId="0" fontId="56" fillId="0" borderId="92" applyNumberFormat="0" applyAlignment="0" applyProtection="0">
      <alignment horizontal="left" vertical="center"/>
    </xf>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217" fontId="59" fillId="0" borderId="258">
      <alignment horizontal="left" vertical="top"/>
    </xf>
    <xf numFmtId="0" fontId="12" fillId="4" borderId="95" applyNumberFormat="0" applyFont="0" applyAlignment="0" applyProtection="0"/>
    <xf numFmtId="0" fontId="12" fillId="4" borderId="164" applyNumberFormat="0" applyFont="0" applyAlignment="0" applyProtection="0"/>
    <xf numFmtId="0" fontId="12" fillId="4" borderId="103" applyNumberFormat="0" applyFont="0" applyAlignment="0" applyProtection="0"/>
    <xf numFmtId="0" fontId="12" fillId="4" borderId="145" applyNumberFormat="0" applyFont="0" applyAlignment="0" applyProtection="0"/>
    <xf numFmtId="0" fontId="12" fillId="4" borderId="209"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224" applyNumberFormat="0" applyFont="0" applyAlignment="0" applyProtection="0"/>
    <xf numFmtId="0" fontId="56" fillId="0" borderId="154">
      <alignment horizontal="left" vertical="center"/>
    </xf>
    <xf numFmtId="0" fontId="12" fillId="4" borderId="77" applyNumberFormat="0" applyFont="0" applyAlignment="0" applyProtection="0"/>
    <xf numFmtId="0" fontId="12" fillId="4" borderId="77" applyNumberFormat="0" applyFont="0" applyAlignment="0" applyProtection="0"/>
    <xf numFmtId="0" fontId="56" fillId="0" borderId="104">
      <alignment horizontal="left" vertical="center"/>
    </xf>
    <xf numFmtId="0" fontId="8" fillId="0" borderId="0"/>
    <xf numFmtId="0" fontId="8" fillId="0" borderId="0"/>
    <xf numFmtId="0" fontId="8" fillId="0" borderId="0"/>
    <xf numFmtId="0" fontId="8" fillId="0" borderId="0"/>
    <xf numFmtId="0" fontId="8" fillId="0" borderId="0"/>
    <xf numFmtId="0" fontId="12" fillId="4" borderId="109" applyNumberFormat="0" applyFont="0" applyAlignment="0" applyProtection="0"/>
    <xf numFmtId="0" fontId="208" fillId="0" borderId="0" applyFill="0" applyBorder="0" applyAlignment="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109" applyNumberFormat="0" applyFont="0" applyAlignment="0" applyProtection="0"/>
    <xf numFmtId="0" fontId="56" fillId="0" borderId="92" applyNumberFormat="0" applyAlignment="0" applyProtection="0">
      <alignment horizontal="left" vertical="center"/>
    </xf>
    <xf numFmtId="0" fontId="56" fillId="0" borderId="92" applyNumberFormat="0" applyAlignment="0" applyProtection="0">
      <alignment horizontal="left" vertical="center"/>
    </xf>
    <xf numFmtId="0" fontId="12" fillId="4" borderId="1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85" applyNumberFormat="0" applyFont="0" applyAlignment="0" applyProtection="0"/>
    <xf numFmtId="0" fontId="12" fillId="4" borderId="109" applyNumberFormat="0" applyFont="0" applyAlignment="0" applyProtection="0"/>
    <xf numFmtId="0" fontId="12" fillId="4" borderId="202" applyNumberFormat="0" applyFont="0" applyAlignment="0" applyProtection="0"/>
    <xf numFmtId="0" fontId="56" fillId="0" borderId="291">
      <alignment horizontal="left" vertical="center"/>
    </xf>
    <xf numFmtId="0" fontId="12" fillId="4" borderId="77" applyNumberFormat="0" applyFont="0" applyAlignment="0" applyProtection="0"/>
    <xf numFmtId="0" fontId="12" fillId="4" borderId="85" applyNumberFormat="0" applyFont="0" applyAlignment="0" applyProtection="0"/>
    <xf numFmtId="0" fontId="8" fillId="0" borderId="0"/>
    <xf numFmtId="0" fontId="8" fillId="0" borderId="0"/>
    <xf numFmtId="0" fontId="8" fillId="0" borderId="0"/>
    <xf numFmtId="0" fontId="8" fillId="0" borderId="0"/>
    <xf numFmtId="0" fontId="8" fillId="0" borderId="0"/>
    <xf numFmtId="0" fontId="212" fillId="33" borderId="0" applyNumberFormat="0" applyBorder="0" applyAlignment="0" applyProtection="0"/>
    <xf numFmtId="0" fontId="12" fillId="4" borderId="95"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95" applyNumberFormat="0" applyFont="0" applyAlignment="0" applyProtection="0"/>
    <xf numFmtId="0" fontId="12" fillId="4" borderId="157" applyNumberFormat="0" applyFont="0" applyAlignment="0" applyProtection="0"/>
    <xf numFmtId="0" fontId="12" fillId="4" borderId="95" applyNumberFormat="0" applyFont="0" applyAlignment="0" applyProtection="0"/>
    <xf numFmtId="0" fontId="152" fillId="18" borderId="98" applyNumberFormat="0" applyAlignment="0" applyProtection="0"/>
    <xf numFmtId="0" fontId="138" fillId="18" borderId="283" applyNumberFormat="0" applyAlignment="0" applyProtection="0"/>
    <xf numFmtId="0" fontId="8" fillId="0" borderId="0"/>
    <xf numFmtId="0" fontId="8" fillId="0" borderId="0"/>
    <xf numFmtId="0" fontId="8" fillId="0" borderId="0"/>
    <xf numFmtId="0" fontId="8" fillId="0" borderId="0"/>
    <xf numFmtId="0" fontId="8" fillId="0" borderId="0"/>
    <xf numFmtId="0" fontId="56" fillId="0" borderId="92" applyNumberFormat="0" applyAlignment="0" applyProtection="0">
      <alignment horizontal="left" vertical="center"/>
    </xf>
    <xf numFmtId="0" fontId="153" fillId="20" borderId="288" applyNumberFormat="0" applyAlignment="0" applyProtection="0"/>
    <xf numFmtId="0" fontId="118" fillId="0" borderId="75" applyNumberFormat="0" applyFont="0" applyFill="0" applyAlignment="0" applyProtection="0"/>
    <xf numFmtId="0" fontId="34" fillId="0" borderId="0"/>
    <xf numFmtId="0" fontId="212" fillId="16" borderId="0" applyNumberFormat="0" applyBorder="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190" fontId="226" fillId="0" borderId="96">
      <alignment horizontal="center"/>
    </xf>
    <xf numFmtId="0" fontId="138" fillId="18" borderId="79" applyNumberFormat="0" applyAlignment="0" applyProtection="0"/>
    <xf numFmtId="0" fontId="12" fillId="4" borderId="109" applyNumberFormat="0" applyFont="0" applyAlignment="0" applyProtection="0"/>
    <xf numFmtId="0" fontId="12" fillId="4" borderId="164" applyNumberFormat="0" applyFont="0" applyAlignment="0" applyProtection="0"/>
    <xf numFmtId="0" fontId="8" fillId="0" borderId="0"/>
    <xf numFmtId="0" fontId="138" fillId="18" borderId="211" applyNumberFormat="0" applyAlignment="0" applyProtection="0"/>
    <xf numFmtId="0" fontId="8" fillId="0" borderId="0"/>
    <xf numFmtId="0" fontId="8" fillId="0" borderId="0"/>
    <xf numFmtId="0" fontId="8" fillId="0" borderId="0"/>
    <xf numFmtId="0" fontId="8" fillId="0" borderId="0"/>
    <xf numFmtId="0" fontId="8" fillId="0" borderId="0"/>
    <xf numFmtId="0" fontId="127" fillId="25" borderId="0" applyNumberFormat="0" applyBorder="0" applyAlignment="0" applyProtection="0"/>
    <xf numFmtId="0" fontId="12" fillId="4" borderId="77"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109" applyNumberFormat="0" applyFont="0" applyAlignment="0" applyProtection="0"/>
    <xf numFmtId="0" fontId="152" fillId="18" borderId="98" applyNumberFormat="0" applyAlignment="0" applyProtection="0"/>
    <xf numFmtId="0" fontId="8" fillId="0" borderId="0"/>
    <xf numFmtId="0" fontId="8" fillId="0" borderId="0"/>
    <xf numFmtId="0" fontId="8" fillId="0" borderId="0"/>
    <xf numFmtId="0" fontId="8" fillId="0" borderId="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245" applyNumberFormat="0" applyFont="0" applyAlignment="0" applyProtection="0"/>
    <xf numFmtId="190" fontId="54" fillId="0" borderId="110">
      <alignment horizontal="center"/>
    </xf>
    <xf numFmtId="0" fontId="12" fillId="4" borderId="109"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53" fillId="20" borderId="147" applyNumberFormat="0" applyAlignment="0" applyProtection="0"/>
    <xf numFmtId="0" fontId="56" fillId="0" borderId="199">
      <alignment horizontal="left" vertical="center"/>
    </xf>
    <xf numFmtId="168" fontId="8" fillId="0" borderId="0" applyFont="0" applyFill="0" applyBorder="0" applyAlignment="0" applyProtection="0"/>
    <xf numFmtId="0" fontId="8" fillId="0" borderId="0"/>
    <xf numFmtId="168" fontId="8" fillId="0" borderId="0" applyFont="0" applyFill="0" applyBorder="0" applyAlignment="0" applyProtection="0"/>
    <xf numFmtId="0" fontId="56" fillId="0" borderId="154">
      <alignment horizontal="left" vertical="center"/>
    </xf>
    <xf numFmtId="168" fontId="8" fillId="0" borderId="0" applyFont="0" applyFill="0" applyBorder="0" applyAlignment="0" applyProtection="0"/>
    <xf numFmtId="168" fontId="8" fillId="0" borderId="0" applyFont="0" applyFill="0" applyBorder="0" applyAlignment="0" applyProtection="0"/>
    <xf numFmtId="0" fontId="8" fillId="0" borderId="0"/>
    <xf numFmtId="168"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168" fontId="8" fillId="0" borderId="0" applyFont="0" applyFill="0" applyBorder="0" applyAlignment="0" applyProtection="0"/>
    <xf numFmtId="0" fontId="8" fillId="0" borderId="0"/>
    <xf numFmtId="0" fontId="12" fillId="4" borderId="85" applyNumberFormat="0" applyFont="0" applyAlignment="0" applyProtection="0"/>
    <xf numFmtId="0" fontId="12" fillId="4" borderId="95" applyNumberFormat="0" applyFont="0" applyAlignment="0" applyProtection="0"/>
    <xf numFmtId="0" fontId="12" fillId="4" borderId="66" applyNumberFormat="0" applyFont="0" applyAlignment="0" applyProtection="0"/>
    <xf numFmtId="0" fontId="127" fillId="26" borderId="0" applyNumberFormat="0" applyBorder="0" applyAlignment="0" applyProtection="0"/>
    <xf numFmtId="189" fontId="54" fillId="0" borderId="78">
      <alignment horizontal="right" vertical="center"/>
    </xf>
    <xf numFmtId="0" fontId="228" fillId="0" borderId="0" applyNumberFormat="0" applyFill="0" applyBorder="0" applyAlignment="0" applyProtection="0"/>
    <xf numFmtId="0" fontId="12" fillId="4" borderId="66" applyNumberFormat="0" applyFont="0" applyAlignment="0" applyProtection="0"/>
    <xf numFmtId="0" fontId="212" fillId="33" borderId="0" applyNumberFormat="0" applyBorder="0" applyAlignment="0" applyProtection="0"/>
    <xf numFmtId="0" fontId="223" fillId="47" borderId="0" applyNumberFormat="0" applyBorder="0" applyAlignment="0" applyProtection="0"/>
    <xf numFmtId="0" fontId="12" fillId="4" borderId="85" applyNumberFormat="0" applyFont="0" applyAlignment="0" applyProtection="0"/>
    <xf numFmtId="0" fontId="12" fillId="4" borderId="103" applyNumberFormat="0" applyFont="0" applyAlignment="0" applyProtection="0"/>
    <xf numFmtId="189" fontId="54" fillId="0" borderId="78">
      <alignment horizontal="right" vertical="center"/>
    </xf>
    <xf numFmtId="0" fontId="12" fillId="4" borderId="85" applyNumberFormat="0" applyFont="0" applyAlignment="0" applyProtection="0"/>
    <xf numFmtId="0" fontId="56" fillId="0" borderId="291">
      <alignment horizontal="left" vertical="center"/>
    </xf>
    <xf numFmtId="0" fontId="12" fillId="4" borderId="85" applyNumberFormat="0" applyFont="0" applyAlignment="0" applyProtection="0"/>
    <xf numFmtId="0" fontId="12" fillId="4" borderId="103"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56" fillId="0" borderId="253" applyNumberFormat="0" applyAlignment="0" applyProtection="0">
      <alignment horizontal="left" vertical="center"/>
    </xf>
    <xf numFmtId="0" fontId="12" fillId="4" borderId="66" applyNumberFormat="0" applyFont="0" applyAlignment="0" applyProtection="0"/>
    <xf numFmtId="0" fontId="12" fillId="4" borderId="85" applyNumberFormat="0" applyFont="0" applyAlignment="0" applyProtection="0"/>
    <xf numFmtId="0" fontId="12" fillId="4" borderId="245" applyNumberFormat="0" applyFont="0" applyAlignment="0" applyProtection="0"/>
    <xf numFmtId="189" fontId="54" fillId="0" borderId="78">
      <alignment horizontal="right" vertical="center"/>
    </xf>
    <xf numFmtId="220" fontId="59" fillId="44" borderId="83" applyNumberFormat="0" applyAlignment="0">
      <alignment horizontal="left" vertical="top"/>
    </xf>
    <xf numFmtId="0" fontId="56" fillId="0" borderId="175" applyNumberFormat="0" applyAlignment="0" applyProtection="0">
      <alignment horizontal="left" vertical="center"/>
    </xf>
    <xf numFmtId="0" fontId="212" fillId="29" borderId="0" applyNumberFormat="0" applyBorder="0" applyAlignment="0" applyProtection="0"/>
    <xf numFmtId="0" fontId="12" fillId="4" borderId="85" applyNumberFormat="0" applyFont="0" applyAlignment="0" applyProtection="0"/>
    <xf numFmtId="0" fontId="12" fillId="4" borderId="157" applyNumberFormat="0" applyFont="0" applyAlignment="0" applyProtection="0"/>
    <xf numFmtId="0" fontId="138" fillId="18" borderId="60" applyNumberFormat="0" applyAlignment="0" applyProtection="0"/>
    <xf numFmtId="0" fontId="138" fillId="18" borderId="60" applyNumberFormat="0" applyAlignment="0" applyProtection="0"/>
    <xf numFmtId="0" fontId="138" fillId="18" borderId="60" applyNumberFormat="0" applyAlignment="0" applyProtection="0"/>
    <xf numFmtId="0" fontId="12" fillId="4" borderId="103" applyNumberFormat="0" applyFont="0" applyAlignment="0" applyProtection="0"/>
    <xf numFmtId="0" fontId="12" fillId="4" borderId="209" applyNumberFormat="0" applyFont="0" applyAlignment="0" applyProtection="0"/>
    <xf numFmtId="0" fontId="12" fillId="4" borderId="85" applyNumberFormat="0" applyFont="0" applyAlignment="0" applyProtection="0"/>
    <xf numFmtId="0" fontId="12" fillId="4" borderId="85" applyNumberFormat="0" applyFont="0" applyAlignment="0" applyProtection="0"/>
    <xf numFmtId="0" fontId="56" fillId="0" borderId="92" applyNumberFormat="0" applyAlignment="0" applyProtection="0">
      <alignment horizontal="left" vertical="center"/>
    </xf>
    <xf numFmtId="0" fontId="12" fillId="4" borderId="186" applyNumberFormat="0" applyFont="0" applyAlignment="0" applyProtection="0"/>
    <xf numFmtId="0" fontId="152" fillId="18" borderId="68" applyNumberFormat="0" applyAlignment="0" applyProtection="0"/>
    <xf numFmtId="0" fontId="118" fillId="0" borderId="56" applyNumberFormat="0" applyFont="0" applyFill="0" applyAlignment="0" applyProtection="0"/>
    <xf numFmtId="0" fontId="214" fillId="18" borderId="106" applyNumberFormat="0" applyAlignment="0" applyProtection="0"/>
    <xf numFmtId="0" fontId="12" fillId="4" borderId="95"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243" fontId="174" fillId="0" borderId="93"/>
    <xf numFmtId="0" fontId="12" fillId="4" borderId="103" applyNumberFormat="0" applyFont="0" applyAlignment="0" applyProtection="0"/>
    <xf numFmtId="0" fontId="211" fillId="13" borderId="0" applyNumberFormat="0" applyBorder="0" applyAlignment="0" applyProtection="0"/>
    <xf numFmtId="0" fontId="12" fillId="4" borderId="95" applyNumberFormat="0" applyFont="0" applyAlignment="0" applyProtection="0"/>
    <xf numFmtId="0" fontId="12" fillId="4" borderId="103" applyNumberFormat="0" applyFont="0" applyAlignment="0" applyProtection="0"/>
    <xf numFmtId="0" fontId="12" fillId="4" borderId="109" applyNumberFormat="0" applyFont="0" applyAlignment="0" applyProtection="0"/>
    <xf numFmtId="0" fontId="12" fillId="4" borderId="164" applyNumberFormat="0" applyFont="0" applyAlignment="0" applyProtection="0"/>
    <xf numFmtId="0" fontId="12" fillId="4" borderId="85" applyNumberFormat="0" applyFont="0" applyAlignment="0" applyProtection="0"/>
    <xf numFmtId="195" fontId="32" fillId="0" borderId="0" applyFont="0" applyFill="0" applyBorder="0" applyAlignment="0" applyProtection="0"/>
    <xf numFmtId="0" fontId="12" fillId="4" borderId="77" applyNumberFormat="0" applyFont="0" applyAlignment="0" applyProtection="0"/>
    <xf numFmtId="0" fontId="56" fillId="0" borderId="197" applyNumberFormat="0" applyAlignment="0" applyProtection="0">
      <alignment horizontal="left" vertical="center"/>
    </xf>
    <xf numFmtId="0" fontId="56" fillId="0" borderId="199">
      <alignment horizontal="left" vertical="center"/>
    </xf>
    <xf numFmtId="0" fontId="56" fillId="0" borderId="104">
      <alignment horizontal="left" vertical="center"/>
    </xf>
    <xf numFmtId="0" fontId="12" fillId="4" borderId="95" applyNumberFormat="0" applyFont="0" applyAlignment="0" applyProtection="0"/>
    <xf numFmtId="0" fontId="12" fillId="4" borderId="85" applyNumberFormat="0" applyFont="0" applyAlignment="0" applyProtection="0"/>
    <xf numFmtId="0" fontId="12" fillId="4" borderId="77" applyNumberFormat="0" applyFont="0" applyAlignment="0" applyProtection="0"/>
    <xf numFmtId="0" fontId="12" fillId="4" borderId="145" applyNumberFormat="0" applyFont="0" applyAlignment="0" applyProtection="0"/>
    <xf numFmtId="0" fontId="12" fillId="4" borderId="109" applyNumberFormat="0" applyFont="0" applyAlignment="0" applyProtection="0"/>
    <xf numFmtId="0" fontId="138" fillId="18" borderId="87" applyNumberFormat="0" applyAlignment="0" applyProtection="0"/>
    <xf numFmtId="0" fontId="12" fillId="4" borderId="85" applyNumberFormat="0" applyFont="0" applyAlignment="0" applyProtection="0"/>
    <xf numFmtId="0" fontId="56" fillId="0" borderId="199">
      <alignment horizontal="left" vertical="center"/>
    </xf>
    <xf numFmtId="189" fontId="54" fillId="0" borderId="96">
      <alignment horizontal="right" vertical="center"/>
    </xf>
    <xf numFmtId="0" fontId="12" fillId="4" borderId="77" applyNumberFormat="0" applyFont="0" applyAlignment="0" applyProtection="0"/>
    <xf numFmtId="0" fontId="12" fillId="4" borderId="209" applyNumberFormat="0" applyFont="0" applyAlignment="0" applyProtection="0"/>
    <xf numFmtId="0" fontId="56" fillId="0" borderId="286">
      <alignment horizontal="left" vertical="center"/>
    </xf>
    <xf numFmtId="0" fontId="56" fillId="0" borderId="82">
      <alignment horizontal="left" vertical="center"/>
    </xf>
    <xf numFmtId="248" fontId="191" fillId="0" borderId="86">
      <alignment horizontal="right" vertical="center"/>
    </xf>
    <xf numFmtId="0" fontId="12" fillId="4" borderId="145" applyNumberFormat="0" applyFont="0" applyAlignment="0" applyProtection="0"/>
    <xf numFmtId="0" fontId="152" fillId="18" borderId="98" applyNumberFormat="0" applyAlignment="0" applyProtection="0"/>
    <xf numFmtId="0" fontId="12" fillId="4" borderId="95" applyNumberFormat="0" applyFont="0" applyAlignment="0" applyProtection="0"/>
    <xf numFmtId="0" fontId="12" fillId="4" borderId="77" applyNumberFormat="0" applyFont="0" applyAlignment="0" applyProtection="0"/>
    <xf numFmtId="168" fontId="34" fillId="0" borderId="0" applyFont="0" applyFill="0" applyBorder="0" applyAlignment="0" applyProtection="0"/>
    <xf numFmtId="0" fontId="12" fillId="4" borderId="85" applyNumberFormat="0" applyFont="0" applyAlignment="0" applyProtection="0"/>
    <xf numFmtId="0" fontId="56" fillId="0" borderId="178" applyNumberFormat="0" applyAlignment="0" applyProtection="0">
      <alignment horizontal="left" vertical="center"/>
    </xf>
    <xf numFmtId="0" fontId="12" fillId="4" borderId="103" applyNumberFormat="0" applyFont="0" applyAlignment="0" applyProtection="0"/>
    <xf numFmtId="0" fontId="12" fillId="4" borderId="95" applyNumberFormat="0" applyFont="0" applyAlignment="0" applyProtection="0"/>
    <xf numFmtId="0" fontId="12" fillId="4" borderId="77" applyNumberFormat="0" applyFont="0" applyAlignment="0" applyProtection="0"/>
    <xf numFmtId="0" fontId="12" fillId="4" borderId="224"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12" fillId="4" borderId="224" applyNumberFormat="0" applyFont="0" applyAlignment="0" applyProtection="0"/>
    <xf numFmtId="0" fontId="12" fillId="4" borderId="85" applyNumberFormat="0" applyFont="0" applyAlignment="0" applyProtection="0"/>
    <xf numFmtId="0" fontId="12" fillId="4" borderId="103" applyNumberFormat="0" applyFont="0" applyAlignment="0" applyProtection="0"/>
    <xf numFmtId="0" fontId="8" fillId="0" borderId="0"/>
    <xf numFmtId="0" fontId="12" fillId="4" borderId="77" applyNumberFormat="0" applyFont="0" applyAlignment="0" applyProtection="0"/>
    <xf numFmtId="0" fontId="8" fillId="0" borderId="0"/>
    <xf numFmtId="0" fontId="8" fillId="0" borderId="0"/>
    <xf numFmtId="0" fontId="8" fillId="0" borderId="0"/>
    <xf numFmtId="0" fontId="8" fillId="0" borderId="0"/>
    <xf numFmtId="0" fontId="56" fillId="0" borderId="104">
      <alignment horizontal="left" vertical="center"/>
    </xf>
    <xf numFmtId="0" fontId="212" fillId="26" borderId="0" applyNumberFormat="0" applyBorder="0" applyAlignment="0" applyProtection="0"/>
    <xf numFmtId="0" fontId="12" fillId="4" borderId="95" applyNumberFormat="0" applyFont="0" applyAlignment="0" applyProtection="0"/>
    <xf numFmtId="0" fontId="153" fillId="20" borderId="226" applyNumberFormat="0" applyAlignment="0" applyProtection="0"/>
    <xf numFmtId="0" fontId="12" fillId="4" borderId="85" applyNumberFormat="0" applyFont="0" applyAlignment="0" applyProtection="0"/>
    <xf numFmtId="0" fontId="56" fillId="0" borderId="199">
      <alignment horizontal="left" vertical="center"/>
    </xf>
    <xf numFmtId="0" fontId="12" fillId="4" borderId="95" applyNumberFormat="0" applyFont="0" applyAlignment="0" applyProtection="0"/>
    <xf numFmtId="0" fontId="215" fillId="38" borderId="38" applyNumberFormat="0" applyAlignment="0" applyProtection="0"/>
    <xf numFmtId="0" fontId="12" fillId="4" borderId="77" applyNumberFormat="0" applyFont="0" applyAlignment="0" applyProtection="0"/>
    <xf numFmtId="0" fontId="56" fillId="0" borderId="178" applyNumberFormat="0" applyAlignment="0" applyProtection="0">
      <alignment horizontal="left" vertical="center"/>
    </xf>
    <xf numFmtId="0" fontId="12" fillId="4" borderId="224" applyNumberFormat="0" applyFont="0" applyAlignment="0" applyProtection="0"/>
    <xf numFmtId="0" fontId="153" fillId="20" borderId="101" applyNumberFormat="0" applyAlignment="0" applyProtection="0"/>
    <xf numFmtId="0" fontId="222" fillId="0" borderId="47" applyNumberFormat="0" applyFill="0" applyAlignment="0" applyProtection="0"/>
    <xf numFmtId="0" fontId="12" fillId="4" borderId="164" applyNumberFormat="0" applyFont="0" applyAlignment="0" applyProtection="0"/>
    <xf numFmtId="0" fontId="12" fillId="4" borderId="85" applyNumberFormat="0" applyFont="0" applyAlignment="0" applyProtection="0"/>
    <xf numFmtId="0" fontId="12" fillId="4" borderId="77" applyNumberFormat="0" applyFont="0" applyAlignment="0" applyProtection="0"/>
    <xf numFmtId="0" fontId="56" fillId="0" borderId="92" applyNumberFormat="0" applyAlignment="0" applyProtection="0">
      <alignment horizontal="left" vertical="center"/>
    </xf>
    <xf numFmtId="0" fontId="221" fillId="20" borderId="288" applyNumberFormat="0" applyAlignment="0" applyProtection="0"/>
    <xf numFmtId="0" fontId="12" fillId="4" borderId="85" applyNumberFormat="0" applyFont="0" applyAlignment="0" applyProtection="0"/>
    <xf numFmtId="0" fontId="211" fillId="14" borderId="0" applyNumberFormat="0" applyBorder="0" applyAlignment="0" applyProtection="0"/>
    <xf numFmtId="0" fontId="12" fillId="4" borderId="209" applyNumberFormat="0" applyFont="0" applyAlignment="0" applyProtection="0"/>
    <xf numFmtId="0" fontId="56" fillId="0" borderId="154">
      <alignment horizontal="left" vertical="center"/>
    </xf>
    <xf numFmtId="0" fontId="12" fillId="4" borderId="85" applyNumberFormat="0" applyFont="0" applyAlignment="0" applyProtection="0"/>
    <xf numFmtId="0" fontId="138" fillId="18" borderId="211" applyNumberFormat="0" applyAlignment="0" applyProtection="0"/>
    <xf numFmtId="0" fontId="12" fillId="4" borderId="95" applyNumberFormat="0" applyFont="0" applyAlignment="0" applyProtection="0"/>
    <xf numFmtId="0" fontId="12" fillId="4" borderId="164" applyNumberFormat="0" applyFont="0" applyAlignment="0" applyProtection="0"/>
    <xf numFmtId="0" fontId="12" fillId="4" borderId="109" applyNumberFormat="0" applyFont="0" applyAlignment="0" applyProtection="0"/>
    <xf numFmtId="0" fontId="153" fillId="20" borderId="283" applyNumberFormat="0" applyAlignment="0" applyProtection="0"/>
    <xf numFmtId="0" fontId="12" fillId="4" borderId="103" applyNumberFormat="0" applyFont="0" applyAlignment="0" applyProtection="0"/>
    <xf numFmtId="0" fontId="183" fillId="1" borderId="72" applyNumberFormat="0" applyFont="0" applyAlignment="0">
      <alignment horizontal="center"/>
    </xf>
    <xf numFmtId="1" fontId="121" fillId="0" borderId="56" applyBorder="0" applyAlignment="0">
      <alignment horizontal="center"/>
    </xf>
    <xf numFmtId="49" fontId="166" fillId="0" borderId="244">
      <alignment vertical="center"/>
    </xf>
    <xf numFmtId="0" fontId="12" fillId="4" borderId="209" applyNumberFormat="0" applyFont="0" applyAlignment="0" applyProtection="0"/>
    <xf numFmtId="0" fontId="12" fillId="4" borderId="77" applyNumberFormat="0" applyFont="0" applyAlignment="0" applyProtection="0"/>
    <xf numFmtId="0" fontId="183" fillId="1" borderId="136" applyNumberFormat="0" applyFont="0" applyAlignment="0">
      <alignment horizontal="center"/>
    </xf>
    <xf numFmtId="0" fontId="12" fillId="4" borderId="15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85" applyNumberFormat="0" applyFont="0" applyAlignment="0" applyProtection="0"/>
    <xf numFmtId="0" fontId="12" fillId="4" borderId="85" applyNumberFormat="0" applyFont="0" applyAlignment="0" applyProtection="0"/>
    <xf numFmtId="0" fontId="212" fillId="29" borderId="0" applyNumberFormat="0" applyBorder="0" applyAlignment="0" applyProtection="0"/>
    <xf numFmtId="0" fontId="12" fillId="4" borderId="209" applyNumberFormat="0" applyFont="0" applyAlignment="0" applyProtection="0"/>
    <xf numFmtId="0" fontId="12" fillId="4" borderId="109" applyNumberFormat="0" applyFont="0" applyAlignment="0" applyProtection="0"/>
    <xf numFmtId="0" fontId="12" fillId="4" borderId="145" applyNumberFormat="0" applyFont="0" applyAlignment="0" applyProtection="0"/>
    <xf numFmtId="0" fontId="138" fillId="18" borderId="87" applyNumberFormat="0" applyAlignment="0" applyProtection="0"/>
    <xf numFmtId="0" fontId="12" fillId="4" borderId="103" applyNumberFormat="0" applyFont="0" applyAlignment="0" applyProtection="0"/>
    <xf numFmtId="0" fontId="12" fillId="4" borderId="164" applyNumberFormat="0" applyFont="0" applyAlignment="0" applyProtection="0"/>
    <xf numFmtId="0" fontId="138" fillId="18" borderId="87" applyNumberFormat="0" applyAlignment="0" applyProtection="0"/>
    <xf numFmtId="0" fontId="12" fillId="4" borderId="95" applyNumberFormat="0" applyFont="0" applyAlignment="0" applyProtection="0"/>
    <xf numFmtId="0" fontId="56" fillId="0" borderId="199">
      <alignment horizontal="left" vertical="center"/>
    </xf>
    <xf numFmtId="0" fontId="12" fillId="4" borderId="95" applyNumberFormat="0" applyFont="0" applyAlignment="0" applyProtection="0"/>
    <xf numFmtId="0" fontId="12" fillId="4" borderId="164" applyNumberFormat="0" applyFont="0" applyAlignment="0" applyProtection="0"/>
    <xf numFmtId="0" fontId="211" fillId="12" borderId="0" applyNumberFormat="0" applyBorder="0" applyAlignment="0" applyProtection="0"/>
    <xf numFmtId="0" fontId="12" fillId="4" borderId="109" applyNumberFormat="0" applyFont="0" applyAlignment="0" applyProtection="0"/>
    <xf numFmtId="0" fontId="12" fillId="4" borderId="95" applyNumberFormat="0" applyFont="0" applyAlignment="0" applyProtection="0"/>
    <xf numFmtId="0" fontId="209" fillId="0" borderId="0"/>
    <xf numFmtId="0" fontId="12" fillId="4" borderId="245"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12" fillId="4" borderId="224" applyNumberFormat="0" applyFont="0" applyAlignment="0" applyProtection="0"/>
    <xf numFmtId="0" fontId="12" fillId="4" borderId="77" applyNumberFormat="0" applyFont="0" applyAlignment="0" applyProtection="0"/>
    <xf numFmtId="0" fontId="12" fillId="4" borderId="164" applyNumberFormat="0" applyFont="0" applyAlignment="0" applyProtection="0"/>
    <xf numFmtId="0" fontId="12" fillId="4" borderId="85" applyNumberFormat="0" applyFont="0" applyAlignment="0" applyProtection="0"/>
    <xf numFmtId="0" fontId="12" fillId="4" borderId="209" applyNumberFormat="0" applyFont="0" applyAlignment="0" applyProtection="0"/>
    <xf numFmtId="168" fontId="34" fillId="0" borderId="0" applyFont="0" applyFill="0" applyBorder="0" applyAlignment="0" applyProtection="0"/>
    <xf numFmtId="0" fontId="138" fillId="18" borderId="79" applyNumberFormat="0" applyAlignment="0" applyProtection="0"/>
    <xf numFmtId="0" fontId="56" fillId="0" borderId="286">
      <alignment horizontal="left" vertical="center"/>
    </xf>
    <xf numFmtId="0" fontId="12" fillId="4" borderId="103" applyNumberFormat="0" applyFont="0" applyAlignment="0" applyProtection="0"/>
    <xf numFmtId="0" fontId="56" fillId="0" borderId="154">
      <alignment horizontal="left" vertical="center"/>
    </xf>
    <xf numFmtId="0" fontId="56" fillId="0" borderId="257">
      <alignment horizontal="left" vertical="center"/>
    </xf>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52" fillId="18" borderId="102" applyNumberFormat="0" applyAlignment="0" applyProtection="0"/>
    <xf numFmtId="0" fontId="12" fillId="4" borderId="269" applyNumberFormat="0" applyFont="0" applyAlignment="0" applyProtection="0"/>
    <xf numFmtId="0" fontId="12" fillId="4" borderId="245" applyNumberFormat="0" applyFont="0" applyAlignment="0" applyProtection="0"/>
    <xf numFmtId="0" fontId="12" fillId="4" borderId="202" applyNumberFormat="0" applyFont="0" applyAlignment="0" applyProtection="0"/>
    <xf numFmtId="0" fontId="12" fillId="4" borderId="224" applyNumberFormat="0" applyFont="0" applyAlignment="0" applyProtection="0"/>
    <xf numFmtId="0" fontId="12" fillId="4" borderId="103" applyNumberFormat="0" applyFont="0" applyAlignment="0" applyProtection="0"/>
    <xf numFmtId="0" fontId="12" fillId="4" borderId="85" applyNumberFormat="0" applyFont="0" applyAlignment="0" applyProtection="0"/>
    <xf numFmtId="0" fontId="195" fillId="0" borderId="273" applyNumberFormat="0" applyFill="0" applyAlignment="0" applyProtection="0"/>
    <xf numFmtId="0" fontId="153" fillId="20" borderId="97" applyNumberFormat="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85"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157" applyNumberFormat="0" applyFont="0" applyAlignment="0" applyProtection="0"/>
    <xf numFmtId="0" fontId="12" fillId="4" borderId="157" applyNumberFormat="0" applyFont="0" applyAlignment="0" applyProtection="0"/>
    <xf numFmtId="0" fontId="212" fillId="16" borderId="0" applyNumberFormat="0" applyBorder="0" applyAlignment="0" applyProtection="0"/>
    <xf numFmtId="0" fontId="56" fillId="0" borderId="172" applyNumberFormat="0" applyAlignment="0" applyProtection="0">
      <alignment horizontal="left" vertical="center"/>
    </xf>
    <xf numFmtId="0" fontId="12" fillId="4" borderId="157" applyNumberFormat="0" applyFont="0" applyAlignment="0" applyProtection="0"/>
    <xf numFmtId="0" fontId="56" fillId="0" borderId="73" applyNumberFormat="0" applyAlignment="0" applyProtection="0">
      <alignment horizontal="left" vertical="center"/>
    </xf>
    <xf numFmtId="0" fontId="56" fillId="0" borderId="73" applyNumberFormat="0" applyAlignment="0" applyProtection="0">
      <alignment horizontal="left" vertical="center"/>
    </xf>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56" fillId="0" borderId="72">
      <alignment horizontal="left" vertical="center"/>
    </xf>
    <xf numFmtId="0" fontId="56" fillId="0" borderId="104">
      <alignment horizontal="left" vertical="center"/>
    </xf>
    <xf numFmtId="0" fontId="56" fillId="0" borderId="72">
      <alignment horizontal="left" vertical="center"/>
    </xf>
    <xf numFmtId="0" fontId="12" fillId="4" borderId="186" applyNumberFormat="0" applyFont="0" applyAlignment="0" applyProtection="0"/>
    <xf numFmtId="0" fontId="12" fillId="4" borderId="85" applyNumberFormat="0" applyFont="0" applyAlignment="0" applyProtection="0"/>
    <xf numFmtId="0" fontId="56" fillId="0" borderId="154">
      <alignment horizontal="left" vertical="center"/>
    </xf>
    <xf numFmtId="0" fontId="12" fillId="4" borderId="278" applyNumberFormat="0" applyFont="0" applyAlignment="0" applyProtection="0"/>
    <xf numFmtId="0" fontId="12" fillId="4" borderId="103" applyNumberFormat="0" applyFont="0" applyAlignment="0" applyProtection="0"/>
    <xf numFmtId="0" fontId="12" fillId="4" borderId="224" applyNumberFormat="0" applyFont="0" applyAlignment="0" applyProtection="0"/>
    <xf numFmtId="0" fontId="12" fillId="4" borderId="245" applyNumberFormat="0" applyFont="0" applyAlignment="0" applyProtection="0"/>
    <xf numFmtId="0" fontId="56" fillId="0" borderId="73" applyNumberFormat="0" applyAlignment="0" applyProtection="0">
      <alignment horizontal="left" vertical="center"/>
    </xf>
    <xf numFmtId="0" fontId="153" fillId="20" borderId="87" applyNumberFormat="0" applyAlignment="0" applyProtection="0"/>
    <xf numFmtId="0" fontId="12" fillId="4" borderId="77" applyNumberFormat="0" applyFont="0" applyAlignment="0" applyProtection="0"/>
    <xf numFmtId="0" fontId="56" fillId="0" borderId="72">
      <alignment horizontal="left" vertical="center"/>
    </xf>
    <xf numFmtId="0" fontId="12" fillId="4" borderId="103" applyNumberFormat="0" applyFont="0" applyAlignment="0" applyProtection="0"/>
    <xf numFmtId="0" fontId="12" fillId="4" borderId="109" applyNumberFormat="0" applyFont="0" applyAlignment="0" applyProtection="0"/>
    <xf numFmtId="0" fontId="152" fillId="18" borderId="284" applyNumberFormat="0" applyAlignment="0" applyProtection="0"/>
    <xf numFmtId="0" fontId="212" fillId="33" borderId="0" applyNumberFormat="0" applyBorder="0" applyAlignment="0" applyProtection="0"/>
    <xf numFmtId="0" fontId="12" fillId="4" borderId="109" applyNumberFormat="0" applyFont="0" applyAlignment="0" applyProtection="0"/>
    <xf numFmtId="0" fontId="56" fillId="0" borderId="104">
      <alignment horizontal="left" vertical="center"/>
    </xf>
    <xf numFmtId="0" fontId="8" fillId="0" borderId="0"/>
    <xf numFmtId="0" fontId="216" fillId="0" borderId="0"/>
    <xf numFmtId="0" fontId="8" fillId="0" borderId="0"/>
    <xf numFmtId="190" fontId="54" fillId="0" borderId="96">
      <alignment horizontal="center"/>
    </xf>
    <xf numFmtId="0" fontId="8" fillId="0" borderId="0"/>
    <xf numFmtId="0" fontId="8" fillId="0" borderId="0"/>
    <xf numFmtId="0" fontId="8" fillId="0" borderId="0"/>
    <xf numFmtId="0" fontId="56" fillId="0" borderId="286">
      <alignment horizontal="left" vertical="center"/>
    </xf>
    <xf numFmtId="0" fontId="12" fillId="4" borderId="66" applyNumberFormat="0" applyFont="0" applyAlignment="0" applyProtection="0"/>
    <xf numFmtId="0" fontId="12" fillId="4" borderId="66" applyNumberFormat="0" applyFont="0" applyAlignment="0" applyProtection="0"/>
    <xf numFmtId="0" fontId="12" fillId="4" borderId="164" applyNumberFormat="0" applyFont="0" applyAlignment="0" applyProtection="0"/>
    <xf numFmtId="0" fontId="56" fillId="0" borderId="282" applyNumberFormat="0" applyAlignment="0" applyProtection="0">
      <alignment horizontal="left" vertical="center"/>
    </xf>
    <xf numFmtId="0" fontId="8" fillId="0" borderId="0"/>
    <xf numFmtId="0" fontId="8" fillId="0" borderId="0"/>
    <xf numFmtId="0" fontId="8" fillId="0" borderId="0"/>
    <xf numFmtId="0" fontId="8" fillId="0" borderId="0"/>
    <xf numFmtId="0" fontId="12" fillId="4" borderId="209" applyNumberFormat="0" applyFont="0" applyAlignment="0" applyProtection="0"/>
    <xf numFmtId="0" fontId="8" fillId="0" borderId="0"/>
    <xf numFmtId="248" fontId="191" fillId="0" borderId="78">
      <alignment horizontal="right" vertical="center"/>
    </xf>
    <xf numFmtId="0" fontId="8" fillId="0" borderId="0"/>
    <xf numFmtId="0" fontId="174" fillId="0" borderId="91" applyNumberFormat="0" applyAlignment="0">
      <alignment horizontal="center"/>
    </xf>
    <xf numFmtId="0" fontId="8" fillId="0" borderId="0"/>
    <xf numFmtId="0" fontId="8" fillId="0" borderId="0"/>
    <xf numFmtId="0" fontId="8" fillId="0" borderId="0"/>
    <xf numFmtId="0" fontId="8" fillId="0" borderId="0"/>
    <xf numFmtId="0" fontId="12" fillId="4" borderId="77" applyNumberFormat="0" applyFont="0" applyAlignment="0" applyProtection="0"/>
    <xf numFmtId="0" fontId="153" fillId="20" borderId="67" applyNumberFormat="0" applyAlignment="0" applyProtection="0"/>
    <xf numFmtId="0" fontId="56" fillId="0" borderId="92" applyNumberFormat="0" applyAlignment="0" applyProtection="0">
      <alignment horizontal="left" vertical="center"/>
    </xf>
    <xf numFmtId="220" fontId="198" fillId="52" borderId="169">
      <alignment vertical="top"/>
    </xf>
    <xf numFmtId="0" fontId="56" fillId="0" borderId="104">
      <alignment horizontal="left" vertical="center"/>
    </xf>
    <xf numFmtId="217" fontId="59" fillId="0" borderId="169">
      <alignment horizontal="left" vertical="top"/>
    </xf>
    <xf numFmtId="0" fontId="12" fillId="4" borderId="95" applyNumberFormat="0" applyFont="0" applyAlignment="0" applyProtection="0"/>
    <xf numFmtId="9" fontId="118" fillId="0" borderId="230" applyNumberFormat="0" applyBorder="0"/>
    <xf numFmtId="0" fontId="138" fillId="18" borderId="247" applyNumberFormat="0" applyAlignment="0" applyProtection="0"/>
    <xf numFmtId="0" fontId="12" fillId="4" borderId="85" applyNumberFormat="0" applyFont="0" applyAlignment="0" applyProtection="0"/>
    <xf numFmtId="0" fontId="12" fillId="4" borderId="269" applyNumberFormat="0" applyFont="0" applyAlignment="0" applyProtection="0"/>
    <xf numFmtId="0" fontId="152" fillId="18" borderId="61" applyNumberFormat="0" applyAlignment="0" applyProtection="0"/>
    <xf numFmtId="0" fontId="153" fillId="20" borderId="60" applyNumberFormat="0" applyAlignment="0" applyProtection="0"/>
    <xf numFmtId="0" fontId="153" fillId="20" borderId="111" applyNumberFormat="0" applyAlignment="0" applyProtection="0"/>
    <xf numFmtId="0" fontId="56" fillId="0" borderId="82">
      <alignment horizontal="left" vertical="center"/>
    </xf>
    <xf numFmtId="0" fontId="56" fillId="0" borderId="104">
      <alignment horizontal="left" vertical="center"/>
    </xf>
    <xf numFmtId="0" fontId="56" fillId="0" borderId="82">
      <alignment horizontal="left" vertical="center"/>
    </xf>
    <xf numFmtId="0" fontId="56" fillId="0" borderId="199">
      <alignment horizontal="left" vertical="center"/>
    </xf>
    <xf numFmtId="0" fontId="56" fillId="0" borderId="256" applyNumberFormat="0" applyAlignment="0" applyProtection="0">
      <alignment horizontal="left" vertical="center"/>
    </xf>
    <xf numFmtId="0" fontId="8" fillId="0" borderId="0"/>
    <xf numFmtId="0" fontId="12" fillId="4" borderId="157" applyNumberFormat="0" applyFont="0" applyAlignment="0" applyProtection="0"/>
    <xf numFmtId="0" fontId="12" fillId="4" borderId="95" applyNumberFormat="0" applyFont="0" applyAlignment="0" applyProtection="0"/>
    <xf numFmtId="0" fontId="12" fillId="4" borderId="58" applyNumberFormat="0" applyFont="0" applyAlignment="0" applyProtection="0"/>
    <xf numFmtId="0" fontId="12" fillId="4" borderId="109" applyNumberFormat="0" applyFont="0" applyAlignment="0" applyProtection="0"/>
    <xf numFmtId="0" fontId="12" fillId="4" borderId="95" applyNumberFormat="0" applyFont="0" applyAlignment="0" applyProtection="0"/>
    <xf numFmtId="0" fontId="56" fillId="0" borderId="261" applyNumberFormat="0" applyAlignment="0" applyProtection="0">
      <alignment horizontal="left" vertical="center"/>
    </xf>
    <xf numFmtId="0" fontId="56" fillId="0" borderId="104">
      <alignment horizontal="left" vertical="center"/>
    </xf>
    <xf numFmtId="0" fontId="18" fillId="57" borderId="94">
      <alignment horizontal="left" vertical="center"/>
    </xf>
    <xf numFmtId="0" fontId="12" fillId="4" borderId="202" applyNumberFormat="0" applyFont="0" applyAlignment="0" applyProtection="0"/>
    <xf numFmtId="0" fontId="12" fillId="4" borderId="85" applyNumberFormat="0" applyFont="0" applyAlignment="0" applyProtection="0"/>
    <xf numFmtId="0" fontId="12" fillId="4" borderId="145" applyNumberFormat="0" applyFont="0" applyAlignment="0" applyProtection="0"/>
    <xf numFmtId="0" fontId="212" fillId="26" borderId="0" applyNumberFormat="0" applyBorder="0" applyAlignment="0" applyProtection="0"/>
    <xf numFmtId="0" fontId="12" fillId="4" borderId="103" applyNumberFormat="0" applyFont="0" applyAlignment="0" applyProtection="0"/>
    <xf numFmtId="0" fontId="12" fillId="4" borderId="103" applyNumberFormat="0" applyFont="0" applyAlignment="0" applyProtection="0"/>
    <xf numFmtId="0" fontId="12" fillId="4" borderId="109"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221" fontId="199" fillId="54" borderId="64"/>
    <xf numFmtId="0" fontId="12" fillId="4" borderId="109" applyNumberFormat="0" applyFont="0" applyAlignment="0" applyProtection="0"/>
    <xf numFmtId="0" fontId="12" fillId="4" borderId="164" applyNumberFormat="0" applyFont="0" applyAlignment="0" applyProtection="0"/>
    <xf numFmtId="0" fontId="56" fillId="0" borderId="199">
      <alignment horizontal="left" vertical="center"/>
    </xf>
    <xf numFmtId="0" fontId="12" fillId="4" borderId="109" applyNumberFormat="0" applyFont="0" applyAlignment="0" applyProtection="0"/>
    <xf numFmtId="0" fontId="56" fillId="0" borderId="277" applyNumberFormat="0" applyAlignment="0" applyProtection="0">
      <alignment horizontal="left" vertical="center"/>
    </xf>
    <xf numFmtId="0" fontId="12" fillId="4" borderId="66" applyNumberFormat="0" applyFont="0" applyAlignment="0" applyProtection="0"/>
    <xf numFmtId="0" fontId="12" fillId="4" borderId="66" applyNumberFormat="0" applyFont="0" applyAlignment="0" applyProtection="0"/>
    <xf numFmtId="0" fontId="195" fillId="0" borderId="290" applyNumberFormat="0" applyFill="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56" fillId="0" borderId="220" applyNumberFormat="0" applyAlignment="0" applyProtection="0">
      <alignment horizontal="left" vertical="center"/>
    </xf>
    <xf numFmtId="0" fontId="8" fillId="0" borderId="0"/>
    <xf numFmtId="0" fontId="12" fillId="4" borderId="164" applyNumberFormat="0" applyFont="0" applyAlignment="0" applyProtection="0"/>
    <xf numFmtId="220" fontId="59" fillId="44" borderId="56" applyNumberFormat="0" applyAlignment="0">
      <alignment horizontal="left" vertical="top"/>
    </xf>
    <xf numFmtId="49" fontId="166" fillId="0" borderId="56">
      <alignment vertical="center"/>
    </xf>
    <xf numFmtId="0" fontId="153" fillId="20" borderId="60" applyNumberFormat="0" applyAlignment="0" applyProtection="0"/>
    <xf numFmtId="0" fontId="153" fillId="20" borderId="60" applyNumberFormat="0" applyAlignment="0" applyProtection="0"/>
    <xf numFmtId="0" fontId="153" fillId="20" borderId="60" applyNumberFormat="0" applyAlignment="0" applyProtection="0"/>
    <xf numFmtId="2" fontId="168" fillId="0" borderId="59" applyBorder="0"/>
    <xf numFmtId="0" fontId="12" fillId="4" borderId="85" applyNumberFormat="0" applyFont="0" applyAlignment="0" applyProtection="0"/>
    <xf numFmtId="0" fontId="12" fillId="4" borderId="157" applyNumberFormat="0" applyFont="0" applyAlignment="0" applyProtection="0"/>
    <xf numFmtId="0" fontId="12" fillId="4" borderId="85"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52" fillId="18" borderId="102" applyNumberFormat="0" applyAlignment="0" applyProtection="0"/>
    <xf numFmtId="0" fontId="12" fillId="4" borderId="224" applyNumberFormat="0" applyFont="0" applyAlignment="0" applyProtection="0"/>
    <xf numFmtId="0" fontId="12" fillId="4" borderId="103" applyNumberFormat="0" applyFont="0" applyAlignment="0" applyProtection="0"/>
    <xf numFmtId="0" fontId="12" fillId="4" borderId="145"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245" applyNumberFormat="0" applyFont="0" applyAlignment="0" applyProtection="0"/>
    <xf numFmtId="0" fontId="12" fillId="4" borderId="77" applyNumberFormat="0" applyFont="0" applyAlignment="0" applyProtection="0"/>
    <xf numFmtId="10" fontId="72" fillId="3" borderId="100" applyNumberFormat="0" applyBorder="0" applyAlignment="0" applyProtection="0"/>
    <xf numFmtId="0" fontId="12" fillId="4" borderId="95" applyNumberFormat="0" applyFont="0" applyAlignment="0" applyProtection="0"/>
    <xf numFmtId="217" fontId="59" fillId="0" borderId="287">
      <alignment horizontal="left" vertical="top"/>
    </xf>
    <xf numFmtId="0" fontId="12" fillId="4" borderId="66" applyNumberFormat="0" applyFont="0" applyAlignment="0" applyProtection="0"/>
    <xf numFmtId="0" fontId="12" fillId="4" borderId="66" applyNumberFormat="0" applyFont="0" applyAlignment="0" applyProtection="0"/>
    <xf numFmtId="0" fontId="12" fillId="4" borderId="109" applyNumberFormat="0" applyFont="0" applyAlignment="0" applyProtection="0"/>
    <xf numFmtId="0" fontId="8" fillId="0" borderId="0"/>
    <xf numFmtId="0" fontId="12" fillId="4" borderId="66" applyNumberFormat="0" applyFont="0" applyAlignment="0" applyProtection="0"/>
    <xf numFmtId="0" fontId="8" fillId="0" borderId="0"/>
    <xf numFmtId="0" fontId="8" fillId="0" borderId="0"/>
    <xf numFmtId="0" fontId="8" fillId="0" borderId="0"/>
    <xf numFmtId="0" fontId="8" fillId="0" borderId="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53" fillId="20" borderId="79" applyNumberFormat="0" applyAlignment="0" applyProtection="0"/>
    <xf numFmtId="0" fontId="152" fillId="18" borderId="88" applyNumberFormat="0" applyAlignment="0" applyProtection="0"/>
    <xf numFmtId="0" fontId="12" fillId="4" borderId="95" applyNumberFormat="0" applyFont="0" applyAlignment="0" applyProtection="0"/>
    <xf numFmtId="220" fontId="59" fillId="44" borderId="185" applyNumberFormat="0" applyAlignment="0">
      <alignment horizontal="left" vertical="top"/>
    </xf>
    <xf numFmtId="0" fontId="127" fillId="25" borderId="0" applyNumberFormat="0" applyBorder="0" applyAlignment="0" applyProtection="0"/>
    <xf numFmtId="0" fontId="12" fillId="4" borderId="85" applyNumberFormat="0" applyFont="0" applyAlignment="0" applyProtection="0"/>
    <xf numFmtId="0" fontId="12" fillId="4" borderId="224" applyNumberFormat="0" applyFont="0" applyAlignment="0" applyProtection="0"/>
    <xf numFmtId="0" fontId="12" fillId="4" borderId="66" applyNumberFormat="0" applyFont="0" applyAlignment="0" applyProtection="0"/>
    <xf numFmtId="0" fontId="12" fillId="4" borderId="77" applyNumberFormat="0" applyFont="0" applyAlignment="0" applyProtection="0"/>
    <xf numFmtId="189" fontId="54" fillId="0" borderId="165">
      <alignment horizontal="right" vertical="center"/>
    </xf>
    <xf numFmtId="0" fontId="12" fillId="4" borderId="66"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77" applyNumberFormat="0" applyFont="0" applyAlignment="0" applyProtection="0"/>
    <xf numFmtId="0" fontId="56" fillId="0" borderId="232" applyNumberFormat="0" applyAlignment="0" applyProtection="0">
      <alignment horizontal="left" vertical="center"/>
    </xf>
    <xf numFmtId="0" fontId="12" fillId="4" borderId="77" applyNumberFormat="0" applyFont="0" applyAlignment="0" applyProtection="0"/>
    <xf numFmtId="0" fontId="12" fillId="4" borderId="77" applyNumberFormat="0" applyFont="0" applyAlignment="0" applyProtection="0"/>
    <xf numFmtId="0" fontId="12" fillId="4" borderId="66" applyNumberFormat="0" applyFont="0" applyAlignment="0" applyProtection="0"/>
    <xf numFmtId="0" fontId="12" fillId="4" borderId="95" applyNumberFormat="0" applyFont="0" applyAlignment="0" applyProtection="0"/>
    <xf numFmtId="0" fontId="12" fillId="4" borderId="103" applyNumberFormat="0" applyFont="0" applyAlignment="0" applyProtection="0"/>
    <xf numFmtId="0" fontId="12" fillId="4" borderId="95" applyNumberFormat="0" applyFont="0" applyAlignment="0" applyProtection="0"/>
    <xf numFmtId="0" fontId="12" fillId="4" borderId="103" applyNumberFormat="0" applyFont="0" applyAlignment="0" applyProtection="0"/>
    <xf numFmtId="0" fontId="56" fillId="0" borderId="92" applyNumberFormat="0" applyAlignment="0" applyProtection="0">
      <alignment horizontal="left" vertical="center"/>
    </xf>
    <xf numFmtId="200" fontId="34" fillId="0" borderId="0" applyFont="0" applyFill="0" applyBorder="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85" applyNumberFormat="0" applyFont="0" applyAlignment="0" applyProtection="0"/>
    <xf numFmtId="0" fontId="212" fillId="36" borderId="0" applyNumberFormat="0" applyBorder="0" applyAlignment="0" applyProtection="0"/>
    <xf numFmtId="0" fontId="12" fillId="4" borderId="103" applyNumberFormat="0" applyFont="0" applyAlignment="0" applyProtection="0"/>
    <xf numFmtId="0" fontId="12" fillId="4" borderId="58" applyNumberFormat="0" applyFont="0" applyAlignment="0" applyProtection="0"/>
    <xf numFmtId="0" fontId="56" fillId="0" borderId="256" applyNumberFormat="0" applyAlignment="0" applyProtection="0">
      <alignment horizontal="left" vertical="center"/>
    </xf>
    <xf numFmtId="0" fontId="12" fillId="4" borderId="66" applyNumberFormat="0" applyFont="0" applyAlignment="0" applyProtection="0"/>
    <xf numFmtId="0" fontId="12" fillId="4" borderId="77" applyNumberFormat="0" applyFont="0" applyAlignment="0" applyProtection="0"/>
    <xf numFmtId="0" fontId="12" fillId="4" borderId="109" applyNumberFormat="0" applyFont="0" applyAlignment="0" applyProtection="0"/>
    <xf numFmtId="0" fontId="12" fillId="4" borderId="103" applyNumberFormat="0" applyFont="0" applyAlignment="0" applyProtection="0"/>
    <xf numFmtId="0" fontId="12" fillId="4" borderId="186" applyNumberFormat="0" applyFont="0" applyAlignment="0" applyProtection="0"/>
    <xf numFmtId="0" fontId="12" fillId="4" borderId="145" applyNumberFormat="0" applyFont="0" applyAlignment="0" applyProtection="0"/>
    <xf numFmtId="220" fontId="59" fillId="44" borderId="75" applyNumberFormat="0" applyAlignment="0">
      <alignment horizontal="left" vertical="top"/>
    </xf>
    <xf numFmtId="0" fontId="56" fillId="0" borderId="235" applyNumberFormat="0" applyAlignment="0" applyProtection="0">
      <alignment horizontal="left" vertical="center"/>
    </xf>
    <xf numFmtId="0" fontId="209" fillId="0" borderId="0"/>
    <xf numFmtId="192" fontId="54" fillId="0" borderId="155"/>
    <xf numFmtId="0" fontId="12" fillId="4" borderId="66" applyNumberFormat="0" applyFont="0" applyAlignment="0" applyProtection="0"/>
    <xf numFmtId="0" fontId="12" fillId="4" borderId="77" applyNumberFormat="0" applyFont="0" applyAlignment="0" applyProtection="0"/>
    <xf numFmtId="10" fontId="72" fillId="3" borderId="208" applyNumberFormat="0" applyBorder="0" applyAlignment="0" applyProtection="0"/>
    <xf numFmtId="0" fontId="12" fillId="4" borderId="95"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56" fillId="0" borderId="104">
      <alignment horizontal="left" vertical="center"/>
    </xf>
    <xf numFmtId="0" fontId="12" fillId="4" borderId="77" applyNumberFormat="0" applyFont="0" applyAlignment="0" applyProtection="0"/>
    <xf numFmtId="0" fontId="8" fillId="0" borderId="0"/>
    <xf numFmtId="0" fontId="8" fillId="0" borderId="0"/>
    <xf numFmtId="0" fontId="8" fillId="0" borderId="0"/>
    <xf numFmtId="0" fontId="8" fillId="0" borderId="0"/>
    <xf numFmtId="0" fontId="12" fillId="4" borderId="209" applyNumberFormat="0" applyFont="0" applyAlignment="0" applyProtection="0"/>
    <xf numFmtId="0" fontId="12" fillId="4" borderId="77"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103"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52" fillId="18" borderId="61" applyNumberFormat="0" applyAlignment="0" applyProtection="0"/>
    <xf numFmtId="0" fontId="152" fillId="18" borderId="61" applyNumberFormat="0" applyAlignment="0" applyProtection="0"/>
    <xf numFmtId="0" fontId="152" fillId="18" borderId="61" applyNumberFormat="0" applyAlignment="0" applyProtection="0"/>
    <xf numFmtId="0" fontId="12" fillId="4" borderId="77" applyNumberFormat="0" applyFont="0" applyAlignment="0" applyProtection="0"/>
    <xf numFmtId="0" fontId="127" fillId="26" borderId="0" applyNumberFormat="0" applyBorder="0" applyAlignment="0" applyProtection="0"/>
    <xf numFmtId="0" fontId="12" fillId="4" borderId="245" applyNumberFormat="0" applyFont="0" applyAlignment="0" applyProtection="0"/>
    <xf numFmtId="0" fontId="12" fillId="4" borderId="95" applyNumberFormat="0" applyFont="0" applyAlignment="0" applyProtection="0"/>
    <xf numFmtId="0" fontId="12" fillId="4" borderId="164" applyNumberFormat="0" applyFont="0" applyAlignment="0" applyProtection="0"/>
    <xf numFmtId="0" fontId="12" fillId="4" borderId="95" applyNumberFormat="0" applyFont="0" applyAlignment="0" applyProtection="0"/>
    <xf numFmtId="0" fontId="174" fillId="0" borderId="134" applyNumberFormat="0" applyAlignment="0">
      <alignment horizontal="center"/>
    </xf>
    <xf numFmtId="0" fontId="12" fillId="4" borderId="164" applyNumberFormat="0" applyFont="0" applyAlignment="0" applyProtection="0"/>
    <xf numFmtId="0" fontId="219" fillId="0" borderId="43" applyNumberFormat="0" applyFill="0" applyAlignment="0" applyProtection="0"/>
    <xf numFmtId="0" fontId="12" fillId="4" borderId="209" applyNumberFormat="0" applyFont="0" applyAlignment="0" applyProtection="0"/>
    <xf numFmtId="0" fontId="12" fillId="4" borderId="103" applyNumberFormat="0" applyFont="0" applyAlignment="0" applyProtection="0"/>
    <xf numFmtId="0" fontId="12" fillId="4" borderId="95" applyNumberFormat="0" applyFont="0" applyAlignment="0" applyProtection="0"/>
    <xf numFmtId="0" fontId="183" fillId="1" borderId="54" applyNumberFormat="0" applyFont="0" applyAlignment="0">
      <alignment horizontal="center"/>
    </xf>
    <xf numFmtId="0" fontId="56" fillId="0" borderId="153" applyNumberFormat="0" applyAlignment="0" applyProtection="0">
      <alignment horizontal="left" vertical="center"/>
    </xf>
    <xf numFmtId="0" fontId="12" fillId="4" borderId="224" applyNumberFormat="0" applyFont="0" applyAlignment="0" applyProtection="0"/>
    <xf numFmtId="0" fontId="56" fillId="0" borderId="92" applyNumberFormat="0" applyAlignment="0" applyProtection="0">
      <alignment horizontal="left" vertical="center"/>
    </xf>
    <xf numFmtId="0" fontId="12" fillId="4" borderId="109" applyNumberFormat="0" applyFont="0" applyAlignment="0" applyProtection="0"/>
    <xf numFmtId="0" fontId="56" fillId="0" borderId="257">
      <alignment horizontal="left" vertical="center"/>
    </xf>
    <xf numFmtId="0" fontId="56" fillId="0" borderId="92" applyNumberFormat="0" applyAlignment="0" applyProtection="0">
      <alignment horizontal="left" vertical="center"/>
    </xf>
    <xf numFmtId="0" fontId="12" fillId="4" borderId="145" applyNumberFormat="0" applyFont="0" applyAlignment="0" applyProtection="0"/>
    <xf numFmtId="248" fontId="191" fillId="0" borderId="59">
      <alignment horizontal="right" vertical="center"/>
    </xf>
    <xf numFmtId="189" fontId="54" fillId="0" borderId="59">
      <alignment horizontal="right" vertical="center"/>
    </xf>
    <xf numFmtId="189" fontId="54" fillId="0" borderId="59">
      <alignment horizontal="right" vertical="center"/>
    </xf>
    <xf numFmtId="189" fontId="54" fillId="0" borderId="59">
      <alignment horizontal="right" vertical="center"/>
    </xf>
    <xf numFmtId="189" fontId="54" fillId="0" borderId="59">
      <alignment horizontal="right" vertical="center"/>
    </xf>
    <xf numFmtId="189" fontId="54" fillId="0" borderId="59">
      <alignment horizontal="right" vertical="center"/>
    </xf>
    <xf numFmtId="189" fontId="54" fillId="0" borderId="59">
      <alignment horizontal="right" vertical="center"/>
    </xf>
    <xf numFmtId="0" fontId="212" fillId="29" borderId="0" applyNumberFormat="0" applyBorder="0" applyAlignment="0" applyProtection="0"/>
    <xf numFmtId="0" fontId="56" fillId="0" borderId="92" applyNumberFormat="0" applyAlignment="0" applyProtection="0">
      <alignment horizontal="left" vertical="center"/>
    </xf>
    <xf numFmtId="0" fontId="56" fillId="0" borderId="154">
      <alignment horizontal="left" vertical="center"/>
    </xf>
    <xf numFmtId="0" fontId="138" fillId="18" borderId="60" applyNumberFormat="0" applyAlignment="0" applyProtection="0"/>
    <xf numFmtId="0" fontId="56" fillId="0" borderId="92" applyNumberFormat="0" applyAlignment="0" applyProtection="0">
      <alignment horizontal="left" vertical="center"/>
    </xf>
    <xf numFmtId="0" fontId="195" fillId="0" borderId="62" applyNumberFormat="0" applyFill="0" applyAlignment="0" applyProtection="0"/>
    <xf numFmtId="0" fontId="56" fillId="0" borderId="65">
      <alignment horizontal="left" vertical="center"/>
    </xf>
    <xf numFmtId="0" fontId="56" fillId="0" borderId="256" applyNumberFormat="0" applyAlignment="0" applyProtection="0">
      <alignment horizontal="left" vertical="center"/>
    </xf>
    <xf numFmtId="0" fontId="12" fillId="4" borderId="245"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195" fillId="0" borderId="90" applyNumberFormat="0" applyFill="0" applyAlignment="0" applyProtection="0"/>
    <xf numFmtId="0" fontId="12" fillId="4" borderId="224" applyNumberFormat="0" applyFont="0" applyAlignment="0" applyProtection="0"/>
    <xf numFmtId="0" fontId="56" fillId="0" borderId="154">
      <alignment horizontal="left" vertical="center"/>
    </xf>
    <xf numFmtId="220" fontId="198" fillId="52" borderId="57">
      <alignment vertical="top"/>
    </xf>
    <xf numFmtId="0" fontId="18" fillId="53" borderId="56">
      <alignment horizontal="left" vertical="center"/>
    </xf>
    <xf numFmtId="221" fontId="199" fillId="54" borderId="57"/>
    <xf numFmtId="217" fontId="59" fillId="0" borderId="57">
      <alignment horizontal="left" vertical="top"/>
    </xf>
    <xf numFmtId="0" fontId="12" fillId="4" borderId="109" applyNumberFormat="0" applyFont="0" applyAlignment="0" applyProtection="0"/>
    <xf numFmtId="189" fontId="54" fillId="0" borderId="86">
      <alignment horizontal="right" vertical="center"/>
    </xf>
    <xf numFmtId="0" fontId="12" fillId="4" borderId="103"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56" fillId="0" borderId="82">
      <alignment horizontal="left" vertical="center"/>
    </xf>
    <xf numFmtId="0" fontId="12" fillId="4" borderId="209" applyNumberFormat="0" applyFont="0" applyAlignment="0" applyProtection="0"/>
    <xf numFmtId="0" fontId="12" fillId="4" borderId="157"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0" fontId="12" fillId="4" borderId="77" applyNumberFormat="0" applyFont="0" applyAlignment="0" applyProtection="0"/>
    <xf numFmtId="0" fontId="8" fillId="0" borderId="0"/>
    <xf numFmtId="0" fontId="12" fillId="4" borderId="103" applyNumberFormat="0" applyFont="0" applyAlignment="0" applyProtection="0"/>
    <xf numFmtId="0" fontId="12" fillId="0" borderId="0"/>
    <xf numFmtId="0" fontId="56" fillId="0" borderId="104">
      <alignment horizontal="left" vertical="center"/>
    </xf>
    <xf numFmtId="0" fontId="12" fillId="4" borderId="209" applyNumberFormat="0" applyFont="0" applyAlignment="0" applyProtection="0"/>
    <xf numFmtId="0" fontId="56" fillId="0" borderId="153" applyNumberFormat="0" applyAlignment="0" applyProtection="0">
      <alignment horizontal="left" vertical="center"/>
    </xf>
    <xf numFmtId="0" fontId="12" fillId="4" borderId="85" applyNumberFormat="0" applyFont="0" applyAlignment="0" applyProtection="0"/>
    <xf numFmtId="0" fontId="12" fillId="4" borderId="245" applyNumberFormat="0" applyFont="0" applyAlignment="0" applyProtection="0"/>
    <xf numFmtId="0" fontId="12" fillId="4" borderId="85" applyNumberFormat="0" applyFont="0" applyAlignment="0" applyProtection="0"/>
    <xf numFmtId="0" fontId="12" fillId="4" borderId="103" applyNumberFormat="0" applyFont="0" applyAlignment="0" applyProtection="0"/>
    <xf numFmtId="0" fontId="12" fillId="4" borderId="209" applyNumberFormat="0" applyFont="0" applyAlignment="0" applyProtection="0"/>
    <xf numFmtId="256" fontId="34" fillId="0" borderId="0" applyFont="0" applyFill="0" applyBorder="0" applyAlignment="0" applyProtection="0"/>
    <xf numFmtId="0" fontId="56" fillId="0" borderId="82">
      <alignment horizontal="left" vertical="center"/>
    </xf>
    <xf numFmtId="0" fontId="12" fillId="4" borderId="109" applyNumberFormat="0" applyFont="0" applyAlignment="0" applyProtection="0"/>
    <xf numFmtId="0" fontId="56" fillId="0" borderId="104">
      <alignment horizontal="left" vertical="center"/>
    </xf>
    <xf numFmtId="0" fontId="56" fillId="0" borderId="92" applyNumberFormat="0" applyAlignment="0" applyProtection="0">
      <alignment horizontal="left" vertical="center"/>
    </xf>
    <xf numFmtId="0" fontId="12" fillId="4" borderId="95" applyNumberFormat="0" applyFont="0" applyAlignment="0" applyProtection="0"/>
    <xf numFmtId="0" fontId="12" fillId="4" borderId="85" applyNumberFormat="0" applyFont="0" applyAlignment="0" applyProtection="0"/>
    <xf numFmtId="0" fontId="12" fillId="4" borderId="145" applyNumberFormat="0" applyFont="0" applyAlignment="0" applyProtection="0"/>
    <xf numFmtId="0" fontId="12" fillId="4" borderId="77" applyNumberFormat="0" applyFont="0" applyAlignment="0" applyProtection="0"/>
    <xf numFmtId="0" fontId="212" fillId="24" borderId="0" applyNumberFormat="0" applyBorder="0" applyAlignment="0" applyProtection="0"/>
    <xf numFmtId="0" fontId="12" fillId="4" borderId="95" applyNumberFormat="0" applyFont="0" applyAlignment="0" applyProtection="0"/>
    <xf numFmtId="165" fontId="34" fillId="0" borderId="0" applyFont="0" applyFill="0" applyBorder="0" applyAlignment="0" applyProtection="0"/>
    <xf numFmtId="0" fontId="56" fillId="0" borderId="257">
      <alignment horizontal="left" vertical="center"/>
    </xf>
    <xf numFmtId="0" fontId="12" fillId="4" borderId="77" applyNumberFormat="0" applyFont="0" applyAlignment="0" applyProtection="0"/>
    <xf numFmtId="0" fontId="12" fillId="4" borderId="103" applyNumberFormat="0" applyFont="0" applyAlignment="0" applyProtection="0"/>
    <xf numFmtId="0" fontId="56" fillId="0" borderId="154">
      <alignment horizontal="left" vertical="center"/>
    </xf>
    <xf numFmtId="0" fontId="56" fillId="0" borderId="104">
      <alignment horizontal="left" vertical="center"/>
    </xf>
    <xf numFmtId="0" fontId="12" fillId="4" borderId="95"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95" applyNumberFormat="0" applyFont="0" applyAlignment="0" applyProtection="0"/>
    <xf numFmtId="0" fontId="56" fillId="0" borderId="261" applyNumberFormat="0" applyAlignment="0" applyProtection="0">
      <alignment horizontal="left" vertical="center"/>
    </xf>
    <xf numFmtId="0" fontId="212" fillId="33" borderId="0" applyNumberFormat="0" applyBorder="0" applyAlignment="0" applyProtection="0"/>
    <xf numFmtId="0" fontId="12" fillId="4" borderId="224" applyNumberFormat="0" applyFont="0" applyAlignment="0" applyProtection="0"/>
    <xf numFmtId="0" fontId="12" fillId="4" borderId="103" applyNumberFormat="0" applyFont="0" applyAlignment="0" applyProtection="0"/>
    <xf numFmtId="0" fontId="12" fillId="4" borderId="109"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0" fontId="12" fillId="4" borderId="103" applyNumberFormat="0" applyFont="0" applyAlignment="0" applyProtection="0"/>
    <xf numFmtId="168" fontId="209" fillId="0" borderId="0" applyFont="0" applyFill="0" applyBorder="0" applyAlignment="0" applyProtection="0"/>
    <xf numFmtId="0" fontId="211" fillId="23" borderId="0" applyNumberFormat="0" applyBorder="0" applyAlignment="0" applyProtection="0"/>
    <xf numFmtId="0" fontId="12" fillId="4" borderId="85" applyNumberFormat="0" applyFont="0" applyAlignment="0" applyProtection="0"/>
    <xf numFmtId="0" fontId="12" fillId="4" borderId="95" applyNumberFormat="0" applyFont="0" applyAlignment="0" applyProtection="0"/>
    <xf numFmtId="0" fontId="56" fillId="0" borderId="92" applyNumberFormat="0" applyAlignment="0" applyProtection="0">
      <alignment horizontal="left" vertical="center"/>
    </xf>
    <xf numFmtId="0" fontId="152" fillId="18" borderId="68" applyNumberFormat="0" applyAlignment="0" applyProtection="0"/>
    <xf numFmtId="0" fontId="12" fillId="4" borderId="145" applyNumberFormat="0" applyFont="0" applyAlignment="0" applyProtection="0"/>
    <xf numFmtId="0" fontId="153" fillId="20" borderId="247" applyNumberFormat="0" applyAlignment="0" applyProtection="0"/>
    <xf numFmtId="0" fontId="208" fillId="0" borderId="0" applyFill="0" applyBorder="0" applyAlignment="0"/>
    <xf numFmtId="0" fontId="12" fillId="4" borderId="66" applyNumberFormat="0" applyFont="0" applyAlignment="0" applyProtection="0"/>
    <xf numFmtId="0" fontId="12" fillId="4" borderId="66" applyNumberFormat="0" applyFont="0" applyAlignment="0" applyProtection="0"/>
    <xf numFmtId="0" fontId="12" fillId="4" borderId="157" applyNumberFormat="0" applyFont="0" applyAlignment="0" applyProtection="0"/>
    <xf numFmtId="0" fontId="56" fillId="0" borderId="220" applyNumberFormat="0" applyAlignment="0" applyProtection="0">
      <alignment horizontal="left" vertical="center"/>
    </xf>
    <xf numFmtId="0" fontId="12" fillId="4" borderId="77" applyNumberFormat="0" applyFont="0" applyAlignment="0" applyProtection="0"/>
    <xf numFmtId="189" fontId="54" fillId="0" borderId="78">
      <alignment horizontal="right" vertical="center"/>
    </xf>
    <xf numFmtId="0" fontId="8" fillId="0" borderId="0"/>
    <xf numFmtId="0" fontId="8" fillId="0" borderId="0"/>
    <xf numFmtId="0" fontId="12" fillId="4" borderId="164" applyNumberFormat="0" applyFont="0" applyAlignment="0" applyProtection="0"/>
    <xf numFmtId="0" fontId="12" fillId="4" borderId="66" applyNumberFormat="0" applyFont="0" applyAlignment="0" applyProtection="0"/>
    <xf numFmtId="0" fontId="8" fillId="0" borderId="0"/>
    <xf numFmtId="0" fontId="8" fillId="0" borderId="0"/>
    <xf numFmtId="0" fontId="8" fillId="0" borderId="0"/>
    <xf numFmtId="0" fontId="8" fillId="0" borderId="0"/>
    <xf numFmtId="0" fontId="12" fillId="4" borderId="85"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56" fillId="0" borderId="291">
      <alignment horizontal="left" vertical="center"/>
    </xf>
    <xf numFmtId="0" fontId="12" fillId="4" borderId="209" applyNumberFormat="0" applyFont="0" applyAlignment="0" applyProtection="0"/>
    <xf numFmtId="0" fontId="12" fillId="4" borderId="245" applyNumberFormat="0" applyFont="0" applyAlignment="0" applyProtection="0"/>
    <xf numFmtId="189" fontId="54" fillId="0" borderId="78">
      <alignment horizontal="right" vertical="center"/>
    </xf>
    <xf numFmtId="0" fontId="56" fillId="0" borderId="286">
      <alignment horizontal="left" vertical="center"/>
    </xf>
    <xf numFmtId="0" fontId="8" fillId="0" borderId="0"/>
    <xf numFmtId="0" fontId="12" fillId="4" borderId="209" applyNumberFormat="0" applyFont="0" applyAlignment="0" applyProtection="0"/>
    <xf numFmtId="0" fontId="8" fillId="0" borderId="0"/>
    <xf numFmtId="0" fontId="8" fillId="0" borderId="0"/>
    <xf numFmtId="0" fontId="8" fillId="0" borderId="0"/>
    <xf numFmtId="0" fontId="12" fillId="4" borderId="77" applyNumberFormat="0" applyFont="0" applyAlignment="0" applyProtection="0"/>
    <xf numFmtId="0" fontId="8" fillId="0" borderId="0"/>
    <xf numFmtId="0" fontId="212" fillId="25" borderId="0" applyNumberFormat="0" applyBorder="0" applyAlignment="0" applyProtection="0"/>
    <xf numFmtId="164" fontId="116" fillId="0" borderId="5">
      <alignment horizontal="left" vertical="top"/>
    </xf>
    <xf numFmtId="0" fontId="12" fillId="4" borderId="66" applyNumberFormat="0" applyFont="0" applyAlignment="0" applyProtection="0"/>
    <xf numFmtId="0" fontId="12" fillId="4" borderId="95" applyNumberFormat="0" applyFont="0" applyAlignment="0" applyProtection="0"/>
    <xf numFmtId="0" fontId="12" fillId="4" borderId="186"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85" applyNumberFormat="0" applyFont="0" applyAlignment="0" applyProtection="0"/>
    <xf numFmtId="0" fontId="12" fillId="4" borderId="66" applyNumberFormat="0" applyFont="0" applyAlignment="0" applyProtection="0"/>
    <xf numFmtId="0" fontId="56" fillId="0" borderId="194" applyNumberFormat="0" applyAlignment="0" applyProtection="0">
      <alignment horizontal="left" vertical="center"/>
    </xf>
    <xf numFmtId="165" fontId="8" fillId="0" borderId="0" applyFont="0" applyFill="0" applyBorder="0" applyAlignment="0" applyProtection="0"/>
    <xf numFmtId="0" fontId="12" fillId="4" borderId="245" applyNumberFormat="0" applyFont="0" applyAlignment="0" applyProtection="0"/>
    <xf numFmtId="0" fontId="12" fillId="4" borderId="66" applyNumberFormat="0" applyFont="0" applyAlignment="0" applyProtection="0"/>
    <xf numFmtId="0" fontId="12" fillId="4" borderId="164" applyNumberFormat="0" applyFont="0" applyAlignment="0" applyProtection="0"/>
    <xf numFmtId="0" fontId="12" fillId="4" borderId="85" applyNumberFormat="0" applyFont="0" applyAlignment="0" applyProtection="0"/>
    <xf numFmtId="0" fontId="12" fillId="4" borderId="103" applyNumberFormat="0" applyFont="0" applyAlignment="0" applyProtection="0"/>
    <xf numFmtId="0" fontId="212" fillId="25" borderId="0" applyNumberFormat="0" applyBorder="0" applyAlignment="0" applyProtection="0"/>
    <xf numFmtId="0" fontId="12" fillId="4" borderId="95" applyNumberFormat="0" applyFont="0" applyAlignment="0" applyProtection="0"/>
    <xf numFmtId="0" fontId="12" fillId="4" borderId="77" applyNumberFormat="0" applyFont="0" applyAlignment="0" applyProtection="0"/>
    <xf numFmtId="0" fontId="56" fillId="0" borderId="154">
      <alignment horizontal="left" vertical="center"/>
    </xf>
    <xf numFmtId="0" fontId="12" fillId="4" borderId="95" applyNumberFormat="0" applyFont="0" applyAlignment="0" applyProtection="0"/>
    <xf numFmtId="0" fontId="12" fillId="4" borderId="66" applyNumberFormat="0" applyFont="0" applyAlignment="0" applyProtection="0"/>
    <xf numFmtId="0" fontId="12" fillId="4" borderId="85" applyNumberFormat="0" applyFont="0" applyAlignment="0" applyProtection="0"/>
    <xf numFmtId="0" fontId="12" fillId="4" borderId="103" applyNumberFormat="0" applyFont="0" applyAlignment="0" applyProtection="0"/>
    <xf numFmtId="0" fontId="12" fillId="4" borderId="66" applyNumberFormat="0" applyFont="0" applyAlignment="0" applyProtection="0"/>
    <xf numFmtId="0" fontId="12" fillId="0" borderId="0"/>
    <xf numFmtId="189" fontId="54" fillId="0" borderId="78">
      <alignment horizontal="right" vertical="center"/>
    </xf>
    <xf numFmtId="0" fontId="8" fillId="0" borderId="0"/>
    <xf numFmtId="0" fontId="8" fillId="0" borderId="0"/>
    <xf numFmtId="0" fontId="8" fillId="0" borderId="0"/>
    <xf numFmtId="0" fontId="12" fillId="4" borderId="278" applyNumberFormat="0" applyFont="0" applyAlignment="0" applyProtection="0"/>
    <xf numFmtId="0" fontId="8" fillId="0" borderId="0"/>
    <xf numFmtId="0" fontId="8" fillId="0" borderId="0"/>
    <xf numFmtId="0" fontId="138" fillId="18" borderId="166" applyNumberFormat="0" applyAlignment="0" applyProtection="0"/>
    <xf numFmtId="0" fontId="12" fillId="4" borderId="245" applyNumberFormat="0" applyFont="0" applyAlignment="0" applyProtection="0"/>
    <xf numFmtId="0" fontId="56" fillId="0" borderId="261" applyNumberFormat="0" applyAlignment="0" applyProtection="0">
      <alignment horizontal="left" vertical="center"/>
    </xf>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56" fillId="0" borderId="261" applyNumberFormat="0" applyAlignment="0" applyProtection="0">
      <alignment horizontal="left" vertical="center"/>
    </xf>
    <xf numFmtId="0" fontId="12" fillId="4" borderId="103" applyNumberFormat="0" applyFont="0" applyAlignment="0" applyProtection="0"/>
    <xf numFmtId="0" fontId="12" fillId="4" borderId="66" applyNumberFormat="0" applyFont="0" applyAlignment="0" applyProtection="0"/>
    <xf numFmtId="0" fontId="12" fillId="4" borderId="77" applyNumberFormat="0" applyFont="0" applyAlignment="0" applyProtection="0"/>
    <xf numFmtId="0" fontId="153" fillId="20" borderId="292" applyNumberFormat="0" applyAlignment="0" applyProtection="0"/>
    <xf numFmtId="0" fontId="12" fillId="4" borderId="164" applyNumberFormat="0" applyFont="0" applyAlignment="0" applyProtection="0"/>
    <xf numFmtId="0" fontId="8" fillId="0" borderId="0"/>
    <xf numFmtId="0" fontId="8" fillId="0" borderId="0"/>
    <xf numFmtId="0" fontId="8" fillId="0" borderId="0"/>
    <xf numFmtId="0" fontId="12" fillId="4" borderId="157" applyNumberFormat="0" applyFont="0" applyAlignment="0" applyProtection="0"/>
    <xf numFmtId="0" fontId="8" fillId="0" borderId="0"/>
    <xf numFmtId="0" fontId="8" fillId="0" borderId="0"/>
    <xf numFmtId="0" fontId="12" fillId="4" borderId="77" applyNumberFormat="0" applyFont="0" applyAlignment="0" applyProtection="0"/>
    <xf numFmtId="0" fontId="12" fillId="4" borderId="85" applyNumberFormat="0" applyFont="0" applyAlignment="0" applyProtection="0"/>
    <xf numFmtId="0" fontId="12" fillId="4" borderId="145" applyNumberFormat="0" applyFont="0" applyAlignment="0" applyProtection="0"/>
    <xf numFmtId="0" fontId="12" fillId="4" borderId="202"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190" fontId="54" fillId="0" borderId="86">
      <alignment horizontal="center"/>
    </xf>
    <xf numFmtId="0" fontId="12" fillId="4" borderId="202" applyNumberFormat="0" applyFont="0" applyAlignment="0" applyProtection="0"/>
    <xf numFmtId="0" fontId="8" fillId="0" borderId="0"/>
    <xf numFmtId="0" fontId="8" fillId="0" borderId="0"/>
    <xf numFmtId="0" fontId="8" fillId="0" borderId="0"/>
    <xf numFmtId="0" fontId="12" fillId="4" borderId="77" applyNumberFormat="0" applyFont="0" applyAlignment="0" applyProtection="0"/>
    <xf numFmtId="0" fontId="8" fillId="0" borderId="0"/>
    <xf numFmtId="0" fontId="8" fillId="0" borderId="0"/>
    <xf numFmtId="0" fontId="12" fillId="4" borderId="77"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56" fillId="0" borderId="277" applyNumberFormat="0" applyAlignment="0" applyProtection="0">
      <alignment horizontal="left" vertical="center"/>
    </xf>
    <xf numFmtId="0" fontId="56" fillId="0" borderId="291">
      <alignment horizontal="left" vertical="center"/>
    </xf>
    <xf numFmtId="0" fontId="8" fillId="0" borderId="0"/>
    <xf numFmtId="0" fontId="8" fillId="0" borderId="0"/>
    <xf numFmtId="0" fontId="8" fillId="0" borderId="0"/>
    <xf numFmtId="0" fontId="12" fillId="4" borderId="77" applyNumberFormat="0" applyFont="0" applyAlignment="0" applyProtection="0"/>
    <xf numFmtId="0" fontId="8" fillId="0" borderId="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202" applyNumberFormat="0" applyFont="0" applyAlignment="0" applyProtection="0"/>
    <xf numFmtId="0" fontId="12" fillId="4" borderId="95" applyNumberFormat="0" applyFont="0" applyAlignment="0" applyProtection="0"/>
    <xf numFmtId="0" fontId="8" fillId="0" borderId="0"/>
    <xf numFmtId="0" fontId="12" fillId="4" borderId="66" applyNumberFormat="0" applyFont="0" applyAlignment="0" applyProtection="0"/>
    <xf numFmtId="0" fontId="12" fillId="4" borderId="77" applyNumberFormat="0" applyFont="0" applyAlignment="0" applyProtection="0"/>
    <xf numFmtId="0" fontId="195" fillId="0" borderId="290" applyNumberFormat="0" applyFill="0" applyAlignment="0" applyProtection="0"/>
    <xf numFmtId="220" fontId="198" fillId="52" borderId="64">
      <alignment vertical="top"/>
    </xf>
    <xf numFmtId="0" fontId="8" fillId="0" borderId="0"/>
    <xf numFmtId="0" fontId="12" fillId="4" borderId="145" applyNumberFormat="0" applyFont="0" applyAlignment="0" applyProtection="0"/>
    <xf numFmtId="0" fontId="12" fillId="4" borderId="109" applyNumberFormat="0" applyFont="0" applyAlignment="0" applyProtection="0"/>
    <xf numFmtId="0" fontId="12" fillId="4" borderId="95" applyNumberFormat="0" applyFont="0" applyAlignment="0" applyProtection="0"/>
    <xf numFmtId="0" fontId="56" fillId="0" borderId="194"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95" applyNumberFormat="0" applyFont="0" applyAlignment="0" applyProtection="0"/>
    <xf numFmtId="0" fontId="56" fillId="0" borderId="277" applyNumberFormat="0" applyAlignment="0" applyProtection="0">
      <alignment horizontal="left" vertical="center"/>
    </xf>
    <xf numFmtId="0" fontId="12" fillId="0" borderId="0"/>
    <xf numFmtId="0" fontId="56" fillId="0" borderId="104">
      <alignment horizontal="left" vertical="center"/>
    </xf>
    <xf numFmtId="0" fontId="56" fillId="0" borderId="178" applyNumberFormat="0" applyAlignment="0" applyProtection="0">
      <alignment horizontal="left" vertical="center"/>
    </xf>
    <xf numFmtId="0" fontId="12" fillId="4" borderId="77" applyNumberFormat="0" applyFont="0" applyAlignment="0" applyProtection="0"/>
    <xf numFmtId="0" fontId="12" fillId="4" borderId="209" applyNumberFormat="0" applyFont="0" applyAlignment="0" applyProtection="0"/>
    <xf numFmtId="0" fontId="138" fillId="18" borderId="101" applyNumberFormat="0" applyAlignment="0" applyProtection="0"/>
    <xf numFmtId="0" fontId="12" fillId="4" borderId="95" applyNumberFormat="0" applyFont="0" applyAlignment="0" applyProtection="0"/>
    <xf numFmtId="217" fontId="59" fillId="0" borderId="64">
      <alignment horizontal="left" vertical="top"/>
    </xf>
    <xf numFmtId="165" fontId="8" fillId="0" borderId="0" applyFont="0" applyFill="0" applyBorder="0" applyAlignment="0" applyProtection="0"/>
    <xf numFmtId="0" fontId="12" fillId="4" borderId="66" applyNumberFormat="0" applyFont="0" applyAlignment="0" applyProtection="0"/>
    <xf numFmtId="0" fontId="8" fillId="0" borderId="0"/>
    <xf numFmtId="0" fontId="12" fillId="4" borderId="103" applyNumberFormat="0" applyFont="0" applyAlignment="0" applyProtection="0"/>
    <xf numFmtId="0" fontId="12" fillId="4" borderId="85" applyNumberFormat="0" applyFont="0" applyAlignment="0" applyProtection="0"/>
    <xf numFmtId="0" fontId="8" fillId="0" borderId="0"/>
    <xf numFmtId="0" fontId="12" fillId="4" borderId="103" applyNumberFormat="0" applyFont="0" applyAlignment="0" applyProtection="0"/>
    <xf numFmtId="0" fontId="12" fillId="4" borderId="224" applyNumberFormat="0" applyFont="0" applyAlignment="0" applyProtection="0"/>
    <xf numFmtId="0" fontId="12" fillId="4" borderId="202" applyNumberFormat="0" applyFont="0" applyAlignment="0" applyProtection="0"/>
    <xf numFmtId="0" fontId="12" fillId="4" borderId="157" applyNumberFormat="0" applyFont="0" applyAlignment="0" applyProtection="0"/>
    <xf numFmtId="0" fontId="12" fillId="4" borderId="77" applyNumberFormat="0" applyFont="0" applyAlignment="0" applyProtection="0"/>
    <xf numFmtId="0" fontId="8" fillId="0" borderId="0"/>
    <xf numFmtId="0" fontId="56" fillId="0" borderId="194" applyNumberFormat="0" applyAlignment="0" applyProtection="0">
      <alignment horizontal="left" vertical="center"/>
    </xf>
    <xf numFmtId="0" fontId="138" fillId="18" borderId="87" applyNumberFormat="0" applyAlignment="0" applyProtection="0"/>
    <xf numFmtId="192" fontId="54" fillId="0" borderId="83"/>
    <xf numFmtId="248" fontId="191" fillId="0" borderId="165">
      <alignment horizontal="right" vertical="center"/>
    </xf>
    <xf numFmtId="0" fontId="12" fillId="4" borderId="95" applyNumberFormat="0" applyFont="0" applyAlignment="0" applyProtection="0"/>
    <xf numFmtId="0" fontId="12" fillId="4" borderId="186" applyNumberFormat="0" applyFont="0" applyAlignment="0" applyProtection="0"/>
    <xf numFmtId="0" fontId="8" fillId="0" borderId="0"/>
    <xf numFmtId="0" fontId="56" fillId="0" borderId="104">
      <alignment horizontal="left" vertical="center"/>
    </xf>
    <xf numFmtId="0" fontId="56" fillId="0" borderId="104">
      <alignment horizontal="left" vertical="center"/>
    </xf>
    <xf numFmtId="0" fontId="12" fillId="4" borderId="103" applyNumberFormat="0" applyFont="0" applyAlignment="0" applyProtection="0"/>
    <xf numFmtId="0" fontId="56" fillId="0" borderId="261" applyNumberFormat="0" applyAlignment="0" applyProtection="0">
      <alignment horizontal="left" vertical="center"/>
    </xf>
    <xf numFmtId="0" fontId="56" fillId="0" borderId="82">
      <alignment horizontal="left" vertical="center"/>
    </xf>
    <xf numFmtId="189" fontId="54" fillId="0" borderId="86">
      <alignment horizontal="right" vertical="center"/>
    </xf>
    <xf numFmtId="0" fontId="8" fillId="0" borderId="0"/>
    <xf numFmtId="0" fontId="56" fillId="0" borderId="82">
      <alignment horizontal="left" vertical="center"/>
    </xf>
    <xf numFmtId="0" fontId="12" fillId="4" borderId="66" applyNumberFormat="0" applyFont="0" applyAlignment="0" applyProtection="0"/>
    <xf numFmtId="0" fontId="56" fillId="0" borderId="291">
      <alignment horizontal="left" vertical="center"/>
    </xf>
    <xf numFmtId="221" fontId="199" fillId="54" borderId="287"/>
    <xf numFmtId="0" fontId="12" fillId="4" borderId="103" applyNumberFormat="0" applyFont="0" applyAlignment="0" applyProtection="0"/>
    <xf numFmtId="0" fontId="152" fillId="18" borderId="167" applyNumberFormat="0" applyAlignment="0" applyProtection="0"/>
    <xf numFmtId="0" fontId="8" fillId="0" borderId="0"/>
    <xf numFmtId="0" fontId="12" fillId="4" borderId="95" applyNumberFormat="0" applyFont="0" applyAlignment="0" applyProtection="0"/>
    <xf numFmtId="0" fontId="12" fillId="4" borderId="95" applyNumberFormat="0" applyFont="0" applyAlignment="0" applyProtection="0"/>
    <xf numFmtId="0" fontId="12" fillId="4" borderId="85" applyNumberFormat="0" applyFont="0" applyAlignment="0" applyProtection="0"/>
    <xf numFmtId="0" fontId="12" fillId="4" borderId="66" applyNumberFormat="0" applyFont="0" applyAlignment="0" applyProtection="0"/>
    <xf numFmtId="0" fontId="12" fillId="4" borderId="85" applyNumberFormat="0" applyFont="0" applyAlignment="0" applyProtection="0"/>
    <xf numFmtId="0" fontId="56" fillId="0" borderId="154">
      <alignment horizontal="left" vertical="center"/>
    </xf>
    <xf numFmtId="0" fontId="8" fillId="0" borderId="0"/>
    <xf numFmtId="0" fontId="12" fillId="4" borderId="109" applyNumberFormat="0" applyFont="0" applyAlignment="0" applyProtection="0"/>
    <xf numFmtId="0" fontId="12" fillId="4" borderId="95" applyNumberFormat="0" applyFont="0" applyAlignment="0" applyProtection="0"/>
    <xf numFmtId="0" fontId="12" fillId="4" borderId="157" applyNumberFormat="0" applyFont="0" applyAlignment="0" applyProtection="0"/>
    <xf numFmtId="0" fontId="56" fillId="0" borderId="257">
      <alignment horizontal="left" vertical="center"/>
    </xf>
    <xf numFmtId="0" fontId="12" fillId="4" borderId="66" applyNumberFormat="0" applyFont="0" applyAlignment="0" applyProtection="0"/>
    <xf numFmtId="0" fontId="12" fillId="4" borderId="95" applyNumberFormat="0" applyFont="0" applyAlignment="0" applyProtection="0"/>
    <xf numFmtId="0" fontId="12" fillId="4" borderId="85" applyNumberFormat="0" applyFont="0" applyAlignment="0" applyProtection="0"/>
    <xf numFmtId="0" fontId="56" fillId="0" borderId="261" applyNumberFormat="0" applyAlignment="0" applyProtection="0">
      <alignment horizontal="left" vertical="center"/>
    </xf>
    <xf numFmtId="0" fontId="8" fillId="0" borderId="0"/>
    <xf numFmtId="0" fontId="12" fillId="4" borderId="109" applyNumberFormat="0" applyFont="0" applyAlignment="0" applyProtection="0"/>
    <xf numFmtId="0" fontId="56" fillId="0" borderId="178" applyNumberFormat="0" applyAlignment="0" applyProtection="0">
      <alignment horizontal="left" vertical="center"/>
    </xf>
    <xf numFmtId="0" fontId="12" fillId="4" borderId="66" applyNumberFormat="0" applyFont="0" applyAlignment="0" applyProtection="0"/>
    <xf numFmtId="0" fontId="12" fillId="4" borderId="109" applyNumberFormat="0" applyFont="0" applyAlignment="0" applyProtection="0"/>
    <xf numFmtId="0" fontId="56" fillId="0" borderId="82">
      <alignment horizontal="left" vertical="center"/>
    </xf>
    <xf numFmtId="0" fontId="12" fillId="4" borderId="164" applyNumberFormat="0" applyFont="0" applyAlignment="0" applyProtection="0"/>
    <xf numFmtId="0" fontId="8" fillId="0" borderId="0"/>
    <xf numFmtId="0" fontId="12" fillId="4" borderId="85" applyNumberFormat="0" applyFont="0" applyAlignment="0" applyProtection="0"/>
    <xf numFmtId="0" fontId="12" fillId="4" borderId="103" applyNumberFormat="0" applyFont="0" applyAlignment="0" applyProtection="0"/>
    <xf numFmtId="0" fontId="12" fillId="4" borderId="77" applyNumberFormat="0" applyFont="0" applyAlignment="0" applyProtection="0"/>
    <xf numFmtId="0" fontId="12" fillId="4" borderId="66" applyNumberFormat="0" applyFont="0" applyAlignment="0" applyProtection="0"/>
    <xf numFmtId="0" fontId="56" fillId="0" borderId="257">
      <alignment horizontal="left" vertical="center"/>
    </xf>
    <xf numFmtId="0" fontId="212" fillId="29" borderId="0" applyNumberFormat="0" applyBorder="0" applyAlignment="0" applyProtection="0"/>
    <xf numFmtId="0" fontId="8" fillId="0" borderId="0"/>
    <xf numFmtId="0" fontId="12" fillId="4" borderId="164" applyNumberFormat="0" applyFont="0" applyAlignment="0" applyProtection="0"/>
    <xf numFmtId="0" fontId="12" fillId="4" borderId="95" applyNumberFormat="0" applyFont="0" applyAlignment="0" applyProtection="0"/>
    <xf numFmtId="0" fontId="12" fillId="4" borderId="66" applyNumberFormat="0" applyFont="0" applyAlignment="0" applyProtection="0"/>
    <xf numFmtId="189" fontId="54" fillId="0" borderId="146">
      <alignment horizontal="right" vertical="center"/>
    </xf>
    <xf numFmtId="0" fontId="56" fillId="0" borderId="82">
      <alignment horizontal="left" vertical="center"/>
    </xf>
    <xf numFmtId="0" fontId="8" fillId="0" borderId="0"/>
    <xf numFmtId="0" fontId="12" fillId="4" borderId="103" applyNumberFormat="0" applyFont="0" applyAlignment="0" applyProtection="0"/>
    <xf numFmtId="0" fontId="12" fillId="4" borderId="85" applyNumberFormat="0" applyFont="0" applyAlignment="0" applyProtection="0"/>
    <xf numFmtId="0" fontId="12" fillId="4" borderId="66" applyNumberFormat="0" applyFont="0" applyAlignment="0" applyProtection="0"/>
    <xf numFmtId="0" fontId="12" fillId="4" borderId="209" applyNumberFormat="0" applyFont="0" applyAlignment="0" applyProtection="0"/>
    <xf numFmtId="0" fontId="12" fillId="4" borderId="77" applyNumberFormat="0" applyFont="0" applyAlignment="0" applyProtection="0"/>
    <xf numFmtId="0" fontId="12" fillId="4" borderId="202" applyNumberFormat="0" applyFont="0" applyAlignment="0" applyProtection="0"/>
    <xf numFmtId="0" fontId="8" fillId="0" borderId="0"/>
    <xf numFmtId="0" fontId="12" fillId="4" borderId="77" applyNumberFormat="0" applyFont="0" applyAlignment="0" applyProtection="0"/>
    <xf numFmtId="0" fontId="12" fillId="4" borderId="95" applyNumberFormat="0" applyFont="0" applyAlignment="0" applyProtection="0"/>
    <xf numFmtId="0" fontId="225" fillId="18" borderId="98" applyNumberFormat="0" applyAlignment="0" applyProtection="0"/>
    <xf numFmtId="0" fontId="56" fillId="0" borderId="199">
      <alignment horizontal="left" vertical="center"/>
    </xf>
    <xf numFmtId="0" fontId="8" fillId="0" borderId="0"/>
    <xf numFmtId="0" fontId="12" fillId="4" borderId="109" applyNumberFormat="0" applyFont="0" applyAlignment="0" applyProtection="0"/>
    <xf numFmtId="200" fontId="34" fillId="0" borderId="0" applyFont="0" applyFill="0" applyBorder="0" applyAlignment="0" applyProtection="0"/>
    <xf numFmtId="0" fontId="212" fillId="25" borderId="0" applyNumberFormat="0" applyBorder="0" applyAlignment="0" applyProtection="0"/>
    <xf numFmtId="0" fontId="12" fillId="4" borderId="157" applyNumberFormat="0" applyFont="0" applyAlignment="0" applyProtection="0"/>
    <xf numFmtId="189" fontId="54" fillId="0" borderId="246">
      <alignment horizontal="right" vertical="center"/>
    </xf>
    <xf numFmtId="0" fontId="212" fillId="16" borderId="0" applyNumberFormat="0" applyBorder="0" applyAlignment="0" applyProtection="0"/>
    <xf numFmtId="0" fontId="12" fillId="4" borderId="85" applyNumberFormat="0" applyFont="0" applyAlignment="0" applyProtection="0"/>
    <xf numFmtId="0" fontId="12" fillId="4" borderId="109" applyNumberFormat="0" applyFont="0" applyAlignment="0" applyProtection="0"/>
    <xf numFmtId="0" fontId="8" fillId="0" borderId="0"/>
    <xf numFmtId="0" fontId="12" fillId="4" borderId="109" applyNumberFormat="0" applyFont="0" applyAlignment="0" applyProtection="0"/>
    <xf numFmtId="190" fontId="54" fillId="0" borderId="78">
      <alignment horizontal="center"/>
    </xf>
    <xf numFmtId="10" fontId="72" fillId="3" borderId="75" applyNumberFormat="0" applyBorder="0" applyAlignment="0" applyProtection="0"/>
    <xf numFmtId="0" fontId="174" fillId="0" borderId="91" applyNumberFormat="0" applyAlignment="0">
      <alignment horizontal="center"/>
    </xf>
    <xf numFmtId="189" fontId="54" fillId="0" borderId="86">
      <alignment horizontal="right" vertical="center"/>
    </xf>
    <xf numFmtId="0" fontId="8" fillId="0" borderId="0"/>
    <xf numFmtId="0" fontId="12" fillId="4" borderId="85" applyNumberFormat="0" applyFont="0" applyAlignment="0" applyProtection="0"/>
    <xf numFmtId="0" fontId="12" fillId="4" borderId="85" applyNumberFormat="0" applyFont="0" applyAlignment="0" applyProtection="0"/>
    <xf numFmtId="0" fontId="56" fillId="0" borderId="261" applyNumberFormat="0" applyAlignment="0" applyProtection="0">
      <alignment horizontal="left" vertical="center"/>
    </xf>
    <xf numFmtId="220" fontId="59" fillId="44" borderId="144" applyNumberFormat="0" applyAlignment="0">
      <alignment horizontal="left" vertical="top"/>
    </xf>
    <xf numFmtId="0" fontId="138" fillId="18" borderId="67" applyNumberFormat="0" applyAlignment="0" applyProtection="0"/>
    <xf numFmtId="0" fontId="8" fillId="0" borderId="0"/>
    <xf numFmtId="168" fontId="209" fillId="0" borderId="0" applyFont="0" applyFill="0" applyBorder="0" applyAlignment="0" applyProtection="0"/>
    <xf numFmtId="0" fontId="56" fillId="0" borderId="104">
      <alignment horizontal="left" vertical="center"/>
    </xf>
    <xf numFmtId="0" fontId="56" fillId="0" borderId="220" applyNumberFormat="0" applyAlignment="0" applyProtection="0">
      <alignment horizontal="left" vertical="center"/>
    </xf>
    <xf numFmtId="0" fontId="12" fillId="4" borderId="85" applyNumberFormat="0" applyFont="0" applyAlignment="0" applyProtection="0"/>
    <xf numFmtId="0" fontId="138" fillId="18" borderId="67" applyNumberFormat="0" applyAlignment="0" applyProtection="0"/>
    <xf numFmtId="0" fontId="217" fillId="0" borderId="0" applyNumberFormat="0" applyFill="0" applyBorder="0" applyAlignment="0" applyProtection="0"/>
    <xf numFmtId="0" fontId="8" fillId="0" borderId="0"/>
    <xf numFmtId="0" fontId="12" fillId="4" borderId="66" applyNumberFormat="0" applyFont="0" applyAlignment="0" applyProtection="0"/>
    <xf numFmtId="0" fontId="56" fillId="0" borderId="261" applyNumberFormat="0" applyAlignment="0" applyProtection="0">
      <alignment horizontal="left" vertical="center"/>
    </xf>
    <xf numFmtId="0" fontId="12" fillId="4" borderId="157" applyNumberFormat="0" applyFont="0" applyAlignment="0" applyProtection="0"/>
    <xf numFmtId="0" fontId="195" fillId="0" borderId="70" applyNumberFormat="0" applyFill="0" applyAlignment="0" applyProtection="0"/>
    <xf numFmtId="0" fontId="56" fillId="0" borderId="199">
      <alignment horizontal="left" vertical="center"/>
    </xf>
    <xf numFmtId="0" fontId="8" fillId="0" borderId="0"/>
    <xf numFmtId="0" fontId="12" fillId="4" borderId="66" applyNumberFormat="0" applyFont="0" applyAlignment="0" applyProtection="0"/>
    <xf numFmtId="0" fontId="12" fillId="0" borderId="0" applyFill="0" applyBorder="0" applyAlignment="0"/>
    <xf numFmtId="0" fontId="12" fillId="4" borderId="85" applyNumberFormat="0" applyFont="0" applyAlignment="0" applyProtection="0"/>
    <xf numFmtId="49" fontId="166" fillId="0" borderId="100">
      <alignment vertical="center"/>
    </xf>
    <xf numFmtId="0" fontId="56" fillId="0" borderId="92" applyNumberFormat="0" applyAlignment="0" applyProtection="0">
      <alignment horizontal="left" vertical="center"/>
    </xf>
    <xf numFmtId="0" fontId="12" fillId="4" borderId="109" applyNumberFormat="0" applyFont="0" applyAlignment="0" applyProtection="0"/>
    <xf numFmtId="0" fontId="12" fillId="4" borderId="77" applyNumberFormat="0" applyFont="0" applyAlignment="0" applyProtection="0"/>
    <xf numFmtId="0" fontId="12" fillId="4" borderId="103" applyNumberFormat="0" applyFont="0" applyAlignment="0" applyProtection="0"/>
    <xf numFmtId="0" fontId="8" fillId="0" borderId="0"/>
    <xf numFmtId="0" fontId="12" fillId="4" borderId="66" applyNumberFormat="0" applyFont="0" applyAlignment="0" applyProtection="0"/>
    <xf numFmtId="0" fontId="12" fillId="4" borderId="245" applyNumberFormat="0" applyFont="0" applyAlignment="0" applyProtection="0"/>
    <xf numFmtId="0" fontId="12" fillId="4" borderId="157" applyNumberFormat="0" applyFont="0" applyAlignment="0" applyProtection="0"/>
    <xf numFmtId="248" fontId="191" fillId="0" borderId="210">
      <alignment horizontal="right" vertical="center"/>
    </xf>
    <xf numFmtId="0" fontId="12" fillId="4" borderId="66" applyNumberFormat="0" applyFont="0" applyAlignment="0" applyProtection="0"/>
    <xf numFmtId="0" fontId="12" fillId="4" borderId="145" applyNumberFormat="0" applyFont="0" applyAlignment="0" applyProtection="0"/>
    <xf numFmtId="0" fontId="8" fillId="0" borderId="0"/>
    <xf numFmtId="0" fontId="12" fillId="4" borderId="66" applyNumberFormat="0" applyFont="0" applyAlignment="0" applyProtection="0"/>
    <xf numFmtId="0" fontId="12" fillId="4" borderId="85" applyNumberFormat="0" applyFont="0" applyAlignment="0" applyProtection="0"/>
    <xf numFmtId="0" fontId="12" fillId="4" borderId="186"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12" fillId="4" borderId="77" applyNumberFormat="0" applyFont="0" applyAlignment="0" applyProtection="0"/>
    <xf numFmtId="0" fontId="12" fillId="4" borderId="66" applyNumberFormat="0" applyFont="0" applyAlignment="0" applyProtection="0"/>
    <xf numFmtId="0" fontId="56" fillId="0" borderId="92" applyNumberFormat="0" applyAlignment="0" applyProtection="0">
      <alignment horizontal="left" vertical="center"/>
    </xf>
    <xf numFmtId="0" fontId="12" fillId="4" borderId="66" applyNumberFormat="0" applyFont="0" applyAlignment="0" applyProtection="0"/>
    <xf numFmtId="0" fontId="56" fillId="0" borderId="178" applyNumberFormat="0" applyAlignment="0" applyProtection="0">
      <alignment horizontal="left" vertical="center"/>
    </xf>
    <xf numFmtId="0" fontId="56" fillId="0" borderId="104">
      <alignment horizontal="left" vertical="center"/>
    </xf>
    <xf numFmtId="0" fontId="12" fillId="4" borderId="186" applyNumberFormat="0" applyFont="0" applyAlignment="0" applyProtection="0"/>
    <xf numFmtId="0" fontId="12" fillId="4" borderId="157" applyNumberFormat="0" applyFont="0" applyAlignment="0" applyProtection="0"/>
    <xf numFmtId="0" fontId="56" fillId="0" borderId="199">
      <alignment horizontal="left" vertical="center"/>
    </xf>
    <xf numFmtId="0" fontId="12" fillId="4" borderId="66" applyNumberFormat="0" applyFont="0" applyAlignment="0" applyProtection="0"/>
    <xf numFmtId="0" fontId="12" fillId="4" borderId="77" applyNumberFormat="0" applyFont="0" applyAlignment="0" applyProtection="0"/>
    <xf numFmtId="248" fontId="191" fillId="0" borderId="270">
      <alignment horizontal="right" vertical="center"/>
    </xf>
    <xf numFmtId="0" fontId="219" fillId="0" borderId="0" applyNumberFormat="0" applyFill="0" applyBorder="0" applyAlignment="0" applyProtection="0"/>
    <xf numFmtId="0" fontId="8" fillId="0" borderId="0"/>
    <xf numFmtId="0" fontId="8" fillId="0" borderId="0"/>
    <xf numFmtId="0" fontId="8" fillId="0" borderId="0"/>
    <xf numFmtId="0" fontId="8" fillId="0" borderId="0"/>
    <xf numFmtId="0" fontId="12" fillId="4" borderId="103" applyNumberFormat="0" applyFont="0" applyAlignment="0" applyProtection="0"/>
    <xf numFmtId="0" fontId="8" fillId="0" borderId="0"/>
    <xf numFmtId="0" fontId="12" fillId="4" borderId="66" applyNumberFormat="0" applyFont="0" applyAlignment="0" applyProtection="0"/>
    <xf numFmtId="0" fontId="12" fillId="4" borderId="109" applyNumberFormat="0" applyFont="0" applyAlignment="0" applyProtection="0"/>
    <xf numFmtId="0" fontId="221" fillId="20" borderId="97" applyNumberFormat="0" applyAlignment="0" applyProtection="0"/>
    <xf numFmtId="0" fontId="12" fillId="4" borderId="77" applyNumberFormat="0" applyFont="0" applyAlignment="0" applyProtection="0"/>
    <xf numFmtId="0" fontId="8" fillId="0" borderId="0"/>
    <xf numFmtId="0" fontId="8" fillId="0" borderId="0"/>
    <xf numFmtId="0" fontId="8" fillId="0" borderId="0"/>
    <xf numFmtId="0" fontId="8" fillId="0" borderId="0"/>
    <xf numFmtId="0" fontId="8" fillId="0" borderId="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58" applyNumberFormat="0" applyFont="0" applyAlignment="0" applyProtection="0"/>
    <xf numFmtId="0" fontId="12" fillId="4" borderId="77" applyNumberFormat="0" applyFont="0" applyAlignment="0" applyProtection="0"/>
    <xf numFmtId="49" fontId="166" fillId="0" borderId="83">
      <alignment vertical="center"/>
    </xf>
    <xf numFmtId="0" fontId="12" fillId="4" borderId="77" applyNumberFormat="0" applyFont="0" applyAlignment="0" applyProtection="0"/>
    <xf numFmtId="0" fontId="12" fillId="4" borderId="209" applyNumberFormat="0" applyFont="0" applyAlignment="0" applyProtection="0"/>
    <xf numFmtId="0" fontId="12" fillId="4" borderId="278" applyNumberFormat="0" applyFont="0" applyAlignment="0" applyProtection="0"/>
    <xf numFmtId="0" fontId="12" fillId="4" borderId="109" applyNumberFormat="0" applyFont="0" applyAlignment="0" applyProtection="0"/>
    <xf numFmtId="0" fontId="56" fillId="0" borderId="82">
      <alignment horizontal="left" vertical="center"/>
    </xf>
    <xf numFmtId="0" fontId="56" fillId="0" borderId="286">
      <alignment horizontal="left" vertical="center"/>
    </xf>
    <xf numFmtId="0" fontId="12" fillId="4" borderId="103" applyNumberFormat="0" applyFont="0" applyAlignment="0" applyProtection="0"/>
    <xf numFmtId="248" fontId="191" fillId="0" borderId="96">
      <alignment horizontal="right" vertical="center"/>
    </xf>
    <xf numFmtId="0" fontId="211" fillId="19" borderId="0" applyNumberFormat="0" applyBorder="0" applyAlignment="0" applyProtection="0"/>
    <xf numFmtId="0" fontId="12" fillId="4" borderId="103" applyNumberFormat="0" applyFont="0" applyAlignment="0" applyProtection="0"/>
    <xf numFmtId="0" fontId="56" fillId="0" borderId="63">
      <alignment horizontal="left" vertical="center"/>
    </xf>
    <xf numFmtId="0" fontId="8" fillId="0" borderId="0"/>
    <xf numFmtId="0" fontId="12" fillId="4" borderId="157" applyNumberFormat="0" applyFont="0" applyAlignment="0" applyProtection="0"/>
    <xf numFmtId="0" fontId="138" fillId="18" borderId="147" applyNumberFormat="0" applyAlignment="0" applyProtection="0"/>
    <xf numFmtId="0" fontId="12" fillId="4" borderId="145" applyNumberFormat="0" applyFont="0" applyAlignment="0" applyProtection="0"/>
    <xf numFmtId="0" fontId="12" fillId="4" borderId="66" applyNumberFormat="0" applyFont="0" applyAlignment="0" applyProtection="0"/>
    <xf numFmtId="0" fontId="12" fillId="4" borderId="95" applyNumberFormat="0" applyFont="0" applyAlignment="0" applyProtection="0"/>
    <xf numFmtId="0" fontId="56" fillId="0" borderId="104">
      <alignment horizontal="left" vertical="center"/>
    </xf>
    <xf numFmtId="0" fontId="12" fillId="4" borderId="109" applyNumberFormat="0" applyFont="0" applyAlignment="0" applyProtection="0"/>
    <xf numFmtId="0" fontId="138" fillId="18" borderId="67" applyNumberFormat="0" applyAlignment="0" applyProtection="0"/>
    <xf numFmtId="0" fontId="12" fillId="4" borderId="66" applyNumberFormat="0" applyFont="0" applyAlignment="0" applyProtection="0"/>
    <xf numFmtId="0" fontId="56" fillId="0" borderId="63">
      <alignment horizontal="left" vertical="center"/>
    </xf>
    <xf numFmtId="0" fontId="56" fillId="0" borderId="63">
      <alignment horizontal="left" vertical="center"/>
    </xf>
    <xf numFmtId="0" fontId="12" fillId="4" borderId="77" applyNumberFormat="0" applyFont="0" applyAlignment="0" applyProtection="0"/>
    <xf numFmtId="0" fontId="8" fillId="0" borderId="0"/>
    <xf numFmtId="0" fontId="12" fillId="4" borderId="66" applyNumberFormat="0" applyFont="0" applyAlignment="0" applyProtection="0"/>
    <xf numFmtId="0" fontId="211" fillId="15" borderId="0" applyNumberFormat="0" applyBorder="0" applyAlignment="0" applyProtection="0"/>
    <xf numFmtId="0" fontId="56" fillId="0" borderId="82">
      <alignment horizontal="left" vertical="center"/>
    </xf>
    <xf numFmtId="0" fontId="12" fillId="4" borderId="109" applyNumberFormat="0" applyFont="0" applyAlignment="0" applyProtection="0"/>
    <xf numFmtId="0" fontId="12" fillId="4" borderId="145" applyNumberFormat="0" applyFont="0" applyAlignment="0" applyProtection="0"/>
    <xf numFmtId="0" fontId="56" fillId="0" borderId="63">
      <alignment horizontal="left" vertical="center"/>
    </xf>
    <xf numFmtId="0" fontId="8" fillId="0" borderId="0"/>
    <xf numFmtId="0" fontId="12" fillId="4" borderId="145" applyNumberFormat="0" applyFont="0" applyAlignment="0" applyProtection="0"/>
    <xf numFmtId="0" fontId="12" fillId="4" borderId="202" applyNumberFormat="0" applyFont="0" applyAlignment="0" applyProtection="0"/>
    <xf numFmtId="192" fontId="54" fillId="0" borderId="75"/>
    <xf numFmtId="0" fontId="56" fillId="0" borderId="63">
      <alignment horizontal="left" vertical="center"/>
    </xf>
    <xf numFmtId="0" fontId="12" fillId="4" borderId="245" applyNumberFormat="0" applyFont="0" applyAlignment="0" applyProtection="0"/>
    <xf numFmtId="0" fontId="12" fillId="4" borderId="145" applyNumberFormat="0" applyFont="0" applyAlignment="0" applyProtection="0"/>
    <xf numFmtId="0" fontId="8" fillId="0" borderId="0"/>
    <xf numFmtId="0" fontId="56" fillId="0" borderId="63">
      <alignment horizontal="left" vertical="center"/>
    </xf>
    <xf numFmtId="0" fontId="56" fillId="0" borderId="153" applyNumberFormat="0" applyAlignment="0" applyProtection="0">
      <alignment horizontal="left" vertical="center"/>
    </xf>
    <xf numFmtId="0" fontId="12" fillId="4" borderId="209" applyNumberFormat="0" applyFont="0" applyAlignment="0" applyProtection="0"/>
    <xf numFmtId="0" fontId="12" fillId="4" borderId="95" applyNumberFormat="0" applyFont="0" applyAlignment="0" applyProtection="0"/>
    <xf numFmtId="0" fontId="12" fillId="4" borderId="293" applyNumberFormat="0" applyFont="0" applyAlignment="0" applyProtection="0"/>
    <xf numFmtId="0" fontId="56" fillId="0" borderId="291">
      <alignment horizontal="left" vertical="center"/>
    </xf>
    <xf numFmtId="10" fontId="72" fillId="3" borderId="138" applyNumberFormat="0" applyBorder="0" applyAlignment="0" applyProtection="0"/>
    <xf numFmtId="0" fontId="12" fillId="4" borderId="85" applyNumberFormat="0" applyFont="0" applyAlignment="0" applyProtection="0"/>
    <xf numFmtId="192" fontId="226" fillId="0" borderId="94"/>
    <xf numFmtId="0" fontId="8" fillId="0" borderId="0"/>
    <xf numFmtId="0" fontId="12" fillId="4" borderId="95" applyNumberFormat="0" applyFont="0" applyAlignment="0" applyProtection="0"/>
    <xf numFmtId="0" fontId="56" fillId="0" borderId="153" applyNumberFormat="0" applyAlignment="0" applyProtection="0">
      <alignment horizontal="left" vertical="center"/>
    </xf>
    <xf numFmtId="0" fontId="12" fillId="4" borderId="85" applyNumberFormat="0" applyFont="0" applyAlignment="0" applyProtection="0"/>
    <xf numFmtId="0" fontId="12" fillId="4" borderId="66"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0" fontId="56" fillId="0" borderId="63">
      <alignment horizontal="left" vertical="center"/>
    </xf>
    <xf numFmtId="0" fontId="8" fillId="0" borderId="0"/>
    <xf numFmtId="0" fontId="152" fillId="18" borderId="167" applyNumberFormat="0" applyAlignment="0" applyProtection="0"/>
    <xf numFmtId="0" fontId="12" fillId="4" borderId="164" applyNumberFormat="0" applyFont="0" applyAlignment="0" applyProtection="0"/>
    <xf numFmtId="0" fontId="12" fillId="4" borderId="103" applyNumberFormat="0" applyFont="0" applyAlignment="0" applyProtection="0"/>
    <xf numFmtId="0" fontId="12" fillId="4" borderId="202" applyNumberFormat="0" applyFont="0" applyAlignment="0" applyProtection="0"/>
    <xf numFmtId="0" fontId="12" fillId="4" borderId="66" applyNumberFormat="0" applyFont="0" applyAlignment="0" applyProtection="0"/>
    <xf numFmtId="0" fontId="12" fillId="4" borderId="157" applyNumberFormat="0" applyFont="0" applyAlignment="0" applyProtection="0"/>
    <xf numFmtId="0" fontId="56" fillId="0" borderId="63">
      <alignment horizontal="left" vertical="center"/>
    </xf>
    <xf numFmtId="0" fontId="8" fillId="0" borderId="0"/>
    <xf numFmtId="0" fontId="12" fillId="4" borderId="85" applyNumberFormat="0" applyFont="0" applyAlignment="0" applyProtection="0"/>
    <xf numFmtId="0" fontId="12" fillId="4" borderId="157" applyNumberFormat="0" applyFont="0" applyAlignment="0" applyProtection="0"/>
    <xf numFmtId="0" fontId="12" fillId="4" borderId="202" applyNumberFormat="0" applyFont="0" applyAlignment="0" applyProtection="0"/>
    <xf numFmtId="0" fontId="153" fillId="20" borderId="67" applyNumberFormat="0" applyAlignment="0" applyProtection="0"/>
    <xf numFmtId="0" fontId="12" fillId="4" borderId="85" applyNumberFormat="0" applyFont="0" applyAlignment="0" applyProtection="0"/>
    <xf numFmtId="0" fontId="212" fillId="25" borderId="0" applyNumberFormat="0" applyBorder="0" applyAlignment="0" applyProtection="0"/>
    <xf numFmtId="0" fontId="8" fillId="0" borderId="0"/>
    <xf numFmtId="0" fontId="12" fillId="4" borderId="85" applyNumberFormat="0" applyFont="0" applyAlignment="0" applyProtection="0"/>
    <xf numFmtId="0" fontId="12" fillId="4" borderId="209" applyNumberFormat="0" applyFont="0" applyAlignment="0" applyProtection="0"/>
    <xf numFmtId="0" fontId="56" fillId="0" borderId="82">
      <alignment horizontal="left" vertical="center"/>
    </xf>
    <xf numFmtId="165" fontId="12" fillId="0" borderId="0" applyFont="0" applyFill="0" applyBorder="0" applyAlignment="0" applyProtection="0"/>
    <xf numFmtId="0" fontId="12" fillId="4" borderId="224" applyNumberFormat="0" applyFont="0" applyAlignment="0" applyProtection="0"/>
    <xf numFmtId="189" fontId="54" fillId="0" borderId="96">
      <alignment horizontal="right" vertical="center"/>
    </xf>
    <xf numFmtId="0" fontId="12" fillId="4" borderId="186" applyNumberFormat="0" applyFont="0" applyAlignment="0" applyProtection="0"/>
    <xf numFmtId="0" fontId="56" fillId="0" borderId="63">
      <alignment horizontal="left" vertical="center"/>
    </xf>
    <xf numFmtId="0" fontId="56" fillId="0" borderId="63">
      <alignment horizontal="left" vertical="center"/>
    </xf>
    <xf numFmtId="0" fontId="12" fillId="4" borderId="209" applyNumberFormat="0" applyFont="0" applyAlignment="0" applyProtection="0"/>
    <xf numFmtId="0" fontId="56" fillId="0" borderId="291">
      <alignment horizontal="left" vertical="center"/>
    </xf>
    <xf numFmtId="0" fontId="8" fillId="0" borderId="0"/>
    <xf numFmtId="0" fontId="12" fillId="4" borderId="145" applyNumberFormat="0" applyFont="0" applyAlignment="0" applyProtection="0"/>
    <xf numFmtId="0" fontId="12" fillId="4" borderId="85" applyNumberFormat="0" applyFont="0" applyAlignment="0" applyProtection="0"/>
    <xf numFmtId="43" fontId="97" fillId="0" borderId="0" applyFont="0" applyFill="0" applyBorder="0" applyAlignment="0" applyProtection="0"/>
    <xf numFmtId="0" fontId="12" fillId="4" borderId="269" applyNumberFormat="0" applyFont="0" applyAlignment="0" applyProtection="0"/>
    <xf numFmtId="0" fontId="152" fillId="18" borderId="68" applyNumberFormat="0" applyAlignment="0" applyProtection="0"/>
    <xf numFmtId="0" fontId="12" fillId="4" borderId="103" applyNumberFormat="0" applyFont="0" applyAlignment="0" applyProtection="0"/>
    <xf numFmtId="0" fontId="56" fillId="0" borderId="63">
      <alignment horizontal="left" vertical="center"/>
    </xf>
    <xf numFmtId="0" fontId="56" fillId="0" borderId="92" applyNumberFormat="0" applyAlignment="0" applyProtection="0">
      <alignment horizontal="left" vertical="center"/>
    </xf>
    <xf numFmtId="0" fontId="8" fillId="0" borderId="0"/>
    <xf numFmtId="0" fontId="12" fillId="4" borderId="95" applyNumberFormat="0" applyFont="0" applyAlignment="0" applyProtection="0"/>
    <xf numFmtId="0" fontId="12" fillId="4" borderId="95" applyNumberFormat="0" applyFont="0" applyAlignment="0" applyProtection="0"/>
    <xf numFmtId="0" fontId="12" fillId="4" borderId="224" applyNumberFormat="0" applyFont="0" applyAlignment="0" applyProtection="0"/>
    <xf numFmtId="0" fontId="212" fillId="25" borderId="0" applyNumberFormat="0" applyBorder="0" applyAlignment="0" applyProtection="0"/>
    <xf numFmtId="0" fontId="212" fillId="16" borderId="0" applyNumberFormat="0" applyBorder="0" applyAlignment="0" applyProtection="0"/>
    <xf numFmtId="0" fontId="56" fillId="0" borderId="63">
      <alignment horizontal="left" vertical="center"/>
    </xf>
    <xf numFmtId="0" fontId="8" fillId="0" borderId="0"/>
    <xf numFmtId="0" fontId="12" fillId="4" borderId="164" applyNumberFormat="0" applyFont="0" applyAlignment="0" applyProtection="0"/>
    <xf numFmtId="0" fontId="56" fillId="0" borderId="220" applyNumberFormat="0" applyAlignment="0" applyProtection="0">
      <alignment horizontal="left" vertical="center"/>
    </xf>
    <xf numFmtId="0" fontId="56" fillId="0" borderId="63">
      <alignment horizontal="left" vertical="center"/>
    </xf>
    <xf numFmtId="0" fontId="8" fillId="0" borderId="0"/>
    <xf numFmtId="0" fontId="12" fillId="4" borderId="103" applyNumberFormat="0" applyFont="0" applyAlignment="0" applyProtection="0"/>
    <xf numFmtId="0" fontId="12" fillId="4" borderId="164" applyNumberFormat="0" applyFont="0" applyAlignment="0" applyProtection="0"/>
    <xf numFmtId="189" fontId="54" fillId="0" borderId="86">
      <alignment horizontal="right" vertical="center"/>
    </xf>
    <xf numFmtId="49" fontId="166" fillId="0" borderId="75">
      <alignment vertical="center"/>
    </xf>
    <xf numFmtId="0" fontId="12" fillId="4" borderId="103" applyNumberFormat="0" applyFont="0" applyAlignment="0" applyProtection="0"/>
    <xf numFmtId="0" fontId="8" fillId="0" borderId="0"/>
    <xf numFmtId="189" fontId="54" fillId="0" borderId="165">
      <alignment horizontal="right" vertical="center"/>
    </xf>
    <xf numFmtId="0" fontId="12" fillId="4" borderId="164" applyNumberFormat="0" applyFont="0" applyAlignment="0" applyProtection="0"/>
    <xf numFmtId="0" fontId="12" fillId="4" borderId="77" applyNumberFormat="0" applyFont="0" applyAlignment="0" applyProtection="0"/>
    <xf numFmtId="0" fontId="56" fillId="0" borderId="63">
      <alignment horizontal="left" vertical="center"/>
    </xf>
    <xf numFmtId="0" fontId="12" fillId="4" borderId="157" applyNumberFormat="0" applyFont="0" applyAlignment="0" applyProtection="0"/>
    <xf numFmtId="0" fontId="56" fillId="0" borderId="63">
      <alignment horizontal="left" vertical="center"/>
    </xf>
    <xf numFmtId="0" fontId="8" fillId="0" borderId="0"/>
    <xf numFmtId="0" fontId="12" fillId="4" borderId="85"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0" fontId="12" fillId="4" borderId="95" applyNumberFormat="0" applyFont="0" applyAlignment="0" applyProtection="0"/>
    <xf numFmtId="0" fontId="12" fillId="4" borderId="85" applyNumberFormat="0" applyFont="0" applyAlignment="0" applyProtection="0"/>
    <xf numFmtId="0" fontId="56" fillId="0" borderId="63">
      <alignment horizontal="left" vertical="center"/>
    </xf>
    <xf numFmtId="0" fontId="12" fillId="4" borderId="77" applyNumberFormat="0" applyFont="0" applyAlignment="0" applyProtection="0"/>
    <xf numFmtId="0" fontId="8" fillId="0" borderId="0"/>
    <xf numFmtId="0" fontId="12" fillId="4" borderId="85" applyNumberFormat="0" applyFont="0" applyAlignment="0" applyProtection="0"/>
    <xf numFmtId="0" fontId="56" fillId="0" borderId="261" applyNumberFormat="0" applyAlignment="0" applyProtection="0">
      <alignment horizontal="left" vertical="center"/>
    </xf>
    <xf numFmtId="0" fontId="12" fillId="4" borderId="157" applyNumberFormat="0" applyFont="0" applyAlignment="0" applyProtection="0"/>
    <xf numFmtId="0" fontId="12" fillId="4" borderId="209" applyNumberFormat="0" applyFont="0" applyAlignment="0" applyProtection="0"/>
    <xf numFmtId="0" fontId="12" fillId="4" borderId="95" applyNumberFormat="0" applyFont="0" applyAlignment="0" applyProtection="0"/>
    <xf numFmtId="0" fontId="12" fillId="4" borderId="95" applyNumberFormat="0" applyFont="0" applyAlignment="0" applyProtection="0"/>
    <xf numFmtId="0" fontId="8" fillId="0" borderId="0"/>
    <xf numFmtId="0" fontId="12" fillId="4" borderId="157" applyNumberFormat="0" applyFont="0" applyAlignment="0" applyProtection="0"/>
    <xf numFmtId="10" fontId="208" fillId="0" borderId="0" applyFont="0" applyFill="0" applyBorder="0" applyAlignment="0" applyProtection="0"/>
    <xf numFmtId="0" fontId="12" fillId="4" borderId="95" applyNumberFormat="0" applyFont="0" applyAlignment="0" applyProtection="0"/>
    <xf numFmtId="0" fontId="12" fillId="4" borderId="77" applyNumberFormat="0" applyFont="0" applyAlignment="0" applyProtection="0"/>
    <xf numFmtId="0" fontId="56" fillId="0" borderId="63">
      <alignment horizontal="left" vertical="center"/>
    </xf>
    <xf numFmtId="0" fontId="56" fillId="0" borderId="63">
      <alignment horizontal="left" vertical="center"/>
    </xf>
    <xf numFmtId="0" fontId="12" fillId="4" borderId="224" applyNumberFormat="0" applyFont="0" applyAlignment="0" applyProtection="0"/>
    <xf numFmtId="0" fontId="8" fillId="0" borderId="0"/>
    <xf numFmtId="0" fontId="56" fillId="0" borderId="291">
      <alignment horizontal="left" vertical="center"/>
    </xf>
    <xf numFmtId="0" fontId="12" fillId="4" borderId="103" applyNumberFormat="0" applyFont="0" applyAlignment="0" applyProtection="0"/>
    <xf numFmtId="0" fontId="12" fillId="4" borderId="224" applyNumberFormat="0" applyFont="0" applyAlignment="0" applyProtection="0"/>
    <xf numFmtId="0" fontId="12" fillId="4" borderId="103" applyNumberFormat="0" applyFont="0" applyAlignment="0" applyProtection="0"/>
    <xf numFmtId="0" fontId="12" fillId="4" borderId="77" applyNumberFormat="0" applyFont="0" applyAlignment="0" applyProtection="0"/>
    <xf numFmtId="0" fontId="56" fillId="0" borderId="63">
      <alignment horizontal="left" vertical="center"/>
    </xf>
    <xf numFmtId="0" fontId="8" fillId="0" borderId="0"/>
    <xf numFmtId="0" fontId="12" fillId="4" borderId="66" applyNumberFormat="0" applyFont="0" applyAlignment="0" applyProtection="0"/>
    <xf numFmtId="0" fontId="56" fillId="0" borderId="108">
      <alignment horizontal="left" vertical="center"/>
    </xf>
    <xf numFmtId="0" fontId="18" fillId="53" borderId="244">
      <alignment horizontal="left" vertical="center"/>
    </xf>
    <xf numFmtId="0" fontId="56" fillId="0" borderId="63">
      <alignment horizontal="left" vertical="center"/>
    </xf>
    <xf numFmtId="0" fontId="12" fillId="4" borderId="66" applyNumberFormat="0" applyFont="0" applyAlignment="0" applyProtection="0"/>
    <xf numFmtId="0" fontId="8" fillId="0" borderId="0"/>
    <xf numFmtId="0" fontId="56" fillId="0" borderId="104">
      <alignment horizontal="left" vertical="center"/>
    </xf>
    <xf numFmtId="0" fontId="12" fillId="4" borderId="66" applyNumberFormat="0" applyFont="0" applyAlignment="0" applyProtection="0"/>
    <xf numFmtId="0" fontId="12" fillId="4" borderId="66" applyNumberFormat="0" applyFont="0" applyAlignment="0" applyProtection="0"/>
    <xf numFmtId="0" fontId="12" fillId="4" borderId="103" applyNumberFormat="0" applyFont="0" applyAlignment="0" applyProtection="0"/>
    <xf numFmtId="0" fontId="12" fillId="4" borderId="209" applyNumberFormat="0" applyFont="0" applyAlignment="0" applyProtection="0"/>
    <xf numFmtId="0" fontId="56" fillId="0" borderId="63">
      <alignment horizontal="left" vertical="center"/>
    </xf>
    <xf numFmtId="0" fontId="12" fillId="4" borderId="66" applyNumberFormat="0" applyFont="0" applyAlignment="0" applyProtection="0"/>
    <xf numFmtId="0" fontId="8" fillId="0" borderId="0"/>
    <xf numFmtId="0" fontId="56" fillId="0" borderId="154">
      <alignment horizontal="left" vertical="center"/>
    </xf>
    <xf numFmtId="0" fontId="12" fillId="4" borderId="66" applyNumberFormat="0" applyFont="0" applyAlignment="0" applyProtection="0"/>
    <xf numFmtId="0" fontId="12" fillId="4" borderId="77" applyNumberFormat="0" applyFont="0" applyAlignment="0" applyProtection="0"/>
    <xf numFmtId="189" fontId="54" fillId="0" borderId="210">
      <alignment horizontal="right" vertical="center"/>
    </xf>
    <xf numFmtId="0" fontId="12" fillId="4" borderId="66" applyNumberFormat="0" applyFont="0" applyAlignment="0" applyProtection="0"/>
    <xf numFmtId="0" fontId="12" fillId="4" borderId="209" applyNumberFormat="0" applyFont="0" applyAlignment="0" applyProtection="0"/>
    <xf numFmtId="0" fontId="56" fillId="0" borderId="82">
      <alignment horizontal="left" vertical="center"/>
    </xf>
    <xf numFmtId="0" fontId="153" fillId="20" borderId="87" applyNumberFormat="0" applyAlignment="0" applyProtection="0"/>
    <xf numFmtId="0" fontId="12" fillId="4" borderId="66" applyNumberFormat="0" applyFont="0" applyAlignment="0" applyProtection="0"/>
    <xf numFmtId="0" fontId="8" fillId="0" borderId="0"/>
    <xf numFmtId="0" fontId="138" fillId="18" borderId="166" applyNumberFormat="0" applyAlignment="0" applyProtection="0"/>
    <xf numFmtId="0" fontId="12" fillId="4" borderId="66" applyNumberFormat="0" applyFont="0" applyAlignment="0" applyProtection="0"/>
    <xf numFmtId="0" fontId="56" fillId="0" borderId="63">
      <alignment horizontal="left" vertical="center"/>
    </xf>
    <xf numFmtId="0" fontId="12" fillId="4" borderId="66" applyNumberFormat="0" applyFont="0" applyAlignment="0" applyProtection="0"/>
    <xf numFmtId="0" fontId="12" fillId="4" borderId="66" applyNumberFormat="0" applyFont="0" applyAlignment="0" applyProtection="0"/>
    <xf numFmtId="0" fontId="12" fillId="4" borderId="77" applyNumberFormat="0" applyFont="0" applyAlignment="0" applyProtection="0"/>
    <xf numFmtId="0" fontId="12" fillId="4" borderId="103" applyNumberFormat="0" applyFont="0" applyAlignment="0" applyProtection="0"/>
    <xf numFmtId="0" fontId="56" fillId="0" borderId="63">
      <alignment horizontal="left" vertical="center"/>
    </xf>
    <xf numFmtId="0" fontId="56" fillId="0" borderId="63">
      <alignment horizontal="left" vertical="center"/>
    </xf>
    <xf numFmtId="0" fontId="8" fillId="0" borderId="0"/>
    <xf numFmtId="0" fontId="12" fillId="4" borderId="85" applyNumberFormat="0" applyFont="0" applyAlignment="0" applyProtection="0"/>
    <xf numFmtId="0" fontId="12" fillId="4" borderId="66" applyNumberFormat="0" applyFont="0" applyAlignment="0" applyProtection="0"/>
    <xf numFmtId="0" fontId="12" fillId="4" borderId="85" applyNumberFormat="0" applyFont="0" applyAlignment="0" applyProtection="0"/>
    <xf numFmtId="0" fontId="12" fillId="4" borderId="66" applyNumberFormat="0" applyFont="0" applyAlignment="0" applyProtection="0"/>
    <xf numFmtId="0" fontId="12" fillId="4" borderId="66" applyNumberFormat="0" applyFont="0" applyAlignment="0" applyProtection="0"/>
    <xf numFmtId="0" fontId="8" fillId="0" borderId="0"/>
    <xf numFmtId="0" fontId="138" fillId="18" borderId="97" applyNumberFormat="0" applyAlignment="0" applyProtection="0"/>
    <xf numFmtId="0" fontId="12" fillId="4" borderId="85" applyNumberFormat="0" applyFont="0" applyAlignment="0" applyProtection="0"/>
    <xf numFmtId="0" fontId="12" fillId="4" borderId="85" applyNumberFormat="0" applyFont="0" applyAlignment="0" applyProtection="0"/>
    <xf numFmtId="0" fontId="56" fillId="0" borderId="63">
      <alignment horizontal="left" vertical="center"/>
    </xf>
    <xf numFmtId="0" fontId="12" fillId="4" borderId="66" applyNumberFormat="0" applyFont="0" applyAlignment="0" applyProtection="0"/>
    <xf numFmtId="0" fontId="12" fillId="4" borderId="202" applyNumberFormat="0" applyFont="0" applyAlignment="0" applyProtection="0"/>
    <xf numFmtId="0" fontId="8" fillId="0" borderId="0"/>
    <xf numFmtId="0" fontId="12" fillId="4" borderId="224" applyNumberFormat="0" applyFont="0" applyAlignment="0" applyProtection="0"/>
    <xf numFmtId="0" fontId="56" fillId="0" borderId="63">
      <alignment horizontal="left" vertical="center"/>
    </xf>
    <xf numFmtId="0" fontId="12" fillId="4" borderId="157" applyNumberFormat="0" applyFont="0" applyAlignment="0" applyProtection="0"/>
    <xf numFmtId="0" fontId="174" fillId="0" borderId="177" applyNumberFormat="0" applyAlignment="0">
      <alignment horizontal="center"/>
    </xf>
    <xf numFmtId="0" fontId="12" fillId="4" borderId="294" applyNumberFormat="0" applyFont="0" applyAlignment="0" applyProtection="0"/>
    <xf numFmtId="0" fontId="12" fillId="4" borderId="278" applyNumberFormat="0" applyFont="0" applyAlignment="0" applyProtection="0"/>
    <xf numFmtId="0" fontId="12" fillId="4" borderId="66" applyNumberFormat="0" applyFont="0" applyAlignment="0" applyProtection="0"/>
    <xf numFmtId="0" fontId="56" fillId="0" borderId="63">
      <alignment horizontal="left" vertical="center"/>
    </xf>
    <xf numFmtId="0" fontId="56" fillId="0" borderId="291">
      <alignment horizontal="left" vertical="center"/>
    </xf>
    <xf numFmtId="0" fontId="8" fillId="0" borderId="0"/>
    <xf numFmtId="0" fontId="56" fillId="0" borderId="104">
      <alignment horizontal="left" vertical="center"/>
    </xf>
    <xf numFmtId="0" fontId="12" fillId="4" borderId="95" applyNumberFormat="0" applyFont="0" applyAlignment="0" applyProtection="0"/>
    <xf numFmtId="0" fontId="12" fillId="4" borderId="85" applyNumberFormat="0" applyFont="0" applyAlignment="0" applyProtection="0"/>
    <xf numFmtId="0" fontId="12" fillId="4" borderId="66" applyNumberFormat="0" applyFont="0" applyAlignment="0" applyProtection="0"/>
    <xf numFmtId="0" fontId="56" fillId="0" borderId="220" applyNumberFormat="0" applyAlignment="0" applyProtection="0">
      <alignment horizontal="left" vertical="center"/>
    </xf>
    <xf numFmtId="0" fontId="12" fillId="4" borderId="269" applyNumberFormat="0" applyFont="0" applyAlignment="0" applyProtection="0"/>
    <xf numFmtId="255" fontId="220" fillId="0" borderId="0">
      <protection locked="0"/>
    </xf>
    <xf numFmtId="189" fontId="54" fillId="0" borderId="146">
      <alignment horizontal="right" vertical="center"/>
    </xf>
    <xf numFmtId="0" fontId="8" fillId="0" borderId="0"/>
    <xf numFmtId="0" fontId="12" fillId="4" borderId="85" applyNumberFormat="0" applyFont="0" applyAlignment="0" applyProtection="0"/>
    <xf numFmtId="0" fontId="12" fillId="4" borderId="95" applyNumberFormat="0" applyFont="0" applyAlignment="0" applyProtection="0"/>
    <xf numFmtId="0" fontId="12" fillId="4" borderId="95" applyNumberFormat="0" applyFont="0" applyAlignment="0" applyProtection="0"/>
    <xf numFmtId="0" fontId="56" fillId="0" borderId="175" applyNumberFormat="0" applyAlignment="0" applyProtection="0">
      <alignment horizontal="left" vertical="center"/>
    </xf>
    <xf numFmtId="0" fontId="56" fillId="0" borderId="261" applyNumberFormat="0" applyAlignment="0" applyProtection="0">
      <alignment horizontal="left" vertical="center"/>
    </xf>
    <xf numFmtId="0" fontId="12" fillId="4" borderId="85" applyNumberFormat="0" applyFont="0" applyAlignment="0" applyProtection="0"/>
    <xf numFmtId="9" fontId="118" fillId="0" borderId="259" applyNumberFormat="0" applyBorder="0"/>
    <xf numFmtId="0" fontId="12" fillId="4" borderId="109" applyNumberFormat="0" applyFont="0" applyAlignment="0" applyProtection="0"/>
    <xf numFmtId="0" fontId="12" fillId="4" borderId="77" applyNumberFormat="0" applyFont="0" applyAlignment="0" applyProtection="0"/>
    <xf numFmtId="0" fontId="56" fillId="0" borderId="92" applyNumberFormat="0" applyAlignment="0" applyProtection="0">
      <alignment horizontal="left" vertical="center"/>
    </xf>
    <xf numFmtId="0" fontId="8" fillId="0" borderId="0"/>
    <xf numFmtId="0" fontId="56" fillId="0" borderId="104">
      <alignment horizontal="left" vertical="center"/>
    </xf>
    <xf numFmtId="0" fontId="56" fillId="0" borderId="154">
      <alignment horizontal="left" vertical="center"/>
    </xf>
    <xf numFmtId="0" fontId="12" fillId="4" borderId="95" applyNumberFormat="0" applyFont="0" applyAlignment="0" applyProtection="0"/>
    <xf numFmtId="168" fontId="34" fillId="0" borderId="0" applyFont="0" applyFill="0" applyBorder="0" applyAlignment="0" applyProtection="0"/>
    <xf numFmtId="0" fontId="12" fillId="4" borderId="164" applyNumberFormat="0" applyFont="0" applyAlignment="0" applyProtection="0"/>
    <xf numFmtId="0" fontId="12" fillId="4" borderId="145" applyNumberFormat="0" applyFont="0" applyAlignment="0" applyProtection="0"/>
    <xf numFmtId="0" fontId="12" fillId="4" borderId="66" applyNumberFormat="0" applyFont="0" applyAlignment="0" applyProtection="0"/>
    <xf numFmtId="0" fontId="56" fillId="0" borderId="63">
      <alignment horizontal="left" vertical="center"/>
    </xf>
    <xf numFmtId="0" fontId="8" fillId="0" borderId="0"/>
    <xf numFmtId="0" fontId="12" fillId="4" borderId="164" applyNumberFormat="0" applyFont="0" applyAlignment="0" applyProtection="0"/>
    <xf numFmtId="0" fontId="12" fillId="4" borderId="186" applyNumberFormat="0" applyFont="0" applyAlignment="0" applyProtection="0"/>
    <xf numFmtId="0" fontId="212" fillId="36" borderId="0" applyNumberFormat="0" applyBorder="0" applyAlignment="0" applyProtection="0"/>
    <xf numFmtId="0" fontId="12" fillId="4" borderId="224" applyNumberFormat="0" applyFont="0" applyAlignment="0" applyProtection="0"/>
    <xf numFmtId="0" fontId="12" fillId="4" borderId="103" applyNumberFormat="0" applyFont="0" applyAlignment="0" applyProtection="0"/>
    <xf numFmtId="0" fontId="56" fillId="0" borderId="63">
      <alignment horizontal="left" vertical="center"/>
    </xf>
    <xf numFmtId="0" fontId="56" fillId="0" borderId="63">
      <alignment horizontal="left" vertical="center"/>
    </xf>
    <xf numFmtId="0" fontId="32" fillId="0" borderId="0"/>
    <xf numFmtId="0" fontId="8" fillId="0" borderId="0"/>
    <xf numFmtId="0" fontId="56" fillId="0" borderId="198">
      <alignment horizontal="left" vertical="center"/>
    </xf>
    <xf numFmtId="0" fontId="12" fillId="4" borderId="245" applyNumberFormat="0" applyFont="0" applyAlignment="0" applyProtection="0"/>
    <xf numFmtId="0" fontId="12" fillId="4" borderId="157" applyNumberFormat="0" applyFont="0" applyAlignment="0" applyProtection="0"/>
    <xf numFmtId="0" fontId="56" fillId="0" borderId="199">
      <alignment horizontal="left" vertical="center"/>
    </xf>
    <xf numFmtId="0" fontId="12" fillId="4" borderId="103" applyNumberFormat="0" applyFont="0" applyAlignment="0" applyProtection="0"/>
    <xf numFmtId="0" fontId="56" fillId="0" borderId="154">
      <alignment horizontal="left" vertical="center"/>
    </xf>
    <xf numFmtId="0" fontId="8" fillId="0" borderId="0"/>
    <xf numFmtId="0" fontId="12" fillId="4" borderId="202" applyNumberFormat="0" applyFont="0" applyAlignment="0" applyProtection="0"/>
    <xf numFmtId="1" fontId="121" fillId="0" borderId="262" applyBorder="0" applyAlignment="0">
      <alignment horizontal="center"/>
    </xf>
    <xf numFmtId="0" fontId="212" fillId="29" borderId="0" applyNumberFormat="0" applyBorder="0" applyAlignment="0" applyProtection="0"/>
    <xf numFmtId="0" fontId="56" fillId="0" borderId="63">
      <alignment horizontal="left" vertical="center"/>
    </xf>
    <xf numFmtId="0" fontId="12" fillId="4" borderId="103" applyNumberFormat="0" applyFont="0" applyAlignment="0" applyProtection="0"/>
    <xf numFmtId="0" fontId="12" fillId="4" borderId="77" applyNumberFormat="0" applyFont="0" applyAlignment="0" applyProtection="0"/>
    <xf numFmtId="0" fontId="12" fillId="4" borderId="95" applyNumberFormat="0" applyFont="0" applyAlignment="0" applyProtection="0"/>
    <xf numFmtId="0" fontId="56" fillId="0" borderId="63">
      <alignment horizontal="left" vertical="center"/>
    </xf>
    <xf numFmtId="0" fontId="138" fillId="18" borderId="226" applyNumberFormat="0" applyAlignment="0" applyProtection="0"/>
    <xf numFmtId="0" fontId="8" fillId="0" borderId="0"/>
    <xf numFmtId="0" fontId="12" fillId="4" borderId="224" applyNumberFormat="0" applyFont="0" applyAlignment="0" applyProtection="0"/>
    <xf numFmtId="0" fontId="183" fillId="1" borderId="82" applyNumberFormat="0" applyFont="0" applyAlignment="0">
      <alignment horizontal="center"/>
    </xf>
    <xf numFmtId="0" fontId="12" fillId="4" borderId="164" applyNumberFormat="0" applyFont="0" applyAlignment="0" applyProtection="0"/>
    <xf numFmtId="0" fontId="8" fillId="0" borderId="0"/>
    <xf numFmtId="0" fontId="12" fillId="4" borderId="95" applyNumberFormat="0" applyFont="0" applyAlignment="0" applyProtection="0"/>
    <xf numFmtId="0" fontId="12" fillId="4" borderId="109" applyNumberFormat="0" applyFont="0" applyAlignment="0" applyProtection="0"/>
    <xf numFmtId="0" fontId="12" fillId="4" borderId="103" applyNumberFormat="0" applyFont="0" applyAlignment="0" applyProtection="0"/>
    <xf numFmtId="0" fontId="12" fillId="4" borderId="164" applyNumberFormat="0" applyFont="0" applyAlignment="0" applyProtection="0"/>
    <xf numFmtId="0" fontId="12" fillId="4" borderId="186" applyNumberFormat="0" applyFont="0" applyAlignment="0" applyProtection="0"/>
    <xf numFmtId="0" fontId="12" fillId="4" borderId="202" applyNumberFormat="0" applyFont="0" applyAlignment="0" applyProtection="0"/>
    <xf numFmtId="0" fontId="56" fillId="0" borderId="63">
      <alignment horizontal="left" vertical="center"/>
    </xf>
    <xf numFmtId="0" fontId="12" fillId="4" borderId="186" applyNumberFormat="0" applyFont="0" applyAlignment="0" applyProtection="0"/>
    <xf numFmtId="0" fontId="12" fillId="4" borderId="109" applyNumberFormat="0" applyFont="0" applyAlignment="0" applyProtection="0"/>
    <xf numFmtId="0" fontId="183" fillId="1" borderId="65" applyNumberFormat="0" applyFont="0" applyAlignment="0">
      <alignment horizontal="center"/>
    </xf>
    <xf numFmtId="0" fontId="12" fillId="4" borderId="103" applyNumberFormat="0" applyFont="0" applyAlignment="0" applyProtection="0"/>
    <xf numFmtId="0" fontId="56" fillId="0" borderId="63">
      <alignment horizontal="left" vertical="center"/>
    </xf>
    <xf numFmtId="0" fontId="8" fillId="0" borderId="0"/>
    <xf numFmtId="0" fontId="12" fillId="4" borderId="103" applyNumberFormat="0" applyFont="0" applyAlignment="0" applyProtection="0"/>
    <xf numFmtId="0" fontId="12" fillId="4" borderId="224" applyNumberFormat="0" applyFont="0" applyAlignment="0" applyProtection="0"/>
    <xf numFmtId="0" fontId="18" fillId="53" borderId="268">
      <alignment horizontal="left" vertical="center"/>
    </xf>
    <xf numFmtId="0" fontId="12" fillId="4" borderId="186" applyNumberFormat="0" applyFont="0" applyAlignment="0" applyProtection="0"/>
    <xf numFmtId="0" fontId="12" fillId="4" borderId="85" applyNumberFormat="0" applyFont="0" applyAlignment="0" applyProtection="0"/>
    <xf numFmtId="0" fontId="56" fillId="0" borderId="63">
      <alignment horizontal="left" vertical="center"/>
    </xf>
    <xf numFmtId="0" fontId="8" fillId="0" borderId="0"/>
    <xf numFmtId="0" fontId="12" fillId="4" borderId="66" applyNumberFormat="0" applyFont="0" applyAlignment="0" applyProtection="0"/>
    <xf numFmtId="0" fontId="138" fillId="18" borderId="188" applyNumberFormat="0" applyAlignment="0" applyProtection="0"/>
    <xf numFmtId="0" fontId="12" fillId="4" borderId="95" applyNumberFormat="0" applyFont="0" applyAlignment="0" applyProtection="0"/>
    <xf numFmtId="0" fontId="56" fillId="0" borderId="257">
      <alignment horizontal="left" vertical="center"/>
    </xf>
    <xf numFmtId="0" fontId="174" fillId="0" borderId="71" applyNumberFormat="0" applyAlignment="0">
      <alignment horizontal="center"/>
    </xf>
    <xf numFmtId="0" fontId="12" fillId="4" borderId="157" applyNumberFormat="0" applyFont="0" applyAlignment="0" applyProtection="0"/>
    <xf numFmtId="0" fontId="56" fillId="0" borderId="63">
      <alignment horizontal="left" vertical="center"/>
    </xf>
    <xf numFmtId="0" fontId="8" fillId="0" borderId="0"/>
    <xf numFmtId="0" fontId="12" fillId="4" borderId="66" applyNumberFormat="0" applyFont="0" applyAlignment="0" applyProtection="0"/>
    <xf numFmtId="192" fontId="54" fillId="0" borderId="94"/>
    <xf numFmtId="0" fontId="12" fillId="4" borderId="157" applyNumberFormat="0" applyFont="0" applyAlignment="0" applyProtection="0"/>
    <xf numFmtId="0" fontId="12" fillId="4" borderId="95" applyNumberFormat="0" applyFont="0" applyAlignment="0" applyProtection="0"/>
    <xf numFmtId="0" fontId="12" fillId="4" borderId="245" applyNumberFormat="0" applyFont="0" applyAlignment="0" applyProtection="0"/>
    <xf numFmtId="0" fontId="12" fillId="4" borderId="157" applyNumberFormat="0" applyFont="0" applyAlignment="0" applyProtection="0"/>
    <xf numFmtId="220" fontId="198" fillId="52" borderId="76">
      <alignment vertical="top"/>
    </xf>
    <xf numFmtId="0" fontId="12" fillId="4" borderId="95" applyNumberFormat="0" applyFont="0" applyAlignment="0" applyProtection="0"/>
    <xf numFmtId="0" fontId="8" fillId="0" borderId="0"/>
    <xf numFmtId="0" fontId="12" fillId="4" borderId="66" applyNumberFormat="0" applyFont="0" applyAlignment="0" applyProtection="0"/>
    <xf numFmtId="0" fontId="56" fillId="0" borderId="199">
      <alignment horizontal="left" vertical="center"/>
    </xf>
    <xf numFmtId="0" fontId="12" fillId="4" borderId="202" applyNumberFormat="0" applyFont="0" applyAlignment="0" applyProtection="0"/>
    <xf numFmtId="168" fontId="8" fillId="0" borderId="0" applyFont="0" applyFill="0" applyBorder="0" applyAlignment="0" applyProtection="0"/>
    <xf numFmtId="0" fontId="8" fillId="0" borderId="0"/>
    <xf numFmtId="168" fontId="8" fillId="0" borderId="0" applyFont="0" applyFill="0" applyBorder="0" applyAlignment="0" applyProtection="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56" fillId="0" borderId="72">
      <alignment horizontal="left" vertical="center"/>
    </xf>
    <xf numFmtId="0" fontId="56" fillId="0" borderId="73" applyNumberFormat="0" applyAlignment="0" applyProtection="0">
      <alignment horizontal="left" vertical="center"/>
    </xf>
    <xf numFmtId="0" fontId="56" fillId="0" borderId="92" applyNumberFormat="0" applyAlignment="0" applyProtection="0">
      <alignment horizontal="left" vertical="center"/>
    </xf>
    <xf numFmtId="0" fontId="56" fillId="0" borderId="172" applyNumberFormat="0" applyAlignment="0" applyProtection="0">
      <alignment horizontal="left" vertical="center"/>
    </xf>
    <xf numFmtId="0" fontId="18" fillId="53" borderId="163">
      <alignment horizontal="left" vertical="center"/>
    </xf>
    <xf numFmtId="0" fontId="56" fillId="0" borderId="72">
      <alignment horizontal="left" vertical="center"/>
    </xf>
    <xf numFmtId="0" fontId="12" fillId="4" borderId="85" applyNumberFormat="0" applyFont="0" applyAlignment="0" applyProtection="0"/>
    <xf numFmtId="0" fontId="12" fillId="4" borderId="85" applyNumberFormat="0" applyFont="0" applyAlignment="0" applyProtection="0"/>
    <xf numFmtId="0" fontId="12" fillId="4" borderId="109" applyNumberFormat="0" applyFont="0" applyAlignment="0" applyProtection="0"/>
    <xf numFmtId="0" fontId="12" fillId="4" borderId="164" applyNumberFormat="0" applyFont="0" applyAlignment="0" applyProtection="0"/>
    <xf numFmtId="0" fontId="118" fillId="0" borderId="83" applyNumberFormat="0" applyFont="0" applyFill="0" applyAlignment="0" applyProtection="0"/>
    <xf numFmtId="0" fontId="56" fillId="0" borderId="73" applyNumberFormat="0" applyAlignment="0" applyProtection="0">
      <alignment horizontal="left" vertical="center"/>
    </xf>
    <xf numFmtId="0" fontId="12" fillId="4" borderId="103" applyNumberFormat="0" applyFont="0" applyAlignment="0" applyProtection="0"/>
    <xf numFmtId="0" fontId="12" fillId="4" borderId="224" applyNumberFormat="0" applyFont="0" applyAlignment="0" applyProtection="0"/>
    <xf numFmtId="0" fontId="12" fillId="4" borderId="77" applyNumberFormat="0" applyFont="0" applyAlignment="0" applyProtection="0"/>
    <xf numFmtId="0" fontId="56" fillId="0" borderId="73" applyNumberFormat="0" applyAlignment="0" applyProtection="0">
      <alignment horizontal="left" vertical="center"/>
    </xf>
    <xf numFmtId="0" fontId="12" fillId="4" borderId="245" applyNumberFormat="0" applyFont="0" applyAlignment="0" applyProtection="0"/>
    <xf numFmtId="0" fontId="56" fillId="0" borderId="104">
      <alignment horizontal="left" vertical="center"/>
    </xf>
    <xf numFmtId="0" fontId="56" fillId="0" borderId="72">
      <alignment horizontal="left" vertical="center"/>
    </xf>
    <xf numFmtId="0" fontId="12" fillId="4" borderId="77" applyNumberFormat="0" applyFont="0" applyAlignment="0" applyProtection="0"/>
    <xf numFmtId="0" fontId="12" fillId="4" borderId="95" applyNumberFormat="0" applyFont="0" applyAlignment="0" applyProtection="0"/>
    <xf numFmtId="0" fontId="56" fillId="0" borderId="73" applyNumberFormat="0" applyAlignment="0" applyProtection="0">
      <alignment horizontal="left" vertical="center"/>
    </xf>
    <xf numFmtId="0" fontId="56" fillId="0" borderId="154">
      <alignment horizontal="left" vertical="center"/>
    </xf>
    <xf numFmtId="192" fontId="54" fillId="0" borderId="200"/>
    <xf numFmtId="0" fontId="12" fillId="4" borderId="224" applyNumberFormat="0" applyFont="0" applyAlignment="0" applyProtection="0"/>
    <xf numFmtId="0" fontId="56" fillId="0" borderId="72">
      <alignment horizontal="left" vertical="center"/>
    </xf>
    <xf numFmtId="0" fontId="12" fillId="4" borderId="77" applyNumberFormat="0" applyFont="0" applyAlignment="0" applyProtection="0"/>
    <xf numFmtId="0" fontId="56" fillId="0" borderId="194" applyNumberFormat="0" applyAlignment="0" applyProtection="0">
      <alignment horizontal="left" vertical="center"/>
    </xf>
    <xf numFmtId="0" fontId="56" fillId="0" borderId="73" applyNumberFormat="0" applyAlignment="0" applyProtection="0">
      <alignment horizontal="left" vertical="center"/>
    </xf>
    <xf numFmtId="0" fontId="56" fillId="0" borderId="92" applyNumberFormat="0" applyAlignment="0" applyProtection="0">
      <alignment horizontal="left" vertical="center"/>
    </xf>
    <xf numFmtId="0" fontId="12" fillId="4" borderId="77" applyNumberFormat="0" applyFont="0" applyAlignment="0" applyProtection="0"/>
    <xf numFmtId="0" fontId="12" fillId="4" borderId="157" applyNumberFormat="0" applyFont="0" applyAlignment="0" applyProtection="0"/>
    <xf numFmtId="0" fontId="153" fillId="20" borderId="97" applyNumberFormat="0" applyAlignment="0" applyProtection="0"/>
    <xf numFmtId="0" fontId="12" fillId="4" borderId="202" applyNumberFormat="0" applyFont="0" applyAlignment="0" applyProtection="0"/>
    <xf numFmtId="0" fontId="12" fillId="4" borderId="77" applyNumberFormat="0" applyFont="0" applyAlignment="0" applyProtection="0"/>
    <xf numFmtId="221" fontId="199" fillId="54" borderId="84"/>
    <xf numFmtId="0" fontId="56" fillId="0" borderId="235" applyNumberFormat="0" applyAlignment="0" applyProtection="0">
      <alignment horizontal="left" vertical="center"/>
    </xf>
    <xf numFmtId="0" fontId="56" fillId="0" borderId="282" applyNumberFormat="0" applyAlignment="0" applyProtection="0">
      <alignment horizontal="left" vertical="center"/>
    </xf>
    <xf numFmtId="0" fontId="12" fillId="4" borderId="202" applyNumberFormat="0" applyFont="0" applyAlignment="0" applyProtection="0"/>
    <xf numFmtId="0" fontId="12" fillId="4" borderId="209" applyNumberFormat="0" applyFont="0" applyAlignment="0" applyProtection="0"/>
    <xf numFmtId="0" fontId="56" fillId="0" borderId="135" applyNumberFormat="0" applyAlignment="0" applyProtection="0">
      <alignment horizontal="left" vertical="center"/>
    </xf>
    <xf numFmtId="0" fontId="56" fillId="0" borderId="73" applyNumberFormat="0" applyAlignment="0" applyProtection="0">
      <alignment horizontal="left" vertical="center"/>
    </xf>
    <xf numFmtId="0" fontId="56" fillId="0" borderId="72">
      <alignment horizontal="left" vertical="center"/>
    </xf>
    <xf numFmtId="0" fontId="56" fillId="0" borderId="72">
      <alignment horizontal="left" vertical="center"/>
    </xf>
    <xf numFmtId="252" fontId="224" fillId="0" borderId="0"/>
    <xf numFmtId="0" fontId="12" fillId="4" borderId="85" applyNumberFormat="0" applyFont="0" applyAlignment="0" applyProtection="0"/>
    <xf numFmtId="10" fontId="72" fillId="3" borderId="94" applyNumberFormat="0" applyBorder="0" applyAlignment="0" applyProtection="0"/>
    <xf numFmtId="0" fontId="12" fillId="4" borderId="209" applyNumberFormat="0" applyFont="0" applyAlignment="0" applyProtection="0"/>
    <xf numFmtId="0" fontId="56" fillId="0" borderId="73" applyNumberFormat="0" applyAlignment="0" applyProtection="0">
      <alignment horizontal="left" vertical="center"/>
    </xf>
    <xf numFmtId="0" fontId="138" fillId="18" borderId="97" applyNumberFormat="0" applyAlignment="0" applyProtection="0"/>
    <xf numFmtId="0" fontId="153" fillId="20" borderId="87" applyNumberFormat="0" applyAlignment="0" applyProtection="0"/>
    <xf numFmtId="0" fontId="56" fillId="0" borderId="72">
      <alignment horizontal="left" vertical="center"/>
    </xf>
    <xf numFmtId="0" fontId="12" fillId="4" borderId="85" applyNumberFormat="0" applyFont="0" applyAlignment="0" applyProtection="0"/>
    <xf numFmtId="0" fontId="211" fillId="22" borderId="0" applyNumberFormat="0" applyBorder="0" applyAlignment="0" applyProtection="0"/>
    <xf numFmtId="0" fontId="207" fillId="0" borderId="0">
      <alignment vertical="top" wrapText="1"/>
    </xf>
    <xf numFmtId="0" fontId="56" fillId="0" borderId="73" applyNumberFormat="0" applyAlignment="0" applyProtection="0">
      <alignment horizontal="left" vertical="center"/>
    </xf>
    <xf numFmtId="0" fontId="12" fillId="4" borderId="278" applyNumberFormat="0" applyFont="0" applyAlignment="0" applyProtection="0"/>
    <xf numFmtId="0" fontId="56" fillId="0" borderId="72">
      <alignment horizontal="left" vertical="center"/>
    </xf>
    <xf numFmtId="0" fontId="12" fillId="4" borderId="95" applyNumberFormat="0" applyFont="0" applyAlignment="0" applyProtection="0"/>
    <xf numFmtId="0" fontId="138" fillId="18" borderId="226" applyNumberFormat="0" applyAlignment="0" applyProtection="0"/>
    <xf numFmtId="0" fontId="56" fillId="0" borderId="199">
      <alignment horizontal="left" vertical="center"/>
    </xf>
    <xf numFmtId="0" fontId="12" fillId="4" borderId="278" applyNumberFormat="0" applyFont="0" applyAlignment="0" applyProtection="0"/>
    <xf numFmtId="0" fontId="212" fillId="15" borderId="0" applyNumberFormat="0" applyBorder="0" applyAlignment="0" applyProtection="0"/>
    <xf numFmtId="0" fontId="12" fillId="4" borderId="145" applyNumberFormat="0" applyFont="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95" applyNumberFormat="0" applyFont="0" applyAlignment="0" applyProtection="0"/>
    <xf numFmtId="168" fontId="34" fillId="0" borderId="0" applyFont="0" applyFill="0" applyBorder="0" applyAlignment="0" applyProtection="0"/>
    <xf numFmtId="0" fontId="12" fillId="4" borderId="95" applyNumberFormat="0" applyFont="0" applyAlignment="0" applyProtection="0"/>
    <xf numFmtId="0" fontId="153" fillId="20" borderId="111" applyNumberFormat="0" applyAlignment="0" applyProtection="0"/>
    <xf numFmtId="0" fontId="12" fillId="4" borderId="95" applyNumberFormat="0" applyFont="0" applyAlignment="0" applyProtection="0"/>
    <xf numFmtId="0" fontId="12" fillId="4" borderId="103" applyNumberFormat="0" applyFont="0" applyAlignment="0" applyProtection="0"/>
    <xf numFmtId="0" fontId="12" fillId="4" borderId="145" applyNumberFormat="0" applyFont="0" applyAlignment="0" applyProtection="0"/>
    <xf numFmtId="0" fontId="12" fillId="4" borderId="95" applyNumberFormat="0" applyFont="0" applyAlignment="0" applyProtection="0"/>
    <xf numFmtId="0" fontId="12" fillId="4" borderId="209" applyNumberFormat="0" applyFont="0" applyAlignment="0" applyProtection="0"/>
    <xf numFmtId="0" fontId="12" fillId="4" borderId="245" applyNumberFormat="0" applyFont="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85" applyNumberFormat="0" applyFont="0" applyAlignment="0" applyProtection="0"/>
    <xf numFmtId="0" fontId="12" fillId="4" borderId="103" applyNumberFormat="0" applyFont="0" applyAlignment="0" applyProtection="0"/>
    <xf numFmtId="0" fontId="211" fillId="11" borderId="0" applyNumberFormat="0" applyBorder="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186" applyNumberFormat="0" applyFont="0" applyAlignment="0" applyProtection="0"/>
    <xf numFmtId="0" fontId="12" fillId="4" borderId="95" applyNumberFormat="0" applyFont="0" applyAlignment="0" applyProtection="0"/>
    <xf numFmtId="0" fontId="12" fillId="4" borderId="85" applyNumberFormat="0" applyFont="0" applyAlignment="0" applyProtection="0"/>
    <xf numFmtId="0" fontId="56" fillId="0" borderId="73" applyNumberFormat="0" applyAlignment="0" applyProtection="0">
      <alignment horizontal="left" vertical="center"/>
    </xf>
    <xf numFmtId="0" fontId="12" fillId="4" borderId="224" applyNumberFormat="0" applyFont="0" applyAlignment="0" applyProtection="0"/>
    <xf numFmtId="0" fontId="12" fillId="4" borderId="157" applyNumberFormat="0" applyFont="0" applyAlignment="0" applyProtection="0"/>
    <xf numFmtId="0" fontId="56" fillId="0" borderId="72">
      <alignment horizontal="left" vertical="center"/>
    </xf>
    <xf numFmtId="0" fontId="56" fillId="0" borderId="178" applyNumberFormat="0" applyAlignment="0" applyProtection="0">
      <alignment horizontal="left" vertical="center"/>
    </xf>
    <xf numFmtId="0" fontId="12" fillId="4" borderId="95" applyNumberFormat="0" applyFont="0" applyAlignment="0" applyProtection="0"/>
    <xf numFmtId="0" fontId="12" fillId="4" borderId="202" applyNumberFormat="0" applyFont="0" applyAlignment="0" applyProtection="0"/>
    <xf numFmtId="0" fontId="56" fillId="0" borderId="253" applyNumberFormat="0" applyAlignment="0" applyProtection="0">
      <alignment horizontal="left" vertical="center"/>
    </xf>
    <xf numFmtId="189" fontId="54" fillId="0" borderId="96">
      <alignment horizontal="right" vertical="center"/>
    </xf>
    <xf numFmtId="0" fontId="56" fillId="0" borderId="261" applyNumberFormat="0" applyAlignment="0" applyProtection="0">
      <alignment horizontal="left" vertical="center"/>
    </xf>
    <xf numFmtId="0" fontId="12" fillId="4" borderId="109" applyNumberFormat="0" applyFont="0" applyAlignment="0" applyProtection="0"/>
    <xf numFmtId="0" fontId="56" fillId="0" borderId="286">
      <alignment horizontal="left" vertical="center"/>
    </xf>
    <xf numFmtId="0" fontId="12" fillId="4" borderId="103" applyNumberFormat="0" applyFont="0" applyAlignment="0" applyProtection="0"/>
    <xf numFmtId="0" fontId="12" fillId="4" borderId="157" applyNumberFormat="0" applyFont="0" applyAlignment="0" applyProtection="0"/>
    <xf numFmtId="0" fontId="12" fillId="4" borderId="269" applyNumberFormat="0" applyFont="0" applyAlignment="0" applyProtection="0"/>
    <xf numFmtId="0" fontId="12" fillId="4" borderId="95" applyNumberFormat="0" applyFont="0" applyAlignment="0" applyProtection="0"/>
    <xf numFmtId="0" fontId="56" fillId="0" borderId="261" applyNumberFormat="0" applyAlignment="0" applyProtection="0">
      <alignment horizontal="left" vertical="center"/>
    </xf>
    <xf numFmtId="0" fontId="12" fillId="4" borderId="77" applyNumberFormat="0" applyFont="0" applyAlignment="0" applyProtection="0"/>
    <xf numFmtId="0" fontId="12" fillId="4" borderId="95" applyNumberFormat="0" applyFont="0" applyAlignment="0" applyProtection="0"/>
    <xf numFmtId="0" fontId="56" fillId="0" borderId="73" applyNumberFormat="0" applyAlignment="0" applyProtection="0">
      <alignment horizontal="left" vertical="center"/>
    </xf>
    <xf numFmtId="0" fontId="56" fillId="0" borderId="73" applyNumberFormat="0" applyAlignment="0" applyProtection="0">
      <alignment horizontal="left" vertical="center"/>
    </xf>
    <xf numFmtId="0" fontId="56" fillId="0" borderId="72">
      <alignment horizontal="left" vertical="center"/>
    </xf>
    <xf numFmtId="0" fontId="56" fillId="0" borderId="72">
      <alignment horizontal="left" vertical="center"/>
    </xf>
    <xf numFmtId="0" fontId="12" fillId="4" borderId="245" applyNumberFormat="0" applyFont="0" applyAlignment="0" applyProtection="0"/>
    <xf numFmtId="0" fontId="12" fillId="4" borderId="77" applyNumberFormat="0" applyFont="0" applyAlignment="0" applyProtection="0"/>
    <xf numFmtId="0" fontId="212" fillId="17" borderId="0" applyNumberFormat="0" applyBorder="0" applyAlignment="0" applyProtection="0"/>
    <xf numFmtId="0" fontId="12" fillId="4" borderId="85" applyNumberFormat="0" applyFont="0" applyAlignment="0" applyProtection="0"/>
    <xf numFmtId="0" fontId="12" fillId="4" borderId="164" applyNumberFormat="0" applyFont="0" applyAlignment="0" applyProtection="0"/>
    <xf numFmtId="189" fontId="54" fillId="0" borderId="96">
      <alignment horizontal="right" vertical="center"/>
    </xf>
    <xf numFmtId="0" fontId="12" fillId="4" borderId="157" applyNumberFormat="0" applyFont="0" applyAlignment="0" applyProtection="0"/>
    <xf numFmtId="0" fontId="12" fillId="4" borderId="77" applyNumberFormat="0" applyFont="0" applyAlignment="0" applyProtection="0"/>
    <xf numFmtId="0" fontId="12" fillId="4" borderId="85" applyNumberFormat="0" applyFont="0" applyAlignment="0" applyProtection="0"/>
    <xf numFmtId="0" fontId="12" fillId="4" borderId="145" applyNumberFormat="0" applyFont="0" applyAlignment="0" applyProtection="0"/>
    <xf numFmtId="2" fontId="168" fillId="0" borderId="110" applyBorder="0"/>
    <xf numFmtId="0" fontId="56" fillId="0" borderId="73" applyNumberFormat="0" applyAlignment="0" applyProtection="0">
      <alignment horizontal="left" vertical="center"/>
    </xf>
    <xf numFmtId="0" fontId="12" fillId="4" borderId="95" applyNumberFormat="0" applyFont="0" applyAlignment="0" applyProtection="0"/>
    <xf numFmtId="0" fontId="56" fillId="0" borderId="72">
      <alignment horizontal="left" vertical="center"/>
    </xf>
    <xf numFmtId="0" fontId="12" fillId="4" borderId="269" applyNumberFormat="0" applyFont="0" applyAlignment="0" applyProtection="0"/>
    <xf numFmtId="0" fontId="12" fillId="4" borderId="103" applyNumberFormat="0" applyFont="0" applyAlignment="0" applyProtection="0"/>
    <xf numFmtId="0" fontId="56" fillId="0" borderId="172" applyNumberFormat="0" applyAlignment="0" applyProtection="0">
      <alignment horizontal="left" vertical="center"/>
    </xf>
    <xf numFmtId="0" fontId="12" fillId="4" borderId="77" applyNumberFormat="0" applyFont="0" applyAlignment="0" applyProtection="0"/>
    <xf numFmtId="0" fontId="12" fillId="4" borderId="85" applyNumberFormat="0" applyFont="0" applyAlignment="0" applyProtection="0"/>
    <xf numFmtId="0" fontId="12" fillId="4" borderId="209" applyNumberFormat="0" applyFont="0" applyAlignment="0" applyProtection="0"/>
    <xf numFmtId="0" fontId="221" fillId="20" borderId="288" applyNumberFormat="0" applyAlignment="0" applyProtection="0"/>
    <xf numFmtId="0" fontId="56" fillId="0" borderId="73" applyNumberFormat="0" applyAlignment="0" applyProtection="0">
      <alignment horizontal="left" vertical="center"/>
    </xf>
    <xf numFmtId="0" fontId="56" fillId="0" borderId="104">
      <alignment horizontal="left" vertical="center"/>
    </xf>
    <xf numFmtId="0" fontId="56" fillId="0" borderId="72">
      <alignment horizontal="left" vertical="center"/>
    </xf>
    <xf numFmtId="0" fontId="12" fillId="4" borderId="77" applyNumberFormat="0" applyFont="0" applyAlignment="0" applyProtection="0"/>
    <xf numFmtId="0" fontId="12" fillId="4" borderId="109" applyNumberFormat="0" applyFont="0" applyAlignment="0" applyProtection="0"/>
    <xf numFmtId="191" fontId="226" fillId="0" borderId="0"/>
    <xf numFmtId="0" fontId="12" fillId="4" borderId="209" applyNumberFormat="0" applyFont="0" applyAlignment="0" applyProtection="0"/>
    <xf numFmtId="0" fontId="12" fillId="4" borderId="278" applyNumberFormat="0" applyFont="0" applyAlignment="0" applyProtection="0"/>
    <xf numFmtId="0" fontId="56" fillId="0" borderId="73" applyNumberFormat="0" applyAlignment="0" applyProtection="0">
      <alignment horizontal="left" vertical="center"/>
    </xf>
    <xf numFmtId="0" fontId="152" fillId="18" borderId="80" applyNumberFormat="0" applyAlignment="0" applyProtection="0"/>
    <xf numFmtId="0" fontId="56" fillId="0" borderId="72">
      <alignment horizontal="left" vertical="center"/>
    </xf>
    <xf numFmtId="0" fontId="12" fillId="4" borderId="77" applyNumberFormat="0" applyFont="0" applyAlignment="0" applyProtection="0"/>
    <xf numFmtId="0" fontId="12" fillId="4" borderId="145" applyNumberFormat="0" applyFont="0" applyAlignment="0" applyProtection="0"/>
    <xf numFmtId="0" fontId="12" fillId="4" borderId="103" applyNumberFormat="0" applyFont="0" applyAlignment="0" applyProtection="0"/>
    <xf numFmtId="0" fontId="12" fillId="0" borderId="0"/>
    <xf numFmtId="0" fontId="152" fillId="18" borderId="80" applyNumberFormat="0" applyAlignment="0" applyProtection="0"/>
    <xf numFmtId="0" fontId="12" fillId="4" borderId="278" applyNumberFormat="0" applyFont="0" applyAlignment="0" applyProtection="0"/>
    <xf numFmtId="0" fontId="12" fillId="4" borderId="77" applyNumberFormat="0" applyFont="0" applyAlignment="0" applyProtection="0"/>
    <xf numFmtId="0" fontId="12" fillId="4" borderId="109" applyNumberFormat="0" applyFont="0" applyAlignment="0" applyProtection="0"/>
    <xf numFmtId="0" fontId="12" fillId="4" borderId="157" applyNumberFormat="0" applyFont="0" applyAlignment="0" applyProtection="0"/>
    <xf numFmtId="0" fontId="12" fillId="4" borderId="109" applyNumberFormat="0" applyFont="0" applyAlignment="0" applyProtection="0"/>
    <xf numFmtId="0" fontId="12" fillId="4" borderId="85" applyNumberFormat="0" applyFont="0" applyAlignment="0" applyProtection="0"/>
    <xf numFmtId="0" fontId="152" fillId="18" borderId="80" applyNumberFormat="0" applyAlignment="0" applyProtection="0"/>
    <xf numFmtId="0" fontId="12" fillId="4" borderId="95" applyNumberFormat="0" applyFont="0" applyAlignment="0" applyProtection="0"/>
    <xf numFmtId="0" fontId="56" fillId="0" borderId="72">
      <alignment horizontal="left" vertical="center"/>
    </xf>
    <xf numFmtId="0" fontId="56" fillId="0" borderId="73" applyNumberFormat="0" applyAlignment="0" applyProtection="0">
      <alignment horizontal="left" vertical="center"/>
    </xf>
    <xf numFmtId="0" fontId="12" fillId="4" borderId="77" applyNumberFormat="0" applyFont="0" applyAlignment="0" applyProtection="0"/>
    <xf numFmtId="0" fontId="12" fillId="4" borderId="209" applyNumberFormat="0" applyFont="0" applyAlignment="0" applyProtection="0"/>
    <xf numFmtId="0" fontId="56" fillId="0" borderId="154">
      <alignment horizontal="left" vertical="center"/>
    </xf>
    <xf numFmtId="0" fontId="56" fillId="0" borderId="73" applyNumberFormat="0" applyAlignment="0" applyProtection="0">
      <alignment horizontal="left" vertical="center"/>
    </xf>
    <xf numFmtId="0" fontId="56" fillId="0" borderId="72">
      <alignment horizontal="left" vertical="center"/>
    </xf>
    <xf numFmtId="0" fontId="56" fillId="0" borderId="72">
      <alignment horizontal="left" vertical="center"/>
    </xf>
    <xf numFmtId="0" fontId="12" fillId="4" borderId="85" applyNumberFormat="0" applyFont="0" applyAlignment="0" applyProtection="0"/>
    <xf numFmtId="0" fontId="12" fillId="4" borderId="209"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199" fontId="12" fillId="0" borderId="0" applyFill="0" applyBorder="0" applyAlignment="0"/>
    <xf numFmtId="0" fontId="12" fillId="4" borderId="85" applyNumberFormat="0" applyFont="0" applyAlignment="0" applyProtection="0"/>
    <xf numFmtId="0" fontId="12" fillId="4" borderId="145" applyNumberFormat="0" applyFont="0" applyAlignment="0" applyProtection="0"/>
    <xf numFmtId="0" fontId="56" fillId="0" borderId="73" applyNumberFormat="0" applyAlignment="0" applyProtection="0">
      <alignment horizontal="left" vertical="center"/>
    </xf>
    <xf numFmtId="0" fontId="56" fillId="0" borderId="72">
      <alignment horizontal="left" vertical="center"/>
    </xf>
    <xf numFmtId="0" fontId="56" fillId="0" borderId="73" applyNumberFormat="0" applyAlignment="0" applyProtection="0">
      <alignment horizontal="left" vertical="center"/>
    </xf>
    <xf numFmtId="0" fontId="195" fillId="0" borderId="228" applyNumberFormat="0" applyFill="0" applyAlignment="0" applyProtection="0"/>
    <xf numFmtId="0" fontId="56" fillId="0" borderId="197" applyNumberFormat="0" applyAlignment="0" applyProtection="0">
      <alignment horizontal="left" vertical="center"/>
    </xf>
    <xf numFmtId="0" fontId="12" fillId="4" borderId="85" applyNumberFormat="0" applyFont="0" applyAlignment="0" applyProtection="0"/>
    <xf numFmtId="0" fontId="212" fillId="26" borderId="0" applyNumberFormat="0" applyBorder="0" applyAlignment="0" applyProtection="0"/>
    <xf numFmtId="0" fontId="138" fillId="18" borderId="159" applyNumberFormat="0" applyAlignment="0" applyProtection="0"/>
    <xf numFmtId="0" fontId="12" fillId="4" borderId="103" applyNumberFormat="0" applyFont="0" applyAlignment="0" applyProtection="0"/>
    <xf numFmtId="0" fontId="56" fillId="0" borderId="72">
      <alignment horizontal="left" vertical="center"/>
    </xf>
    <xf numFmtId="0" fontId="12" fillId="4" borderId="157" applyNumberFormat="0" applyFont="0" applyAlignment="0" applyProtection="0"/>
    <xf numFmtId="0" fontId="56" fillId="0" borderId="286">
      <alignment horizontal="left" vertical="center"/>
    </xf>
    <xf numFmtId="0" fontId="56" fillId="0" borderId="73" applyNumberFormat="0" applyAlignment="0" applyProtection="0">
      <alignment horizontal="left" vertical="center"/>
    </xf>
    <xf numFmtId="0" fontId="56" fillId="0" borderId="72">
      <alignment horizontal="left" vertical="center"/>
    </xf>
    <xf numFmtId="0" fontId="12" fillId="4" borderId="85" applyNumberFormat="0" applyFont="0" applyAlignment="0" applyProtection="0"/>
    <xf numFmtId="0" fontId="12" fillId="4" borderId="245" applyNumberFormat="0" applyFont="0" applyAlignment="0" applyProtection="0"/>
    <xf numFmtId="0" fontId="12" fillId="4" borderId="103" applyNumberFormat="0" applyFont="0" applyAlignment="0" applyProtection="0"/>
    <xf numFmtId="0" fontId="12" fillId="4" borderId="186" applyNumberFormat="0" applyFont="0" applyAlignment="0" applyProtection="0"/>
    <xf numFmtId="0" fontId="56" fillId="0" borderId="73" applyNumberFormat="0" applyAlignment="0" applyProtection="0">
      <alignment horizontal="left" vertical="center"/>
    </xf>
    <xf numFmtId="0" fontId="12" fillId="4" borderId="164" applyNumberFormat="0" applyFont="0" applyAlignment="0" applyProtection="0"/>
    <xf numFmtId="0" fontId="212" fillId="22" borderId="0" applyNumberFormat="0" applyBorder="0" applyAlignment="0" applyProtection="0"/>
    <xf numFmtId="0" fontId="118" fillId="0" borderId="200" applyNumberFormat="0" applyFont="0" applyFill="0" applyAlignment="0" applyProtection="0"/>
    <xf numFmtId="0" fontId="12" fillId="4" borderId="85" applyNumberFormat="0" applyFont="0" applyAlignment="0" applyProtection="0"/>
    <xf numFmtId="0" fontId="12" fillId="4" borderId="245" applyNumberFormat="0" applyFont="0" applyAlignment="0" applyProtection="0"/>
    <xf numFmtId="0" fontId="12" fillId="4" borderId="202" applyNumberFormat="0" applyFont="0" applyAlignment="0" applyProtection="0"/>
    <xf numFmtId="0" fontId="12" fillId="4" borderId="145" applyNumberFormat="0" applyFont="0" applyAlignment="0" applyProtection="0"/>
    <xf numFmtId="0" fontId="56" fillId="0" borderId="73" applyNumberFormat="0" applyAlignment="0" applyProtection="0">
      <alignment horizontal="left" vertical="center"/>
    </xf>
    <xf numFmtId="0" fontId="12" fillId="4" borderId="95" applyNumberFormat="0" applyFont="0" applyAlignment="0" applyProtection="0"/>
    <xf numFmtId="0" fontId="12" fillId="4" borderId="209" applyNumberFormat="0" applyFont="0" applyAlignment="0" applyProtection="0"/>
    <xf numFmtId="0" fontId="12" fillId="4" borderId="85" applyNumberFormat="0" applyFont="0" applyAlignment="0" applyProtection="0"/>
    <xf numFmtId="0" fontId="12" fillId="4" borderId="85" applyNumberFormat="0" applyFont="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145" applyNumberFormat="0" applyFont="0" applyAlignment="0" applyProtection="0"/>
    <xf numFmtId="0" fontId="56" fillId="0" borderId="104">
      <alignment horizontal="left" vertical="center"/>
    </xf>
    <xf numFmtId="0" fontId="12" fillId="4" borderId="85" applyNumberFormat="0" applyFont="0" applyAlignment="0" applyProtection="0"/>
    <xf numFmtId="0" fontId="56" fillId="0" borderId="73" applyNumberFormat="0" applyAlignment="0" applyProtection="0">
      <alignment horizontal="left" vertical="center"/>
    </xf>
    <xf numFmtId="0" fontId="12" fillId="4" borderId="109" applyNumberFormat="0" applyFont="0" applyAlignment="0" applyProtection="0"/>
    <xf numFmtId="0" fontId="12" fillId="4" borderId="103" applyNumberFormat="0" applyFont="0" applyAlignment="0" applyProtection="0"/>
    <xf numFmtId="0" fontId="56" fillId="0" borderId="72">
      <alignment horizontal="left" vertical="center"/>
    </xf>
    <xf numFmtId="0" fontId="56" fillId="0" borderId="72">
      <alignment horizontal="left" vertical="center"/>
    </xf>
    <xf numFmtId="168" fontId="209" fillId="0" borderId="0" applyFont="0" applyFill="0" applyBorder="0" applyAlignment="0" applyProtection="0"/>
    <xf numFmtId="220" fontId="198" fillId="52" borderId="84">
      <alignment vertical="top"/>
    </xf>
    <xf numFmtId="190" fontId="54" fillId="0" borderId="139">
      <alignment horizontal="center"/>
    </xf>
    <xf numFmtId="0" fontId="56" fillId="0" borderId="261" applyNumberFormat="0" applyAlignment="0" applyProtection="0">
      <alignment horizontal="left" vertical="center"/>
    </xf>
    <xf numFmtId="0" fontId="56" fillId="0" borderId="104">
      <alignment horizontal="left" vertical="center"/>
    </xf>
    <xf numFmtId="0" fontId="12" fillId="4" borderId="245" applyNumberFormat="0" applyFont="0" applyAlignment="0" applyProtection="0"/>
    <xf numFmtId="0" fontId="12" fillId="4" borderId="77" applyNumberFormat="0" applyFont="0" applyAlignment="0" applyProtection="0"/>
    <xf numFmtId="0" fontId="12" fillId="4" borderId="77" applyNumberFormat="0" applyFont="0" applyAlignment="0" applyProtection="0"/>
    <xf numFmtId="0" fontId="56" fillId="0" borderId="104">
      <alignment horizontal="left" vertical="center"/>
    </xf>
    <xf numFmtId="0" fontId="138" fillId="18" borderId="111" applyNumberFormat="0" applyAlignment="0" applyProtection="0"/>
    <xf numFmtId="0" fontId="12" fillId="4" borderId="103" applyNumberFormat="0" applyFont="0" applyAlignment="0" applyProtection="0"/>
    <xf numFmtId="0" fontId="56" fillId="0" borderId="72">
      <alignment horizontal="left" vertical="center"/>
    </xf>
    <xf numFmtId="0" fontId="56" fillId="0" borderId="73" applyNumberFormat="0" applyAlignment="0" applyProtection="0">
      <alignment horizontal="left" vertical="center"/>
    </xf>
    <xf numFmtId="0" fontId="56" fillId="0" borderId="72">
      <alignment horizontal="left" vertical="center"/>
    </xf>
    <xf numFmtId="0" fontId="153" fillId="20" borderId="87" applyNumberFormat="0" applyAlignment="0" applyProtection="0"/>
    <xf numFmtId="0" fontId="56" fillId="0" borderId="257">
      <alignment horizontal="left" vertical="center"/>
    </xf>
    <xf numFmtId="0" fontId="12" fillId="4" borderId="103" applyNumberFormat="0" applyFont="0" applyAlignment="0" applyProtection="0"/>
    <xf numFmtId="0" fontId="152" fillId="18" borderId="88" applyNumberFormat="0" applyAlignment="0" applyProtection="0"/>
    <xf numFmtId="0" fontId="12" fillId="4" borderId="77" applyNumberFormat="0" applyFont="0" applyAlignment="0" applyProtection="0"/>
    <xf numFmtId="0" fontId="153" fillId="20" borderId="79" applyNumberFormat="0" applyAlignment="0" applyProtection="0"/>
    <xf numFmtId="0" fontId="12" fillId="4" borderId="269" applyNumberFormat="0" applyFont="0" applyAlignment="0" applyProtection="0"/>
    <xf numFmtId="0" fontId="56" fillId="0" borderId="73" applyNumberFormat="0" applyAlignment="0" applyProtection="0">
      <alignment horizontal="left" vertical="center"/>
    </xf>
    <xf numFmtId="0" fontId="221" fillId="20" borderId="97" applyNumberFormat="0" applyAlignment="0" applyProtection="0"/>
    <xf numFmtId="0" fontId="56" fillId="0" borderId="135" applyNumberFormat="0" applyAlignment="0" applyProtection="0">
      <alignment horizontal="left" vertical="center"/>
    </xf>
    <xf numFmtId="0" fontId="152" fillId="18" borderId="80" applyNumberFormat="0" applyAlignment="0" applyProtection="0"/>
    <xf numFmtId="0" fontId="12" fillId="4" borderId="77" applyNumberFormat="0" applyFont="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109" applyNumberFormat="0" applyFont="0" applyAlignment="0" applyProtection="0"/>
    <xf numFmtId="0" fontId="56" fillId="0" borderId="73" applyNumberFormat="0" applyAlignment="0" applyProtection="0">
      <alignment horizontal="left" vertical="center"/>
    </xf>
    <xf numFmtId="0" fontId="56" fillId="0" borderId="72">
      <alignment horizontal="left" vertical="center"/>
    </xf>
    <xf numFmtId="0" fontId="12" fillId="4" borderId="85" applyNumberFormat="0" applyFont="0" applyAlignment="0" applyProtection="0"/>
    <xf numFmtId="2" fontId="168" fillId="0" borderId="86" applyBorder="0"/>
    <xf numFmtId="0" fontId="12" fillId="4" borderId="109" applyNumberFormat="0" applyFont="0" applyAlignment="0" applyProtection="0"/>
    <xf numFmtId="0" fontId="56" fillId="0" borderId="73" applyNumberFormat="0" applyAlignment="0" applyProtection="0">
      <alignment horizontal="left" vertical="center"/>
    </xf>
    <xf numFmtId="0" fontId="12" fillId="4" borderId="77" applyNumberFormat="0" applyFont="0" applyAlignment="0" applyProtection="0"/>
    <xf numFmtId="0" fontId="12" fillId="4" borderId="269" applyNumberFormat="0" applyFont="0" applyAlignment="0" applyProtection="0"/>
    <xf numFmtId="0" fontId="56" fillId="0" borderId="72">
      <alignment horizontal="left" vertical="center"/>
    </xf>
    <xf numFmtId="0" fontId="12" fillId="4" borderId="103" applyNumberFormat="0" applyFont="0" applyAlignment="0" applyProtection="0"/>
    <xf numFmtId="0" fontId="212" fillId="33" borderId="0" applyNumberFormat="0" applyBorder="0" applyAlignment="0" applyProtection="0"/>
    <xf numFmtId="0" fontId="12" fillId="4" borderId="224" applyNumberFormat="0" applyFont="0" applyAlignment="0" applyProtection="0"/>
    <xf numFmtId="0" fontId="12" fillId="4" borderId="145" applyNumberFormat="0" applyFont="0" applyAlignment="0" applyProtection="0"/>
    <xf numFmtId="0" fontId="213" fillId="12" borderId="0" applyNumberFormat="0" applyBorder="0" applyAlignment="0" applyProtection="0"/>
    <xf numFmtId="0" fontId="12" fillId="4" borderId="95" applyNumberFormat="0" applyFont="0" applyAlignment="0" applyProtection="0"/>
    <xf numFmtId="0" fontId="12" fillId="4" borderId="103" applyNumberFormat="0" applyFont="0" applyAlignment="0" applyProtection="0"/>
    <xf numFmtId="0" fontId="12" fillId="4" borderId="209" applyNumberFormat="0" applyFont="0" applyAlignment="0" applyProtection="0"/>
    <xf numFmtId="0" fontId="56" fillId="0" borderId="73" applyNumberFormat="0" applyAlignment="0" applyProtection="0">
      <alignment horizontal="left" vertical="center"/>
    </xf>
    <xf numFmtId="0" fontId="12" fillId="4" borderId="77" applyNumberFormat="0" applyFont="0" applyAlignment="0" applyProtection="0"/>
    <xf numFmtId="165" fontId="97" fillId="0" borderId="0" applyFont="0" applyFill="0" applyBorder="0" applyAlignment="0" applyProtection="0"/>
    <xf numFmtId="0" fontId="56" fillId="0" borderId="72">
      <alignment horizontal="left" vertical="center"/>
    </xf>
    <xf numFmtId="0" fontId="8" fillId="0" borderId="0"/>
    <xf numFmtId="0" fontId="12" fillId="4" borderId="85" applyNumberFormat="0" applyFont="0" applyAlignment="0" applyProtection="0"/>
    <xf numFmtId="0" fontId="12" fillId="4" borderId="109" applyNumberFormat="0" applyFont="0" applyAlignment="0" applyProtection="0"/>
    <xf numFmtId="0" fontId="12" fillId="4" borderId="77" applyNumberFormat="0" applyFont="0" applyAlignment="0" applyProtection="0"/>
    <xf numFmtId="0" fontId="56" fillId="0" borderId="282" applyNumberFormat="0" applyAlignment="0" applyProtection="0">
      <alignment horizontal="left" vertical="center"/>
    </xf>
    <xf numFmtId="168" fontId="209" fillId="0" borderId="0" applyFont="0" applyFill="0" applyBorder="0" applyAlignment="0" applyProtection="0"/>
    <xf numFmtId="0" fontId="12" fillId="4" borderId="103" applyNumberFormat="0" applyFont="0" applyAlignment="0" applyProtection="0"/>
    <xf numFmtId="0" fontId="12" fillId="4" borderId="85"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95" applyNumberFormat="0" applyFont="0" applyAlignment="0" applyProtection="0"/>
    <xf numFmtId="0" fontId="56" fillId="0" borderId="286">
      <alignment horizontal="left" vertical="center"/>
    </xf>
    <xf numFmtId="0" fontId="138" fillId="18" borderId="147" applyNumberFormat="0" applyAlignment="0" applyProtection="0"/>
    <xf numFmtId="0" fontId="12" fillId="4" borderId="224" applyNumberFormat="0" applyFont="0" applyAlignment="0" applyProtection="0"/>
    <xf numFmtId="0" fontId="56" fillId="0" borderId="82">
      <alignment horizontal="left" vertical="center"/>
    </xf>
    <xf numFmtId="0" fontId="56" fillId="0" borderId="153" applyNumberFormat="0" applyAlignment="0" applyProtection="0">
      <alignment horizontal="left" vertical="center"/>
    </xf>
    <xf numFmtId="0" fontId="56" fillId="0" borderId="286">
      <alignment horizontal="left" vertical="center"/>
    </xf>
    <xf numFmtId="0" fontId="56" fillId="0" borderId="82">
      <alignment horizontal="left" vertical="center"/>
    </xf>
    <xf numFmtId="0" fontId="153" fillId="20" borderId="188" applyNumberFormat="0" applyAlignment="0" applyProtection="0"/>
    <xf numFmtId="0" fontId="56" fillId="0" borderId="82">
      <alignment horizontal="left" vertical="center"/>
    </xf>
    <xf numFmtId="0" fontId="12" fillId="4" borderId="95" applyNumberFormat="0" applyFont="0" applyAlignment="0" applyProtection="0"/>
    <xf numFmtId="0" fontId="138" fillId="18" borderId="147" applyNumberFormat="0" applyAlignment="0" applyProtection="0"/>
    <xf numFmtId="0" fontId="56" fillId="0" borderId="257">
      <alignment horizontal="left" vertical="center"/>
    </xf>
    <xf numFmtId="0" fontId="12" fillId="4" borderId="157" applyNumberFormat="0" applyFont="0" applyAlignment="0" applyProtection="0"/>
    <xf numFmtId="168" fontId="34" fillId="0" borderId="0" applyFont="0" applyFill="0" applyBorder="0" applyAlignment="0" applyProtection="0"/>
    <xf numFmtId="0" fontId="56" fillId="0" borderId="217" applyNumberFormat="0" applyAlignment="0" applyProtection="0">
      <alignment horizontal="left" vertical="center"/>
    </xf>
    <xf numFmtId="0" fontId="12" fillId="4" borderId="103" applyNumberFormat="0" applyFont="0" applyAlignment="0" applyProtection="0"/>
    <xf numFmtId="1" fontId="121" fillId="0" borderId="208" applyBorder="0" applyAlignment="0">
      <alignment horizontal="center"/>
    </xf>
    <xf numFmtId="0" fontId="12" fillId="4" borderId="95" applyNumberFormat="0" applyFont="0" applyAlignment="0" applyProtection="0"/>
    <xf numFmtId="0" fontId="56" fillId="0" borderId="104">
      <alignment horizontal="left" vertical="center"/>
    </xf>
    <xf numFmtId="0" fontId="12" fillId="4" borderId="186" applyNumberFormat="0" applyFont="0" applyAlignment="0" applyProtection="0"/>
    <xf numFmtId="0" fontId="12" fillId="4" borderId="95" applyNumberFormat="0" applyFont="0" applyAlignment="0" applyProtection="0"/>
    <xf numFmtId="0" fontId="12" fillId="4" borderId="209" applyNumberFormat="0" applyFont="0" applyAlignment="0" applyProtection="0"/>
    <xf numFmtId="189" fontId="54" fillId="0" borderId="165">
      <alignment horizontal="right" vertical="center"/>
    </xf>
    <xf numFmtId="0" fontId="12" fillId="4" borderId="209" applyNumberFormat="0" applyFont="0" applyAlignment="0" applyProtection="0"/>
    <xf numFmtId="0" fontId="56" fillId="0" borderId="199">
      <alignment horizontal="left" vertical="center"/>
    </xf>
    <xf numFmtId="0" fontId="12" fillId="4" borderId="103" applyNumberFormat="0" applyFont="0" applyAlignment="0" applyProtection="0"/>
    <xf numFmtId="0" fontId="12" fillId="4" borderId="145" applyNumberFormat="0" applyFont="0" applyAlignment="0" applyProtection="0"/>
    <xf numFmtId="0" fontId="12" fillId="4" borderId="202" applyNumberFormat="0" applyFont="0" applyAlignment="0" applyProtection="0"/>
    <xf numFmtId="0" fontId="56" fillId="0" borderId="82">
      <alignment horizontal="left" vertical="center"/>
    </xf>
    <xf numFmtId="0" fontId="209" fillId="0" borderId="0"/>
    <xf numFmtId="0" fontId="12" fillId="4" borderId="245" applyNumberFormat="0" applyFont="0" applyAlignment="0" applyProtection="0"/>
    <xf numFmtId="0" fontId="12" fillId="4" borderId="164" applyNumberFormat="0" applyFont="0" applyAlignment="0" applyProtection="0"/>
    <xf numFmtId="0" fontId="56" fillId="0" borderId="282" applyNumberFormat="0" applyAlignment="0" applyProtection="0">
      <alignment horizontal="left" vertical="center"/>
    </xf>
    <xf numFmtId="0" fontId="12" fillId="4" borderId="109" applyNumberFormat="0" applyFont="0" applyAlignment="0" applyProtection="0"/>
    <xf numFmtId="0" fontId="56" fillId="0" borderId="178" applyNumberFormat="0" applyAlignment="0" applyProtection="0">
      <alignment horizontal="left" vertical="center"/>
    </xf>
    <xf numFmtId="0" fontId="12" fillId="4" borderId="109" applyNumberFormat="0" applyFont="0" applyAlignment="0" applyProtection="0"/>
    <xf numFmtId="0" fontId="12" fillId="4" borderId="245" applyNumberFormat="0" applyFont="0" applyAlignment="0" applyProtection="0"/>
    <xf numFmtId="0" fontId="56" fillId="0" borderId="82">
      <alignment horizontal="left" vertical="center"/>
    </xf>
    <xf numFmtId="0" fontId="56" fillId="0" borderId="82">
      <alignment horizontal="left" vertical="center"/>
    </xf>
    <xf numFmtId="0" fontId="12" fillId="4" borderId="209" applyNumberFormat="0" applyFont="0" applyAlignment="0" applyProtection="0"/>
    <xf numFmtId="0" fontId="34" fillId="0" borderId="0"/>
    <xf numFmtId="0" fontId="12" fillId="4" borderId="224" applyNumberFormat="0" applyFont="0" applyAlignment="0" applyProtection="0"/>
    <xf numFmtId="0" fontId="56" fillId="0" borderId="104">
      <alignment horizontal="left" vertical="center"/>
    </xf>
    <xf numFmtId="0" fontId="12" fillId="4" borderId="157" applyNumberFormat="0" applyFont="0" applyAlignment="0" applyProtection="0"/>
    <xf numFmtId="0" fontId="152" fillId="18" borderId="284" applyNumberFormat="0" applyAlignment="0" applyProtection="0"/>
    <xf numFmtId="0" fontId="153" fillId="20" borderId="101" applyNumberFormat="0" applyAlignment="0" applyProtection="0"/>
    <xf numFmtId="0" fontId="12" fillId="4" borderId="245" applyNumberFormat="0" applyFont="0" applyAlignment="0" applyProtection="0"/>
    <xf numFmtId="0" fontId="56" fillId="0" borderId="82">
      <alignment horizontal="left" vertical="center"/>
    </xf>
    <xf numFmtId="0" fontId="12" fillId="4" borderId="109" applyNumberFormat="0" applyFont="0" applyAlignment="0" applyProtection="0"/>
    <xf numFmtId="0" fontId="56" fillId="0" borderId="172" applyNumberFormat="0" applyAlignment="0" applyProtection="0">
      <alignment horizontal="left" vertical="center"/>
    </xf>
    <xf numFmtId="0" fontId="56" fillId="0" borderId="82">
      <alignment horizontal="left" vertical="center"/>
    </xf>
    <xf numFmtId="0" fontId="12" fillId="4" borderId="109" applyNumberFormat="0" applyFont="0" applyAlignment="0" applyProtection="0"/>
    <xf numFmtId="0" fontId="12" fillId="4" borderId="157" applyNumberFormat="0" applyFont="0" applyAlignment="0" applyProtection="0"/>
    <xf numFmtId="0" fontId="12" fillId="4" borderId="95" applyNumberFormat="0" applyFont="0" applyAlignment="0" applyProtection="0"/>
    <xf numFmtId="0" fontId="12" fillId="4" borderId="164" applyNumberFormat="0" applyFont="0" applyAlignment="0" applyProtection="0"/>
    <xf numFmtId="0" fontId="56" fillId="0" borderId="175" applyNumberFormat="0" applyAlignment="0" applyProtection="0">
      <alignment horizontal="left" vertical="center"/>
    </xf>
    <xf numFmtId="0" fontId="12" fillId="4" borderId="109" applyNumberFormat="0" applyFont="0" applyAlignment="0" applyProtection="0"/>
    <xf numFmtId="0" fontId="12" fillId="4" borderId="164" applyNumberFormat="0" applyFont="0" applyAlignment="0" applyProtection="0"/>
    <xf numFmtId="0" fontId="56" fillId="0" borderId="104">
      <alignment horizontal="left" vertical="center"/>
    </xf>
    <xf numFmtId="0" fontId="56" fillId="0" borderId="82">
      <alignment horizontal="left" vertical="center"/>
    </xf>
    <xf numFmtId="0" fontId="153" fillId="20" borderId="97" applyNumberFormat="0" applyAlignment="0" applyProtection="0"/>
    <xf numFmtId="0" fontId="209" fillId="0" borderId="0"/>
    <xf numFmtId="0" fontId="56" fillId="0" borderId="82">
      <alignment horizontal="left" vertical="center"/>
    </xf>
    <xf numFmtId="0" fontId="12" fillId="4" borderId="202" applyNumberFormat="0" applyFont="0" applyAlignment="0" applyProtection="0"/>
    <xf numFmtId="0" fontId="12" fillId="4" borderId="85" applyNumberFormat="0" applyFont="0" applyAlignment="0" applyProtection="0"/>
    <xf numFmtId="0" fontId="212" fillId="16" borderId="0" applyNumberFormat="0" applyBorder="0" applyAlignment="0" applyProtection="0"/>
    <xf numFmtId="0" fontId="153" fillId="20" borderId="288" applyNumberFormat="0" applyAlignment="0" applyProtection="0"/>
    <xf numFmtId="0" fontId="56" fillId="0" borderId="82">
      <alignment horizontal="left" vertical="center"/>
    </xf>
    <xf numFmtId="0" fontId="12" fillId="4" borderId="85" applyNumberFormat="0" applyFont="0" applyAlignment="0" applyProtection="0"/>
    <xf numFmtId="0" fontId="12" fillId="4" borderId="209" applyNumberFormat="0" applyFont="0" applyAlignment="0" applyProtection="0"/>
    <xf numFmtId="0" fontId="12" fillId="4" borderId="95" applyNumberFormat="0" applyFont="0" applyAlignment="0" applyProtection="0"/>
    <xf numFmtId="0" fontId="56" fillId="0" borderId="104">
      <alignment horizontal="left" vertical="center"/>
    </xf>
    <xf numFmtId="0" fontId="56" fillId="0" borderId="104">
      <alignment horizontal="left" vertical="center"/>
    </xf>
    <xf numFmtId="9" fontId="118" fillId="0" borderId="89" applyNumberFormat="0" applyBorder="0"/>
    <xf numFmtId="0" fontId="12" fillId="4" borderId="224" applyNumberFormat="0" applyFont="0" applyAlignment="0" applyProtection="0"/>
    <xf numFmtId="0" fontId="56" fillId="0" borderId="82">
      <alignment horizontal="left" vertical="center"/>
    </xf>
    <xf numFmtId="0" fontId="12" fillId="4" borderId="85" applyNumberFormat="0" applyFont="0" applyAlignment="0" applyProtection="0"/>
    <xf numFmtId="220" fontId="59" fillId="44" borderId="100" applyNumberFormat="0" applyAlignment="0">
      <alignment horizontal="left" vertical="top"/>
    </xf>
    <xf numFmtId="0" fontId="12" fillId="4" borderId="109" applyNumberFormat="0" applyFont="0" applyAlignment="0" applyProtection="0"/>
    <xf numFmtId="0" fontId="12" fillId="4" borderId="95" applyNumberFormat="0" applyFont="0" applyAlignment="0" applyProtection="0"/>
    <xf numFmtId="0" fontId="12" fillId="4" borderId="85" applyNumberFormat="0" applyFont="0" applyAlignment="0" applyProtection="0"/>
    <xf numFmtId="0" fontId="12" fillId="4" borderId="109" applyNumberFormat="0" applyFont="0" applyAlignment="0" applyProtection="0"/>
    <xf numFmtId="0" fontId="56" fillId="0" borderId="92" applyNumberFormat="0" applyAlignment="0" applyProtection="0">
      <alignment horizontal="left" vertical="center"/>
    </xf>
    <xf numFmtId="0" fontId="138" fillId="18" borderId="188" applyNumberFormat="0" applyAlignment="0" applyProtection="0"/>
    <xf numFmtId="0" fontId="12" fillId="4" borderId="85" applyNumberFormat="0" applyFont="0" applyAlignment="0" applyProtection="0"/>
    <xf numFmtId="200" fontId="34" fillId="0" borderId="0" applyFont="0" applyFill="0" applyBorder="0" applyAlignment="0" applyProtection="0"/>
    <xf numFmtId="0" fontId="12" fillId="4" borderId="95" applyNumberFormat="0" applyFont="0" applyAlignment="0" applyProtection="0"/>
    <xf numFmtId="0" fontId="12" fillId="4" borderId="224" applyNumberFormat="0" applyFont="0" applyAlignment="0" applyProtection="0"/>
    <xf numFmtId="0" fontId="138" fillId="18" borderId="292" applyNumberFormat="0" applyAlignment="0" applyProtection="0"/>
    <xf numFmtId="0" fontId="34" fillId="0" borderId="0"/>
    <xf numFmtId="0" fontId="12" fillId="4" borderId="224" applyNumberFormat="0" applyFont="0" applyAlignment="0" applyProtection="0"/>
    <xf numFmtId="0" fontId="56" fillId="0" borderId="92" applyNumberFormat="0" applyAlignment="0" applyProtection="0">
      <alignment horizontal="left" vertical="center"/>
    </xf>
    <xf numFmtId="0" fontId="153" fillId="20" borderId="166" applyNumberFormat="0" applyAlignment="0" applyProtection="0"/>
    <xf numFmtId="0" fontId="212" fillId="26" borderId="0" applyNumberFormat="0" applyBorder="0" applyAlignment="0" applyProtection="0"/>
    <xf numFmtId="0" fontId="56" fillId="0" borderId="92" applyNumberFormat="0" applyAlignment="0" applyProtection="0">
      <alignment horizontal="left" vertical="center"/>
    </xf>
    <xf numFmtId="0" fontId="12" fillId="4" borderId="109" applyNumberFormat="0" applyFont="0" applyAlignment="0" applyProtection="0"/>
    <xf numFmtId="0" fontId="12" fillId="4" borderId="103" applyNumberFormat="0" applyFont="0" applyAlignment="0" applyProtection="0"/>
    <xf numFmtId="0" fontId="8" fillId="0" borderId="0"/>
    <xf numFmtId="0" fontId="56" fillId="0" borderId="92" applyNumberFormat="0" applyAlignment="0" applyProtection="0">
      <alignment horizontal="left" vertical="center"/>
    </xf>
    <xf numFmtId="190" fontId="54" fillId="0" borderId="246">
      <alignment horizontal="center"/>
    </xf>
    <xf numFmtId="0" fontId="12" fillId="4" borderId="95" applyNumberFormat="0" applyFont="0" applyAlignment="0" applyProtection="0"/>
    <xf numFmtId="0" fontId="12" fillId="4" borderId="164"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168" fontId="34" fillId="0" borderId="0" applyFont="0" applyFill="0" applyBorder="0" applyAlignment="0" applyProtection="0"/>
    <xf numFmtId="0" fontId="56" fillId="0" borderId="92" applyNumberFormat="0" applyAlignment="0" applyProtection="0">
      <alignment horizontal="left" vertical="center"/>
    </xf>
    <xf numFmtId="0" fontId="212" fillId="25" borderId="0" applyNumberFormat="0" applyBorder="0" applyAlignment="0" applyProtection="0"/>
    <xf numFmtId="0" fontId="138" fillId="18" borderId="101" applyNumberFormat="0" applyAlignment="0" applyProtection="0"/>
    <xf numFmtId="0" fontId="56" fillId="0" borderId="92" applyNumberFormat="0" applyAlignment="0" applyProtection="0">
      <alignment horizontal="left" vertical="center"/>
    </xf>
    <xf numFmtId="0" fontId="12" fillId="4" borderId="109" applyNumberFormat="0" applyFont="0" applyAlignment="0" applyProtection="0"/>
    <xf numFmtId="0" fontId="12" fillId="4" borderId="269" applyNumberFormat="0" applyFont="0" applyAlignment="0" applyProtection="0"/>
    <xf numFmtId="0" fontId="12" fillId="4" borderId="209" applyNumberFormat="0" applyFont="0" applyAlignment="0" applyProtection="0"/>
    <xf numFmtId="0" fontId="56" fillId="0" borderId="235" applyNumberFormat="0" applyAlignment="0" applyProtection="0">
      <alignment horizontal="left" vertical="center"/>
    </xf>
    <xf numFmtId="0" fontId="12" fillId="4" borderId="103" applyNumberFormat="0" applyFont="0" applyAlignment="0" applyProtection="0"/>
    <xf numFmtId="0" fontId="12" fillId="4" borderId="103" applyNumberFormat="0" applyFont="0" applyAlignment="0" applyProtection="0"/>
    <xf numFmtId="220" fontId="59" fillId="44" borderId="163" applyNumberFormat="0" applyAlignment="0">
      <alignment horizontal="left" vertical="top"/>
    </xf>
    <xf numFmtId="0" fontId="12" fillId="4" borderId="164"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0" fontId="56" fillId="0" borderId="257">
      <alignment horizontal="left" vertical="center"/>
    </xf>
    <xf numFmtId="0" fontId="195" fillId="0" borderId="213" applyNumberFormat="0" applyFill="0" applyAlignment="0" applyProtection="0"/>
    <xf numFmtId="0" fontId="12" fillId="4" borderId="209" applyNumberFormat="0" applyFont="0" applyAlignment="0" applyProtection="0"/>
    <xf numFmtId="0" fontId="56" fillId="0" borderId="92" applyNumberFormat="0" applyAlignment="0" applyProtection="0">
      <alignment horizontal="left" vertical="center"/>
    </xf>
    <xf numFmtId="0" fontId="227" fillId="0" borderId="0" applyNumberFormat="0" applyFill="0" applyBorder="0" applyAlignment="0" applyProtection="0"/>
    <xf numFmtId="0" fontId="12" fillId="4" borderId="95" applyNumberFormat="0" applyFont="0" applyAlignment="0" applyProtection="0"/>
    <xf numFmtId="0" fontId="12" fillId="4" borderId="209" applyNumberFormat="0" applyFont="0" applyAlignment="0" applyProtection="0"/>
    <xf numFmtId="0" fontId="127" fillId="16" borderId="0" applyNumberFormat="0" applyBorder="0" applyAlignment="0" applyProtection="0"/>
    <xf numFmtId="0" fontId="56" fillId="0" borderId="92" applyNumberFormat="0" applyAlignment="0" applyProtection="0">
      <alignment horizontal="left" vertical="center"/>
    </xf>
    <xf numFmtId="0" fontId="12" fillId="4" borderId="103" applyNumberFormat="0" applyFont="0" applyAlignment="0" applyProtection="0"/>
    <xf numFmtId="0" fontId="12" fillId="4" borderId="186" applyNumberFormat="0" applyFont="0" applyAlignment="0" applyProtection="0"/>
    <xf numFmtId="0" fontId="12" fillId="4" borderId="95" applyNumberFormat="0" applyFont="0" applyAlignment="0" applyProtection="0"/>
    <xf numFmtId="192" fontId="54" fillId="0" borderId="100"/>
    <xf numFmtId="0" fontId="12" fillId="4" borderId="95" applyNumberFormat="0" applyFont="0" applyAlignment="0" applyProtection="0"/>
    <xf numFmtId="0" fontId="56" fillId="0" borderId="92" applyNumberFormat="0" applyAlignment="0" applyProtection="0">
      <alignment horizontal="left" vertical="center"/>
    </xf>
    <xf numFmtId="0" fontId="12" fillId="4" borderId="164" applyNumberFormat="0" applyFont="0" applyAlignment="0" applyProtection="0"/>
    <xf numFmtId="0" fontId="12" fillId="4" borderId="145" applyNumberFormat="0" applyFont="0" applyAlignment="0" applyProtection="0"/>
    <xf numFmtId="0" fontId="221" fillId="20" borderId="106" applyNumberFormat="0" applyAlignment="0" applyProtection="0"/>
    <xf numFmtId="0" fontId="56" fillId="0" borderId="92" applyNumberFormat="0" applyAlignment="0" applyProtection="0">
      <alignment horizontal="left" vertical="center"/>
    </xf>
    <xf numFmtId="0" fontId="12" fillId="4" borderId="95" applyNumberFormat="0" applyFont="0" applyAlignment="0" applyProtection="0"/>
    <xf numFmtId="0" fontId="56" fillId="0" borderId="253" applyNumberFormat="0" applyAlignment="0" applyProtection="0">
      <alignment horizontal="left" vertical="center"/>
    </xf>
    <xf numFmtId="0" fontId="12" fillId="4" borderId="186" applyNumberFormat="0" applyFont="0" applyAlignment="0" applyProtection="0"/>
    <xf numFmtId="0" fontId="56" fillId="0" borderId="92" applyNumberFormat="0" applyAlignment="0" applyProtection="0">
      <alignment horizontal="left" vertical="center"/>
    </xf>
    <xf numFmtId="0" fontId="152" fillId="18" borderId="102" applyNumberFormat="0" applyAlignment="0" applyProtection="0"/>
    <xf numFmtId="0" fontId="12" fillId="4" borderId="95" applyNumberFormat="0" applyFont="0" applyAlignment="0" applyProtection="0"/>
    <xf numFmtId="0" fontId="12" fillId="4" borderId="103" applyNumberFormat="0" applyFont="0" applyAlignment="0" applyProtection="0"/>
    <xf numFmtId="0" fontId="12" fillId="4" borderId="224" applyNumberFormat="0" applyFont="0" applyAlignment="0" applyProtection="0"/>
    <xf numFmtId="0" fontId="12" fillId="4" borderId="109" applyNumberFormat="0" applyFont="0" applyAlignment="0" applyProtection="0"/>
    <xf numFmtId="0" fontId="12" fillId="4" borderId="209" applyNumberFormat="0" applyFont="0" applyAlignment="0" applyProtection="0"/>
    <xf numFmtId="0" fontId="12" fillId="4" borderId="95" applyNumberFormat="0" applyFont="0" applyAlignment="0" applyProtection="0"/>
    <xf numFmtId="0" fontId="153" fillId="20" borderId="101" applyNumberFormat="0" applyAlignment="0" applyProtection="0"/>
    <xf numFmtId="0" fontId="56" fillId="0" borderId="92" applyNumberFormat="0" applyAlignment="0" applyProtection="0">
      <alignment horizontal="left" vertical="center"/>
    </xf>
    <xf numFmtId="0" fontId="153" fillId="20" borderId="101" applyNumberFormat="0" applyAlignment="0" applyProtection="0"/>
    <xf numFmtId="0" fontId="56" fillId="0" borderId="220" applyNumberFormat="0" applyAlignment="0" applyProtection="0">
      <alignment horizontal="left" vertical="center"/>
    </xf>
    <xf numFmtId="0" fontId="12" fillId="4" borderId="164" applyNumberFormat="0" applyFont="0" applyAlignment="0" applyProtection="0"/>
    <xf numFmtId="0" fontId="12" fillId="4" borderId="209" applyNumberFormat="0" applyFont="0" applyAlignment="0" applyProtection="0"/>
    <xf numFmtId="1" fontId="121" fillId="0" borderId="155" applyBorder="0" applyAlignment="0">
      <alignment horizontal="center"/>
    </xf>
    <xf numFmtId="0" fontId="12" fillId="4" borderId="103" applyNumberFormat="0" applyFont="0" applyAlignment="0" applyProtection="0"/>
    <xf numFmtId="0" fontId="12" fillId="4" borderId="95" applyNumberFormat="0" applyFont="0" applyAlignment="0" applyProtection="0"/>
    <xf numFmtId="0" fontId="12" fillId="4" borderId="109" applyNumberFormat="0" applyFont="0" applyAlignment="0" applyProtection="0"/>
    <xf numFmtId="0" fontId="12" fillId="4" borderId="157" applyNumberFormat="0" applyFont="0" applyAlignment="0" applyProtection="0"/>
    <xf numFmtId="0" fontId="138" fillId="18" borderId="111" applyNumberFormat="0" applyAlignment="0" applyProtection="0"/>
    <xf numFmtId="220" fontId="198" fillId="52" borderId="214">
      <alignment vertical="top"/>
    </xf>
    <xf numFmtId="0" fontId="12" fillId="4" borderId="103" applyNumberFormat="0" applyFont="0" applyAlignment="0" applyProtection="0"/>
    <xf numFmtId="0" fontId="212" fillId="26" borderId="0" applyNumberFormat="0" applyBorder="0" applyAlignment="0" applyProtection="0"/>
    <xf numFmtId="0" fontId="12" fillId="4" borderId="186" applyNumberFormat="0" applyFont="0" applyAlignment="0" applyProtection="0"/>
    <xf numFmtId="0" fontId="12" fillId="4" borderId="209" applyNumberFormat="0" applyFont="0" applyAlignment="0" applyProtection="0"/>
    <xf numFmtId="0" fontId="12" fillId="4" borderId="164" applyNumberFormat="0" applyFont="0" applyAlignment="0" applyProtection="0"/>
    <xf numFmtId="0" fontId="56" fillId="0" borderId="220" applyNumberFormat="0" applyAlignment="0" applyProtection="0">
      <alignment horizontal="left" vertical="center"/>
    </xf>
    <xf numFmtId="0" fontId="12" fillId="4" borderId="103" applyNumberFormat="0" applyFont="0" applyAlignment="0" applyProtection="0"/>
    <xf numFmtId="0" fontId="138" fillId="18" borderId="101" applyNumberFormat="0" applyAlignment="0" applyProtection="0"/>
    <xf numFmtId="0" fontId="12" fillId="4" borderId="103" applyNumberFormat="0" applyFont="0" applyAlignment="0" applyProtection="0"/>
    <xf numFmtId="0" fontId="12" fillId="4" borderId="202" applyNumberFormat="0" applyFont="0" applyAlignment="0" applyProtection="0"/>
    <xf numFmtId="0" fontId="12" fillId="4" borderId="157" applyNumberFormat="0" applyFont="0" applyAlignment="0" applyProtection="0"/>
    <xf numFmtId="217" fontId="59" fillId="0" borderId="250">
      <alignment horizontal="left" vertical="top"/>
    </xf>
    <xf numFmtId="0" fontId="12" fillId="4" borderId="109" applyNumberFormat="0" applyFont="0" applyAlignment="0" applyProtection="0"/>
    <xf numFmtId="0" fontId="12" fillId="4" borderId="157" applyNumberFormat="0" applyFont="0" applyAlignment="0" applyProtection="0"/>
    <xf numFmtId="0" fontId="56" fillId="0" borderId="261" applyNumberFormat="0" applyAlignment="0" applyProtection="0">
      <alignment horizontal="left" vertical="center"/>
    </xf>
    <xf numFmtId="0" fontId="12" fillId="4" borderId="103" applyNumberFormat="0" applyFont="0" applyAlignment="0" applyProtection="0"/>
    <xf numFmtId="0" fontId="138" fillId="18" borderId="147" applyNumberFormat="0" applyAlignment="0" applyProtection="0"/>
    <xf numFmtId="0" fontId="153" fillId="20" borderId="111" applyNumberFormat="0" applyAlignment="0" applyProtection="0"/>
    <xf numFmtId="0" fontId="12" fillId="4" borderId="145" applyNumberFormat="0" applyFont="0" applyAlignment="0" applyProtection="0"/>
    <xf numFmtId="0" fontId="12" fillId="4" borderId="103" applyNumberFormat="0" applyFont="0" applyAlignment="0" applyProtection="0"/>
    <xf numFmtId="0" fontId="12" fillId="4" borderId="269" applyNumberFormat="0" applyFont="0" applyAlignment="0" applyProtection="0"/>
    <xf numFmtId="0" fontId="12" fillId="4" borderId="224" applyNumberFormat="0" applyFont="0" applyAlignment="0" applyProtection="0"/>
    <xf numFmtId="0" fontId="34" fillId="0" borderId="0"/>
    <xf numFmtId="0" fontId="156" fillId="0" borderId="42" applyNumberFormat="0" applyFill="0" applyAlignment="0" applyProtection="0"/>
    <xf numFmtId="0" fontId="12" fillId="4" borderId="109" applyNumberFormat="0" applyFont="0" applyAlignment="0" applyProtection="0"/>
    <xf numFmtId="0" fontId="56" fillId="0" borderId="104">
      <alignment horizontal="left" vertical="center"/>
    </xf>
    <xf numFmtId="0" fontId="56" fillId="0" borderId="291">
      <alignment horizontal="left" vertical="center"/>
    </xf>
    <xf numFmtId="0" fontId="103" fillId="0" borderId="0"/>
    <xf numFmtId="0" fontId="12" fillId="4" borderId="278" applyNumberFormat="0" applyFont="0" applyAlignment="0" applyProtection="0"/>
    <xf numFmtId="0" fontId="12" fillId="4" borderId="224" applyNumberFormat="0" applyFont="0" applyAlignment="0" applyProtection="0"/>
    <xf numFmtId="0" fontId="12" fillId="4" borderId="245" applyNumberFormat="0" applyFont="0" applyAlignment="0" applyProtection="0"/>
    <xf numFmtId="0" fontId="56" fillId="0" borderId="104">
      <alignment horizontal="left" vertical="center"/>
    </xf>
    <xf numFmtId="0" fontId="152" fillId="18" borderId="212" applyNumberFormat="0" applyAlignment="0" applyProtection="0"/>
    <xf numFmtId="0" fontId="12" fillId="4" borderId="164" applyNumberFormat="0" applyFont="0" applyAlignment="0" applyProtection="0"/>
    <xf numFmtId="0" fontId="12" fillId="4" borderId="103"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52" fillId="18" borderId="148" applyNumberFormat="0" applyAlignment="0" applyProtection="0"/>
    <xf numFmtId="0" fontId="12" fillId="4" borderId="2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56" fillId="0" borderId="154">
      <alignment horizontal="left" vertical="center"/>
    </xf>
    <xf numFmtId="0" fontId="12" fillId="4" borderId="109" applyNumberFormat="0" applyFont="0" applyAlignment="0" applyProtection="0"/>
    <xf numFmtId="0" fontId="12" fillId="4" borderId="202" applyNumberFormat="0" applyFont="0" applyAlignment="0" applyProtection="0"/>
    <xf numFmtId="0" fontId="153" fillId="20" borderId="166" applyNumberFormat="0" applyAlignment="0" applyProtection="0"/>
    <xf numFmtId="0" fontId="12" fillId="4" borderId="164" applyNumberFormat="0" applyFont="0" applyAlignment="0" applyProtection="0"/>
    <xf numFmtId="0" fontId="211" fillId="14" borderId="0" applyNumberFormat="0" applyBorder="0" applyAlignment="0" applyProtection="0"/>
    <xf numFmtId="0" fontId="12" fillId="4" borderId="109" applyNumberFormat="0" applyFont="0" applyAlignment="0" applyProtection="0"/>
    <xf numFmtId="0" fontId="12" fillId="4" borderId="209" applyNumberFormat="0" applyFont="0" applyAlignment="0" applyProtection="0"/>
    <xf numFmtId="0" fontId="56" fillId="0" borderId="154">
      <alignment horizontal="left" vertical="center"/>
    </xf>
    <xf numFmtId="0" fontId="56" fillId="0" borderId="235" applyNumberFormat="0" applyAlignment="0" applyProtection="0">
      <alignment horizontal="left" vertical="center"/>
    </xf>
    <xf numFmtId="0" fontId="12" fillId="4" borderId="157" applyNumberFormat="0" applyFont="0" applyAlignment="0" applyProtection="0"/>
    <xf numFmtId="0" fontId="138" fillId="18" borderId="264" applyNumberFormat="0" applyAlignment="0" applyProtection="0"/>
    <xf numFmtId="0" fontId="12" fillId="4" borderId="157" applyNumberFormat="0" applyFont="0" applyAlignment="0" applyProtection="0"/>
    <xf numFmtId="0" fontId="12" fillId="4" borderId="157" applyNumberFormat="0" applyFont="0" applyAlignment="0" applyProtection="0"/>
    <xf numFmtId="0" fontId="212" fillId="36" borderId="0" applyNumberFormat="0" applyBorder="0" applyAlignment="0" applyProtection="0"/>
    <xf numFmtId="0" fontId="56" fillId="0" borderId="197" applyNumberFormat="0" applyAlignment="0" applyProtection="0">
      <alignment horizontal="left" vertical="center"/>
    </xf>
    <xf numFmtId="189" fontId="54" fillId="0" borderId="246">
      <alignment horizontal="right" vertical="center"/>
    </xf>
    <xf numFmtId="0" fontId="12" fillId="4" borderId="164" applyNumberFormat="0" applyFont="0" applyAlignment="0" applyProtection="0"/>
    <xf numFmtId="165" fontId="12" fillId="0" borderId="0" applyFont="0" applyFill="0" applyBorder="0" applyAlignment="0" applyProtection="0"/>
    <xf numFmtId="0" fontId="12" fillId="4" borderId="224"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0" fontId="12" fillId="4" borderId="164" applyNumberFormat="0" applyFont="0" applyAlignment="0" applyProtection="0"/>
    <xf numFmtId="0" fontId="12" fillId="4" borderId="103" applyNumberFormat="0" applyFont="0" applyAlignment="0" applyProtection="0"/>
    <xf numFmtId="0" fontId="56" fillId="0" borderId="256" applyNumberFormat="0" applyAlignment="0" applyProtection="0">
      <alignment horizontal="left" vertical="center"/>
    </xf>
    <xf numFmtId="0" fontId="56" fillId="0" borderId="232" applyNumberFormat="0" applyAlignment="0" applyProtection="0">
      <alignment horizontal="left" vertical="center"/>
    </xf>
    <xf numFmtId="189" fontId="54" fillId="0" borderId="146">
      <alignment horizontal="right" vertical="center"/>
    </xf>
    <xf numFmtId="0" fontId="12" fillId="4" borderId="103" applyNumberFormat="0" applyFont="0" applyAlignment="0" applyProtection="0"/>
    <xf numFmtId="0" fontId="12" fillId="4" borderId="157" applyNumberFormat="0" applyFont="0" applyAlignment="0" applyProtection="0"/>
    <xf numFmtId="0" fontId="12" fillId="4" borderId="103" applyNumberFormat="0" applyFont="0" applyAlignment="0" applyProtection="0"/>
    <xf numFmtId="0" fontId="12" fillId="4" borderId="245" applyNumberFormat="0" applyFont="0" applyAlignment="0" applyProtection="0"/>
    <xf numFmtId="0" fontId="56" fillId="0" borderId="197" applyNumberFormat="0" applyAlignment="0" applyProtection="0">
      <alignment horizontal="left" vertical="center"/>
    </xf>
    <xf numFmtId="0" fontId="12" fillId="4" borderId="209" applyNumberFormat="0" applyFont="0" applyAlignment="0" applyProtection="0"/>
    <xf numFmtId="0" fontId="12" fillId="4" borderId="103" applyNumberFormat="0" applyFont="0" applyAlignment="0" applyProtection="0"/>
    <xf numFmtId="1" fontId="121" fillId="0" borderId="100" applyBorder="0" applyAlignment="0">
      <alignment horizontal="center"/>
    </xf>
    <xf numFmtId="0" fontId="12" fillId="4" borderId="103" applyNumberFormat="0" applyFont="0" applyAlignment="0" applyProtection="0"/>
    <xf numFmtId="0" fontId="212" fillId="36" borderId="0" applyNumberFormat="0" applyBorder="0" applyAlignment="0" applyProtection="0"/>
    <xf numFmtId="0" fontId="56" fillId="0" borderId="199">
      <alignment horizontal="left" vertical="center"/>
    </xf>
    <xf numFmtId="0" fontId="12" fillId="4" borderId="103" applyNumberFormat="0" applyFont="0" applyAlignment="0" applyProtection="0"/>
    <xf numFmtId="0" fontId="56" fillId="0" borderId="175" applyNumberFormat="0" applyAlignment="0" applyProtection="0">
      <alignment horizontal="left" vertical="center"/>
    </xf>
    <xf numFmtId="0" fontId="12" fillId="4" borderId="245" applyNumberFormat="0" applyFont="0" applyAlignment="0" applyProtection="0"/>
    <xf numFmtId="0" fontId="12" fillId="4" borderId="103" applyNumberFormat="0" applyFont="0" applyAlignment="0" applyProtection="0"/>
    <xf numFmtId="0" fontId="12" fillId="4" borderId="157" applyNumberFormat="0" applyFont="0" applyAlignment="0" applyProtection="0"/>
    <xf numFmtId="0" fontId="56" fillId="0" borderId="178" applyNumberFormat="0" applyAlignment="0" applyProtection="0">
      <alignment horizontal="left" vertical="center"/>
    </xf>
    <xf numFmtId="0" fontId="212" fillId="25" borderId="0" applyNumberFormat="0" applyBorder="0" applyAlignment="0" applyProtection="0"/>
    <xf numFmtId="0" fontId="12" fillId="4" borderId="109" applyNumberFormat="0" applyFont="0" applyAlignment="0" applyProtection="0"/>
    <xf numFmtId="0" fontId="12" fillId="4" borderId="103" applyNumberFormat="0" applyFont="0" applyAlignment="0" applyProtection="0"/>
    <xf numFmtId="0" fontId="12" fillId="4" borderId="103" applyNumberFormat="0" applyFont="0" applyAlignment="0" applyProtection="0"/>
    <xf numFmtId="0" fontId="12" fillId="4" borderId="164" applyNumberFormat="0" applyFont="0" applyAlignment="0" applyProtection="0"/>
    <xf numFmtId="0" fontId="12" fillId="4" borderId="103" applyNumberFormat="0" applyFont="0" applyAlignment="0" applyProtection="0"/>
    <xf numFmtId="0" fontId="212" fillId="16" borderId="0" applyNumberFormat="0" applyBorder="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209" applyNumberFormat="0" applyFont="0" applyAlignment="0" applyProtection="0"/>
    <xf numFmtId="0" fontId="174" fillId="0" borderId="91" applyNumberFormat="0" applyAlignment="0">
      <alignment horizontal="center"/>
    </xf>
    <xf numFmtId="0" fontId="12" fillId="4" borderId="145" applyNumberFormat="0" applyFont="0" applyAlignment="0" applyProtection="0"/>
    <xf numFmtId="0" fontId="208" fillId="0" borderId="0" applyFill="0" applyBorder="0" applyAlignment="0"/>
    <xf numFmtId="0" fontId="153" fillId="20" borderId="264" applyNumberFormat="0" applyAlignment="0" applyProtection="0"/>
    <xf numFmtId="0" fontId="12" fillId="4" borderId="209" applyNumberFormat="0" applyFont="0" applyAlignment="0" applyProtection="0"/>
    <xf numFmtId="0" fontId="152" fillId="18" borderId="189" applyNumberFormat="0" applyAlignment="0" applyProtection="0"/>
    <xf numFmtId="0" fontId="18" fillId="53" borderId="244">
      <alignment horizontal="left" vertical="center"/>
    </xf>
    <xf numFmtId="0" fontId="212" fillId="33" borderId="0" applyNumberFormat="0" applyBorder="0" applyAlignment="0" applyProtection="0"/>
    <xf numFmtId="253" fontId="59" fillId="0" borderId="107">
      <alignment horizontal="left" vertical="top"/>
    </xf>
    <xf numFmtId="0" fontId="12" fillId="4" borderId="224" applyNumberFormat="0" applyFont="0" applyAlignment="0" applyProtection="0"/>
    <xf numFmtId="0" fontId="12" fillId="4" borderId="186" applyNumberFormat="0" applyFont="0" applyAlignment="0" applyProtection="0"/>
    <xf numFmtId="189" fontId="54" fillId="0" borderId="270">
      <alignment horizontal="right" vertical="center"/>
    </xf>
    <xf numFmtId="0" fontId="12" fillId="4" borderId="145" applyNumberFormat="0" applyFont="0" applyAlignment="0" applyProtection="0"/>
    <xf numFmtId="189" fontId="226" fillId="0" borderId="96">
      <alignment horizontal="right" vertical="center"/>
    </xf>
    <xf numFmtId="0" fontId="12" fillId="4" borderId="109"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09" applyNumberFormat="0" applyFont="0" applyAlignment="0" applyProtection="0"/>
    <xf numFmtId="0" fontId="12" fillId="4" borderId="164" applyNumberFormat="0" applyFont="0" applyAlignment="0" applyProtection="0"/>
    <xf numFmtId="0" fontId="12" fillId="4" borderId="269" applyNumberFormat="0" applyFont="0" applyAlignment="0" applyProtection="0"/>
    <xf numFmtId="0" fontId="56" fillId="0" borderId="257">
      <alignment horizontal="left" vertical="center"/>
    </xf>
    <xf numFmtId="0" fontId="12" fillId="4" borderId="202" applyNumberFormat="0" applyFont="0" applyAlignment="0" applyProtection="0"/>
    <xf numFmtId="0" fontId="56" fillId="0" borderId="256" applyNumberFormat="0" applyAlignment="0" applyProtection="0">
      <alignment horizontal="left" vertical="center"/>
    </xf>
    <xf numFmtId="0" fontId="18" fillId="53" borderId="163">
      <alignment horizontal="left" vertical="center"/>
    </xf>
    <xf numFmtId="0" fontId="56" fillId="0" borderId="175" applyNumberFormat="0" applyAlignment="0" applyProtection="0">
      <alignment horizontal="left" vertical="center"/>
    </xf>
    <xf numFmtId="0" fontId="56" fillId="0" borderId="199">
      <alignment horizontal="left" vertical="center"/>
    </xf>
    <xf numFmtId="0" fontId="56" fillId="0" borderId="154">
      <alignment horizontal="left" vertical="center"/>
    </xf>
    <xf numFmtId="0" fontId="56" fillId="0" borderId="257">
      <alignment horizontal="left" vertical="center"/>
    </xf>
    <xf numFmtId="0" fontId="138" fillId="18" borderId="247" applyNumberFormat="0" applyAlignment="0" applyProtection="0"/>
    <xf numFmtId="0" fontId="56" fillId="0" borderId="257">
      <alignment horizontal="left" vertical="center"/>
    </xf>
    <xf numFmtId="0" fontId="34" fillId="0" borderId="0"/>
    <xf numFmtId="0" fontId="12" fillId="4" borderId="186" applyNumberFormat="0" applyFont="0" applyAlignment="0" applyProtection="0"/>
    <xf numFmtId="10" fontId="72" fillId="3" borderId="262" applyNumberFormat="0" applyBorder="0" applyAlignment="0" applyProtection="0"/>
    <xf numFmtId="190" fontId="54" fillId="0" borderId="263">
      <alignment horizontal="center"/>
    </xf>
    <xf numFmtId="0" fontId="12" fillId="4" borderId="186" applyNumberFormat="0" applyFont="0" applyAlignment="0" applyProtection="0"/>
    <xf numFmtId="0" fontId="12" fillId="4" borderId="2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217" fontId="59" fillId="0" borderId="191">
      <alignment horizontal="left" vertical="top"/>
    </xf>
    <xf numFmtId="0" fontId="12" fillId="4" borderId="186" applyNumberFormat="0" applyFont="0" applyAlignment="0" applyProtection="0"/>
    <xf numFmtId="0" fontId="12" fillId="4" borderId="186" applyNumberFormat="0" applyFont="0" applyAlignment="0" applyProtection="0"/>
    <xf numFmtId="190" fontId="54" fillId="0" borderId="187">
      <alignment horizontal="center"/>
    </xf>
    <xf numFmtId="0" fontId="56" fillId="0" borderId="291">
      <alignment horizontal="left" vertical="center"/>
    </xf>
    <xf numFmtId="0" fontId="152" fillId="18" borderId="112" applyNumberFormat="0" applyAlignment="0" applyProtection="0"/>
    <xf numFmtId="0" fontId="152" fillId="18" borderId="112" applyNumberFormat="0" applyAlignment="0" applyProtection="0"/>
    <xf numFmtId="0" fontId="152" fillId="18" borderId="112" applyNumberFormat="0" applyAlignment="0" applyProtection="0"/>
    <xf numFmtId="0" fontId="12" fillId="4" borderId="186" applyNumberFormat="0" applyFont="0" applyAlignment="0" applyProtection="0"/>
    <xf numFmtId="0" fontId="56" fillId="0" borderId="282" applyNumberFormat="0" applyAlignment="0" applyProtection="0">
      <alignment horizontal="left" vertical="center"/>
    </xf>
    <xf numFmtId="0" fontId="118" fillId="0" borderId="262" applyNumberFormat="0" applyFont="0" applyFill="0" applyAlignment="0" applyProtection="0"/>
    <xf numFmtId="0" fontId="12" fillId="4" borderId="269" applyNumberFormat="0" applyFont="0" applyAlignment="0" applyProtection="0"/>
    <xf numFmtId="0" fontId="12" fillId="4" borderId="245" applyNumberFormat="0" applyFont="0" applyAlignment="0" applyProtection="0"/>
    <xf numFmtId="200" fontId="34" fillId="0" borderId="0" applyFont="0" applyFill="0" applyBorder="0" applyAlignment="0" applyProtection="0"/>
    <xf numFmtId="0" fontId="56" fillId="0" borderId="261" applyNumberFormat="0" applyAlignment="0" applyProtection="0">
      <alignment horizontal="left" vertical="center"/>
    </xf>
    <xf numFmtId="0" fontId="138" fillId="18" borderId="288" applyNumberFormat="0" applyAlignment="0" applyProtection="0"/>
    <xf numFmtId="0" fontId="12" fillId="4" borderId="209" applyNumberFormat="0" applyFont="0" applyAlignment="0" applyProtection="0"/>
    <xf numFmtId="248" fontId="191" fillId="0" borderId="110">
      <alignment horizontal="right" vertical="center"/>
    </xf>
    <xf numFmtId="189" fontId="54" fillId="0" borderId="110">
      <alignment horizontal="right" vertical="center"/>
    </xf>
    <xf numFmtId="189" fontId="54" fillId="0" borderId="110">
      <alignment horizontal="right" vertical="center"/>
    </xf>
    <xf numFmtId="189" fontId="54" fillId="0" borderId="110">
      <alignment horizontal="right" vertical="center"/>
    </xf>
    <xf numFmtId="189" fontId="54" fillId="0" borderId="110">
      <alignment horizontal="right" vertical="center"/>
    </xf>
    <xf numFmtId="189" fontId="54" fillId="0" borderId="110">
      <alignment horizontal="right" vertical="center"/>
    </xf>
    <xf numFmtId="189" fontId="54" fillId="0" borderId="110">
      <alignment horizontal="righ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38" fillId="18" borderId="211" applyNumberFormat="0" applyAlignment="0" applyProtection="0"/>
    <xf numFmtId="0" fontId="12" fillId="4" borderId="209" applyNumberFormat="0" applyFont="0" applyAlignment="0" applyProtection="0"/>
    <xf numFmtId="0" fontId="56" fillId="0" borderId="136">
      <alignment horizontal="left" vertical="center"/>
    </xf>
    <xf numFmtId="0" fontId="138" fillId="18" borderId="111" applyNumberFormat="0" applyAlignment="0" applyProtection="0"/>
    <xf numFmtId="0" fontId="195" fillId="0" borderId="113" applyNumberFormat="0" applyFill="0" applyAlignment="0" applyProtection="0"/>
    <xf numFmtId="0" fontId="56" fillId="0" borderId="178" applyNumberFormat="0" applyAlignment="0" applyProtection="0">
      <alignment horizontal="left" vertical="center"/>
    </xf>
    <xf numFmtId="0" fontId="56" fillId="0" borderId="154">
      <alignment horizontal="left" vertical="center"/>
    </xf>
    <xf numFmtId="0" fontId="56" fillId="0" borderId="154">
      <alignment horizontal="left" vertical="center"/>
    </xf>
    <xf numFmtId="0" fontId="174" fillId="0" borderId="91" applyNumberFormat="0" applyAlignment="0">
      <alignment horizontal="center"/>
    </xf>
    <xf numFmtId="0" fontId="195" fillId="0" borderId="168" applyNumberFormat="0" applyFill="0" applyAlignment="0" applyProtection="0"/>
    <xf numFmtId="0" fontId="56" fillId="0" borderId="175" applyNumberFormat="0" applyAlignment="0" applyProtection="0">
      <alignment horizontal="left" vertical="center"/>
    </xf>
    <xf numFmtId="0" fontId="12" fillId="4" borderId="157" applyNumberFormat="0" applyFont="0" applyAlignment="0" applyProtection="0"/>
    <xf numFmtId="189" fontId="54" fillId="0" borderId="158">
      <alignment horizontal="right" vertical="center"/>
    </xf>
    <xf numFmtId="190" fontId="54" fillId="0" borderId="158">
      <alignment horizontal="center"/>
    </xf>
    <xf numFmtId="0" fontId="12" fillId="4" borderId="164" applyNumberFormat="0" applyFont="0" applyAlignment="0" applyProtection="0"/>
    <xf numFmtId="0" fontId="56" fillId="0" borderId="175" applyNumberFormat="0" applyAlignment="0" applyProtection="0">
      <alignment horizontal="left" vertical="center"/>
    </xf>
    <xf numFmtId="220" fontId="198" fillId="52" borderId="105">
      <alignment vertical="top"/>
    </xf>
    <xf numFmtId="0" fontId="18" fillId="53" borderId="100">
      <alignment horizontal="left" vertical="center"/>
    </xf>
    <xf numFmtId="221" fontId="199" fillId="54" borderId="105"/>
    <xf numFmtId="217" fontId="59" fillId="0" borderId="105">
      <alignment horizontal="left" vertical="top"/>
    </xf>
    <xf numFmtId="0" fontId="12" fillId="4" borderId="278" applyNumberFormat="0" applyFont="0" applyAlignment="0" applyProtection="0"/>
    <xf numFmtId="0" fontId="56" fillId="0" borderId="172" applyNumberFormat="0" applyAlignment="0" applyProtection="0">
      <alignment horizontal="left" vertical="center"/>
    </xf>
    <xf numFmtId="220" fontId="59" fillId="44" borderId="163" applyNumberFormat="0" applyAlignment="0">
      <alignment horizontal="left" vertical="top"/>
    </xf>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12" fillId="4" borderId="245"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12" fillId="0" borderId="0"/>
    <xf numFmtId="0" fontId="153" fillId="20" borderId="288" applyNumberFormat="0" applyAlignment="0" applyProtection="0"/>
    <xf numFmtId="0" fontId="12" fillId="4" borderId="186" applyNumberFormat="0" applyFont="0" applyAlignment="0" applyProtection="0"/>
    <xf numFmtId="190" fontId="54" fillId="0" borderId="180">
      <alignment horizontal="center"/>
    </xf>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2" applyNumberFormat="0" applyFont="0" applyAlignment="0" applyProtection="0"/>
    <xf numFmtId="0" fontId="56" fillId="0" borderId="220" applyNumberFormat="0" applyAlignment="0" applyProtection="0">
      <alignment horizontal="left" vertical="center"/>
    </xf>
    <xf numFmtId="0" fontId="12" fillId="4" borderId="202" applyNumberFormat="0" applyFont="0" applyAlignment="0" applyProtection="0"/>
    <xf numFmtId="0" fontId="56" fillId="0" borderId="256" applyNumberFormat="0" applyAlignment="0" applyProtection="0">
      <alignment horizontal="left" vertical="center"/>
    </xf>
    <xf numFmtId="0" fontId="56" fillId="0" borderId="286">
      <alignment horizontal="left" vertical="center"/>
    </xf>
    <xf numFmtId="0" fontId="12" fillId="4" borderId="209" applyNumberFormat="0" applyFont="0" applyAlignment="0" applyProtection="0"/>
    <xf numFmtId="0" fontId="12" fillId="4" borderId="224" applyNumberFormat="0" applyFont="0" applyAlignment="0" applyProtection="0"/>
    <xf numFmtId="0" fontId="12" fillId="4" borderId="202" applyNumberFormat="0" applyFont="0" applyAlignment="0" applyProtection="0"/>
    <xf numFmtId="0" fontId="12" fillId="4" borderId="224" applyNumberFormat="0" applyFont="0" applyAlignment="0" applyProtection="0"/>
    <xf numFmtId="0" fontId="12" fillId="4" borderId="269"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56" fillId="0" borderId="178" applyNumberFormat="0" applyAlignment="0" applyProtection="0">
      <alignment horizontal="left" vertical="center"/>
    </xf>
    <xf numFmtId="189" fontId="54" fillId="0" borderId="270">
      <alignment horizontal="right" vertical="center"/>
    </xf>
    <xf numFmtId="0" fontId="12" fillId="4" borderId="278" applyNumberFormat="0" applyFont="0" applyAlignment="0" applyProtection="0"/>
    <xf numFmtId="0" fontId="174" fillId="0" borderId="196" applyNumberFormat="0" applyAlignment="0">
      <alignment horizontal="center"/>
    </xf>
    <xf numFmtId="0" fontId="12" fillId="4" borderId="164" applyNumberFormat="0" applyFont="0" applyAlignment="0" applyProtection="0"/>
    <xf numFmtId="0" fontId="12" fillId="4" borderId="202" applyNumberFormat="0" applyFont="0" applyAlignment="0" applyProtection="0"/>
    <xf numFmtId="0" fontId="56" fillId="0" borderId="172" applyNumberFormat="0" applyAlignment="0" applyProtection="0">
      <alignment horizontal="left" vertical="center"/>
    </xf>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2" applyNumberFormat="0" applyFont="0" applyAlignment="0" applyProtection="0"/>
    <xf numFmtId="217" fontId="59" fillId="0" borderId="274">
      <alignment horizontal="left" vertical="top"/>
    </xf>
    <xf numFmtId="0" fontId="12" fillId="4" borderId="202" applyNumberFormat="0" applyFont="0" applyAlignment="0" applyProtection="0"/>
    <xf numFmtId="0" fontId="12" fillId="4" borderId="202" applyNumberFormat="0" applyFont="0" applyAlignment="0" applyProtection="0"/>
    <xf numFmtId="0" fontId="56" fillId="0" borderId="220" applyNumberFormat="0" applyAlignment="0" applyProtection="0">
      <alignment horizontal="left" vertical="center"/>
    </xf>
    <xf numFmtId="0" fontId="212" fillId="36" borderId="0" applyNumberFormat="0" applyBorder="0" applyAlignment="0" applyProtection="0"/>
    <xf numFmtId="0" fontId="12" fillId="4" borderId="278" applyNumberFormat="0" applyFont="0" applyAlignment="0" applyProtection="0"/>
    <xf numFmtId="0" fontId="56" fillId="0" borderId="199">
      <alignment horizontal="left" vertical="center"/>
    </xf>
    <xf numFmtId="0" fontId="56" fillId="0" borderId="261" applyNumberFormat="0" applyAlignment="0" applyProtection="0">
      <alignment horizontal="left" vertical="center"/>
    </xf>
    <xf numFmtId="0" fontId="152" fillId="18" borderId="160" applyNumberFormat="0" applyAlignment="0" applyProtection="0"/>
    <xf numFmtId="0" fontId="56" fillId="0" borderId="257">
      <alignment horizontal="left" vertical="center"/>
    </xf>
    <xf numFmtId="0" fontId="56" fillId="0" borderId="175" applyNumberFormat="0" applyAlignment="0" applyProtection="0">
      <alignment horizontal="left" vertical="center"/>
    </xf>
    <xf numFmtId="0" fontId="12" fillId="4" borderId="245" applyNumberFormat="0" applyFont="0" applyAlignment="0" applyProtection="0"/>
    <xf numFmtId="192" fontId="54" fillId="0" borderId="262"/>
    <xf numFmtId="0" fontId="12" fillId="4" borderId="209" applyNumberFormat="0" applyFont="0" applyAlignment="0" applyProtection="0"/>
    <xf numFmtId="0" fontId="12" fillId="4" borderId="202" applyNumberFormat="0" applyFont="0" applyAlignment="0" applyProtection="0"/>
    <xf numFmtId="165" fontId="8" fillId="0" borderId="0" applyFont="0" applyFill="0" applyBorder="0" applyAlignment="0" applyProtection="0"/>
    <xf numFmtId="0" fontId="12" fillId="4" borderId="224" applyNumberFormat="0" applyFont="0" applyAlignment="0" applyProtection="0"/>
    <xf numFmtId="0" fontId="18" fillId="53" borderId="185">
      <alignment horizontal="left" vertical="center"/>
    </xf>
    <xf numFmtId="0" fontId="12" fillId="4" borderId="186" applyNumberFormat="0" applyFont="0" applyAlignment="0" applyProtection="0"/>
    <xf numFmtId="0" fontId="56" fillId="0" borderId="154">
      <alignment horizontal="left" vertical="center"/>
    </xf>
    <xf numFmtId="0" fontId="12" fillId="4" borderId="186"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38" fillId="18" borderId="204" applyNumberFormat="0" applyAlignment="0" applyProtection="0"/>
    <xf numFmtId="195" fontId="32" fillId="0" borderId="0" applyFont="0" applyFill="0" applyBorder="0" applyAlignment="0" applyProtection="0"/>
    <xf numFmtId="0" fontId="12" fillId="4" borderId="245" applyNumberFormat="0" applyFont="0" applyAlignment="0" applyProtection="0"/>
    <xf numFmtId="0" fontId="221" fillId="20" borderId="288" applyNumberFormat="0" applyAlignment="0" applyProtection="0"/>
    <xf numFmtId="189" fontId="54" fillId="0" borderId="246">
      <alignment horizontal="right" vertical="center"/>
    </xf>
    <xf numFmtId="0" fontId="56" fillId="0" borderId="220" applyNumberFormat="0" applyAlignment="0" applyProtection="0">
      <alignment horizontal="left" vertical="center"/>
    </xf>
    <xf numFmtId="220" fontId="198" fillId="52" borderId="214">
      <alignment vertical="top"/>
    </xf>
    <xf numFmtId="0" fontId="12" fillId="4" borderId="164" applyNumberFormat="0" applyFont="0" applyAlignment="0" applyProtection="0"/>
    <xf numFmtId="0" fontId="12" fillId="4" borderId="157" applyNumberFormat="0" applyFont="0" applyAlignment="0" applyProtection="0"/>
    <xf numFmtId="0" fontId="174" fillId="0" borderId="174" applyNumberFormat="0" applyAlignment="0">
      <alignment horizontal="center"/>
    </xf>
    <xf numFmtId="0" fontId="12" fillId="4" borderId="164" applyNumberFormat="0" applyFont="0" applyAlignment="0" applyProtection="0"/>
    <xf numFmtId="168" fontId="34" fillId="0" borderId="0" applyFont="0" applyFill="0" applyBorder="0" applyAlignment="0" applyProtection="0"/>
    <xf numFmtId="0" fontId="12" fillId="4" borderId="157" applyNumberFormat="0" applyFont="0" applyAlignment="0" applyProtection="0"/>
    <xf numFmtId="0" fontId="12" fillId="4" borderId="202" applyNumberFormat="0" applyFont="0" applyAlignment="0" applyProtection="0"/>
    <xf numFmtId="0" fontId="174" fillId="0" borderId="281" applyNumberFormat="0" applyAlignment="0">
      <alignment horizontal="center"/>
    </xf>
    <xf numFmtId="0" fontId="12" fillId="4" borderId="157" applyNumberFormat="0" applyFont="0" applyAlignment="0" applyProtection="0"/>
    <xf numFmtId="0" fontId="138" fillId="18" borderId="188" applyNumberFormat="0" applyAlignment="0" applyProtection="0"/>
    <xf numFmtId="0" fontId="56" fillId="0" borderId="261" applyNumberFormat="0" applyAlignment="0" applyProtection="0">
      <alignment horizontal="left" vertical="center"/>
    </xf>
    <xf numFmtId="9" fontId="118" fillId="0" borderId="176" applyNumberFormat="0" applyBorder="0"/>
    <xf numFmtId="220" fontId="198" fillId="52" borderId="221">
      <alignment vertical="top"/>
    </xf>
    <xf numFmtId="0" fontId="34" fillId="0" borderId="0"/>
    <xf numFmtId="0" fontId="12" fillId="4" borderId="157" applyNumberFormat="0" applyFont="0" applyAlignment="0" applyProtection="0"/>
    <xf numFmtId="0" fontId="56" fillId="0" borderId="261" applyNumberFormat="0" applyAlignment="0" applyProtection="0">
      <alignment horizontal="left" vertical="center"/>
    </xf>
    <xf numFmtId="0" fontId="212" fillId="33" borderId="0" applyNumberFormat="0" applyBorder="0" applyAlignment="0" applyProtection="0"/>
    <xf numFmtId="0" fontId="12" fillId="4" borderId="278" applyNumberFormat="0" applyFont="0" applyAlignment="0" applyProtection="0"/>
    <xf numFmtId="0" fontId="12" fillId="4" borderId="269" applyNumberFormat="0" applyFont="0" applyAlignment="0" applyProtection="0"/>
    <xf numFmtId="0" fontId="8" fillId="0" borderId="0"/>
    <xf numFmtId="0" fontId="12" fillId="4" borderId="202"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64" applyNumberFormat="0" applyFont="0" applyAlignment="0" applyProtection="0"/>
    <xf numFmtId="0" fontId="56" fillId="0" borderId="154">
      <alignment horizontal="left" vertical="center"/>
    </xf>
    <xf numFmtId="0" fontId="212" fillId="25" borderId="0" applyNumberFormat="0" applyBorder="0" applyAlignment="0" applyProtection="0"/>
    <xf numFmtId="0" fontId="56" fillId="0" borderId="257">
      <alignment horizontal="left" vertical="center"/>
    </xf>
    <xf numFmtId="0" fontId="56" fillId="0" borderId="257">
      <alignment horizontal="left" vertical="center"/>
    </xf>
    <xf numFmtId="0" fontId="12" fillId="4" borderId="269" applyNumberFormat="0" applyFont="0" applyAlignment="0" applyProtection="0"/>
    <xf numFmtId="0" fontId="12" fillId="4" borderId="209" applyNumberFormat="0" applyFont="0" applyAlignment="0" applyProtection="0"/>
    <xf numFmtId="168" fontId="34" fillId="0" borderId="0" applyFont="0" applyFill="0" applyBorder="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278"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78" applyNumberFormat="0" applyFont="0" applyAlignment="0" applyProtection="0"/>
    <xf numFmtId="0" fontId="12" fillId="4" borderId="186" applyNumberFormat="0" applyFont="0" applyAlignment="0" applyProtection="0"/>
    <xf numFmtId="0" fontId="153" fillId="20" borderId="288" applyNumberForma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38" fillId="18" borderId="283" applyNumberForma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186" applyNumberFormat="0" applyFont="0" applyAlignment="0" applyProtection="0"/>
    <xf numFmtId="0" fontId="12" fillId="4" borderId="278"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56" fillId="0" borderId="257">
      <alignment horizontal="left" vertical="center"/>
    </xf>
    <xf numFmtId="0" fontId="56" fillId="0" borderId="286">
      <alignment horizontal="left" vertical="center"/>
    </xf>
    <xf numFmtId="0" fontId="12" fillId="4" borderId="209" applyNumberFormat="0" applyFont="0" applyAlignment="0" applyProtection="0"/>
    <xf numFmtId="0" fontId="12" fillId="4" borderId="202" applyNumberFormat="0" applyFont="0" applyAlignment="0" applyProtection="0"/>
    <xf numFmtId="0" fontId="12" fillId="4" borderId="186"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138" fillId="18" borderId="292" applyNumberFormat="0" applyAlignment="0" applyProtection="0"/>
    <xf numFmtId="0" fontId="12" fillId="4" borderId="245" applyNumberFormat="0" applyFont="0" applyAlignment="0" applyProtection="0"/>
    <xf numFmtId="189" fontId="54" fillId="0" borderId="210">
      <alignment horizontal="right" vertical="center"/>
    </xf>
    <xf numFmtId="0" fontId="12" fillId="4" borderId="245"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164" applyNumberFormat="0" applyFont="0" applyAlignment="0" applyProtection="0"/>
    <xf numFmtId="190" fontId="54" fillId="0" borderId="203">
      <alignment horizontal="center"/>
    </xf>
    <xf numFmtId="0" fontId="56" fillId="0" borderId="282" applyNumberFormat="0" applyAlignment="0" applyProtection="0">
      <alignment horizontal="left" vertical="center"/>
    </xf>
    <xf numFmtId="0" fontId="12" fillId="4" borderId="209" applyNumberFormat="0" applyFont="0" applyAlignment="0" applyProtection="0"/>
    <xf numFmtId="0" fontId="56" fillId="0" borderId="291">
      <alignment horizontal="left" vertical="center"/>
    </xf>
    <xf numFmtId="0" fontId="12" fillId="4" borderId="224" applyNumberFormat="0" applyFont="0" applyAlignment="0" applyProtection="0"/>
    <xf numFmtId="0" fontId="12" fillId="4" borderId="245" applyNumberFormat="0" applyFont="0" applyAlignment="0" applyProtection="0"/>
    <xf numFmtId="0" fontId="12" fillId="4" borderId="186" applyNumberFormat="0" applyFont="0" applyAlignment="0" applyProtection="0"/>
    <xf numFmtId="0" fontId="12" fillId="4" borderId="269" applyNumberFormat="0" applyFont="0" applyAlignment="0" applyProtection="0"/>
    <xf numFmtId="0" fontId="32" fillId="0" borderId="0"/>
    <xf numFmtId="0" fontId="12" fillId="4" borderId="202" applyNumberFormat="0" applyFont="0" applyAlignment="0" applyProtection="0"/>
    <xf numFmtId="0" fontId="12" fillId="4" borderId="202" applyNumberFormat="0" applyFont="0" applyAlignment="0" applyProtection="0"/>
    <xf numFmtId="0" fontId="34" fillId="0" borderId="0"/>
    <xf numFmtId="0" fontId="56" fillId="0" borderId="257">
      <alignment horizontal="left" vertical="center"/>
    </xf>
    <xf numFmtId="0" fontId="56" fillId="0" borderId="256" applyNumberFormat="0" applyAlignment="0" applyProtection="0">
      <alignment horizontal="left" vertical="center"/>
    </xf>
    <xf numFmtId="0" fontId="12" fillId="4" borderId="269" applyNumberFormat="0" applyFont="0" applyAlignment="0" applyProtection="0"/>
    <xf numFmtId="0" fontId="12" fillId="0" borderId="0" applyFill="0" applyBorder="0" applyAlignment="0"/>
    <xf numFmtId="0" fontId="12" fillId="4" borderId="209" applyNumberFormat="0" applyFont="0" applyAlignment="0" applyProtection="0"/>
    <xf numFmtId="0" fontId="56" fillId="0" borderId="178" applyNumberFormat="0" applyAlignment="0" applyProtection="0">
      <alignment horizontal="left" vertical="center"/>
    </xf>
    <xf numFmtId="0" fontId="12" fillId="4" borderId="245" applyNumberFormat="0" applyFont="0" applyAlignment="0" applyProtection="0"/>
    <xf numFmtId="0" fontId="127" fillId="29" borderId="0" applyNumberFormat="0" applyBorder="0" applyAlignment="0" applyProtection="0"/>
    <xf numFmtId="0" fontId="12" fillId="4" borderId="245" applyNumberFormat="0" applyFont="0" applyAlignment="0" applyProtection="0"/>
    <xf numFmtId="0" fontId="152" fillId="18" borderId="289" applyNumberFormat="0" applyAlignment="0" applyProtection="0"/>
    <xf numFmtId="0" fontId="174" fillId="0" borderId="219" applyNumberFormat="0" applyAlignment="0">
      <alignment horizontal="center"/>
    </xf>
    <xf numFmtId="0" fontId="12" fillId="4" borderId="186" applyNumberFormat="0" applyFont="0" applyAlignment="0" applyProtection="0"/>
    <xf numFmtId="0" fontId="12" fillId="4" borderId="224" applyNumberFormat="0" applyFont="0" applyAlignment="0" applyProtection="0"/>
    <xf numFmtId="9" fontId="34" fillId="0" borderId="0" applyFont="0" applyFill="0" applyBorder="0" applyAlignment="0" applyProtection="0"/>
    <xf numFmtId="0" fontId="12" fillId="4" borderId="209" applyNumberFormat="0" applyFont="0" applyAlignment="0" applyProtection="0"/>
    <xf numFmtId="0" fontId="34" fillId="0" borderId="0"/>
    <xf numFmtId="0" fontId="56" fillId="0" borderId="261" applyNumberFormat="0" applyAlignment="0" applyProtection="0">
      <alignment horizontal="left" vertical="center"/>
    </xf>
    <xf numFmtId="0" fontId="12" fillId="4" borderId="209" applyNumberFormat="0" applyFont="0" applyAlignment="0" applyProtection="0"/>
    <xf numFmtId="0" fontId="56" fillId="0" borderId="261" applyNumberFormat="0" applyAlignment="0" applyProtection="0">
      <alignment horizontal="left" vertical="center"/>
    </xf>
    <xf numFmtId="0" fontId="138" fillId="18" borderId="204" applyNumberFormat="0" applyAlignment="0" applyProtection="0"/>
    <xf numFmtId="0" fontId="12" fillId="4" borderId="245" applyNumberFormat="0" applyFont="0" applyAlignment="0" applyProtection="0"/>
    <xf numFmtId="168" fontId="34" fillId="0" borderId="0" applyFont="0" applyFill="0" applyBorder="0" applyAlignment="0" applyProtection="0"/>
    <xf numFmtId="0" fontId="138" fillId="18" borderId="264" applyNumberFormat="0" applyAlignment="0" applyProtection="0"/>
    <xf numFmtId="0" fontId="12" fillId="4" borderId="245" applyNumberFormat="0" applyFont="0" applyAlignment="0" applyProtection="0"/>
    <xf numFmtId="0" fontId="12" fillId="4" borderId="245" applyNumberFormat="0" applyFont="0" applyAlignment="0" applyProtection="0"/>
    <xf numFmtId="189" fontId="54" fillId="0" borderId="225">
      <alignment horizontal="right" vertical="center"/>
    </xf>
    <xf numFmtId="0" fontId="127" fillId="36" borderId="0" applyNumberFormat="0" applyBorder="0" applyAlignment="0" applyProtection="0"/>
    <xf numFmtId="0" fontId="56" fillId="0" borderId="178" applyNumberFormat="0" applyAlignment="0" applyProtection="0">
      <alignment horizontal="left" vertical="center"/>
    </xf>
    <xf numFmtId="0" fontId="12" fillId="4" borderId="269" applyNumberFormat="0" applyFont="0" applyAlignment="0" applyProtection="0"/>
    <xf numFmtId="49" fontId="166" fillId="0" borderId="185">
      <alignment vertical="center"/>
    </xf>
    <xf numFmtId="0" fontId="12" fillId="4" borderId="269" applyNumberFormat="0" applyFont="0" applyAlignment="0" applyProtection="0"/>
    <xf numFmtId="0" fontId="12" fillId="4" borderId="186" applyNumberFormat="0" applyFont="0" applyAlignment="0" applyProtection="0"/>
    <xf numFmtId="0" fontId="212" fillId="26" borderId="0" applyNumberFormat="0" applyBorder="0" applyAlignment="0" applyProtection="0"/>
    <xf numFmtId="0" fontId="56" fillId="0" borderId="291">
      <alignment horizontal="left" vertical="center"/>
    </xf>
    <xf numFmtId="0" fontId="56" fillId="0" borderId="217" applyNumberFormat="0" applyAlignment="0" applyProtection="0">
      <alignment horizontal="left" vertical="center"/>
    </xf>
    <xf numFmtId="0" fontId="212" fillId="26" borderId="0" applyNumberFormat="0" applyBorder="0" applyAlignment="0" applyProtection="0"/>
    <xf numFmtId="0" fontId="56" fillId="0" borderId="178" applyNumberFormat="0" applyAlignment="0" applyProtection="0">
      <alignment horizontal="left" vertical="center"/>
    </xf>
    <xf numFmtId="0" fontId="12" fillId="4" borderId="224" applyNumberFormat="0" applyFont="0" applyAlignment="0" applyProtection="0"/>
    <xf numFmtId="0" fontId="12" fillId="4" borderId="209" applyNumberFormat="0" applyFont="0" applyAlignment="0" applyProtection="0"/>
    <xf numFmtId="0" fontId="56" fillId="0" borderId="178" applyNumberFormat="0" applyAlignment="0" applyProtection="0">
      <alignment horizontal="left" vertical="center"/>
    </xf>
    <xf numFmtId="0" fontId="12" fillId="4" borderId="202" applyNumberFormat="0" applyFont="0" applyAlignment="0" applyProtection="0"/>
    <xf numFmtId="0" fontId="56" fillId="0" borderId="291">
      <alignment horizontal="left" vertical="center"/>
    </xf>
    <xf numFmtId="43" fontId="95" fillId="0" borderId="0" applyFont="0" applyFill="0" applyBorder="0" applyAlignment="0" applyProtection="0"/>
    <xf numFmtId="168" fontId="34" fillId="0" borderId="0" applyFont="0" applyFill="0" applyBorder="0" applyAlignment="0" applyProtection="0"/>
    <xf numFmtId="0" fontId="12" fillId="4" borderId="209" applyNumberFormat="0" applyFont="0" applyAlignment="0" applyProtection="0"/>
    <xf numFmtId="0" fontId="12" fillId="4" borderId="202" applyNumberFormat="0" applyFont="0" applyAlignment="0" applyProtection="0"/>
    <xf numFmtId="189" fontId="54" fillId="0" borderId="225">
      <alignment horizontal="right" vertical="center"/>
    </xf>
    <xf numFmtId="0" fontId="56" fillId="0" borderId="199">
      <alignment horizontal="left" vertical="center"/>
    </xf>
    <xf numFmtId="0" fontId="56" fillId="0" borderId="178" applyNumberFormat="0" applyAlignment="0" applyProtection="0">
      <alignment horizontal="left" vertical="center"/>
    </xf>
    <xf numFmtId="0" fontId="12" fillId="4" borderId="269" applyNumberFormat="0" applyFont="0" applyAlignment="0" applyProtection="0"/>
    <xf numFmtId="0" fontId="56" fillId="0" borderId="257">
      <alignment horizontal="left" vertical="center"/>
    </xf>
    <xf numFmtId="0" fontId="56" fillId="0" borderId="282" applyNumberFormat="0" applyAlignment="0" applyProtection="0">
      <alignment horizontal="left" vertical="center"/>
    </xf>
    <xf numFmtId="168" fontId="34" fillId="0" borderId="0" applyFont="0" applyFill="0" applyBorder="0" applyAlignment="0" applyProtection="0"/>
    <xf numFmtId="9" fontId="118" fillId="0" borderId="251" applyNumberFormat="0" applyBorder="0"/>
    <xf numFmtId="217" fontId="59" fillId="0" borderId="137">
      <alignment horizontal="left" vertical="top"/>
    </xf>
    <xf numFmtId="189" fontId="54" fillId="0" borderId="187">
      <alignment horizontal="right" vertical="center"/>
    </xf>
    <xf numFmtId="0" fontId="212" fillId="29" borderId="0" applyNumberFormat="0" applyBorder="0" applyAlignment="0" applyProtection="0"/>
    <xf numFmtId="0" fontId="138" fillId="18" borderId="264" applyNumberFormat="0" applyAlignment="0" applyProtection="0"/>
    <xf numFmtId="221" fontId="199" fillId="54" borderId="137"/>
    <xf numFmtId="0" fontId="12" fillId="4" borderId="186"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34" fillId="0" borderId="0"/>
    <xf numFmtId="0" fontId="12" fillId="4" borderId="224" applyNumberFormat="0" applyFont="0" applyAlignment="0" applyProtection="0"/>
    <xf numFmtId="0" fontId="12" fillId="4" borderId="278" applyNumberFormat="0" applyFont="0" applyAlignment="0" applyProtection="0"/>
    <xf numFmtId="0" fontId="56" fillId="0" borderId="199">
      <alignment horizontal="left" vertical="center"/>
    </xf>
    <xf numFmtId="0" fontId="12" fillId="4" borderId="186" applyNumberFormat="0" applyFont="0" applyAlignment="0" applyProtection="0"/>
    <xf numFmtId="168" fontId="34" fillId="0" borderId="0" applyFont="0" applyFill="0" applyBorder="0" applyAlignment="0" applyProtection="0"/>
    <xf numFmtId="220" fontId="198" fillId="52" borderId="137">
      <alignment vertical="top"/>
    </xf>
    <xf numFmtId="0" fontId="56" fillId="0" borderId="282" applyNumberFormat="0" applyAlignment="0" applyProtection="0">
      <alignment horizontal="left" vertical="center"/>
    </xf>
    <xf numFmtId="0" fontId="12" fillId="4" borderId="269" applyNumberFormat="0" applyFont="0" applyAlignment="0" applyProtection="0"/>
    <xf numFmtId="0" fontId="12" fillId="4" borderId="224" applyNumberFormat="0" applyFont="0" applyAlignment="0" applyProtection="0"/>
    <xf numFmtId="0" fontId="56" fillId="0" borderId="220" applyNumberFormat="0" applyAlignment="0" applyProtection="0">
      <alignment horizontal="left" vertical="center"/>
    </xf>
    <xf numFmtId="0" fontId="56" fillId="0" borderId="194" applyNumberFormat="0" applyAlignment="0" applyProtection="0">
      <alignment horizontal="left" vertical="center"/>
    </xf>
    <xf numFmtId="0" fontId="138" fillId="18" borderId="271" applyNumberFormat="0" applyAlignment="0" applyProtection="0"/>
    <xf numFmtId="0" fontId="153" fillId="20" borderId="288" applyNumberFormat="0" applyAlignment="0" applyProtection="0"/>
    <xf numFmtId="0" fontId="56" fillId="0" borderId="154">
      <alignment horizontal="left" vertical="center"/>
    </xf>
    <xf numFmtId="0" fontId="56" fillId="0" borderId="178" applyNumberFormat="0" applyAlignment="0" applyProtection="0">
      <alignment horizontal="left" vertical="center"/>
    </xf>
    <xf numFmtId="0" fontId="12" fillId="4" borderId="186" applyNumberFormat="0" applyFont="0" applyAlignment="0" applyProtection="0"/>
    <xf numFmtId="0" fontId="12" fillId="4" borderId="164" applyNumberFormat="0" applyFont="0" applyAlignment="0" applyProtection="0"/>
    <xf numFmtId="0" fontId="12" fillId="4" borderId="245" applyNumberFormat="0" applyFont="0" applyAlignment="0" applyProtection="0"/>
    <xf numFmtId="0" fontId="56" fillId="0" borderId="236">
      <alignment horizontal="left" vertical="center"/>
    </xf>
    <xf numFmtId="0" fontId="12" fillId="4" borderId="164" applyNumberFormat="0" applyFont="0" applyAlignment="0" applyProtection="0"/>
    <xf numFmtId="0" fontId="12" fillId="4" borderId="157" applyNumberFormat="0" applyFont="0" applyAlignment="0" applyProtection="0"/>
    <xf numFmtId="0" fontId="12" fillId="4" borderId="269" applyNumberFormat="0" applyFont="0" applyAlignment="0" applyProtection="0"/>
    <xf numFmtId="0" fontId="8" fillId="0" borderId="0"/>
    <xf numFmtId="0" fontId="56" fillId="0" borderId="154">
      <alignment horizontal="left" vertical="center"/>
    </xf>
    <xf numFmtId="168" fontId="34" fillId="0" borderId="0" applyFont="0" applyFill="0" applyBorder="0" applyAlignment="0" applyProtection="0"/>
    <xf numFmtId="0" fontId="56" fillId="0" borderId="286">
      <alignment horizontal="left" vertical="center"/>
    </xf>
    <xf numFmtId="0" fontId="12" fillId="4" borderId="209" applyNumberFormat="0" applyFont="0" applyAlignment="0" applyProtection="0"/>
    <xf numFmtId="2" fontId="168" fillId="0" borderId="210" applyBorder="0"/>
    <xf numFmtId="0" fontId="56" fillId="0" borderId="220" applyNumberFormat="0" applyAlignment="0" applyProtection="0">
      <alignment horizontal="left" vertical="center"/>
    </xf>
    <xf numFmtId="0" fontId="12" fillId="4" borderId="164" applyNumberFormat="0" applyFont="0" applyAlignment="0" applyProtection="0"/>
    <xf numFmtId="0" fontId="56" fillId="0" borderId="199">
      <alignment horizontal="left" vertical="center"/>
    </xf>
    <xf numFmtId="0" fontId="56" fillId="0" borderId="175" applyNumberFormat="0" applyAlignment="0" applyProtection="0">
      <alignment horizontal="left" vertical="center"/>
    </xf>
    <xf numFmtId="0" fontId="56" fillId="0" borderId="178" applyNumberFormat="0" applyAlignment="0" applyProtection="0">
      <alignment horizontal="left" vertical="center"/>
    </xf>
    <xf numFmtId="0" fontId="12" fillId="4" borderId="209" applyNumberFormat="0" applyFont="0" applyAlignment="0" applyProtection="0"/>
    <xf numFmtId="221" fontId="199" fillId="54" borderId="258"/>
    <xf numFmtId="0" fontId="12" fillId="4" borderId="209" applyNumberFormat="0" applyFont="0" applyAlignment="0" applyProtection="0"/>
    <xf numFmtId="0" fontId="12" fillId="4" borderId="209" applyNumberFormat="0" applyFont="0" applyAlignment="0" applyProtection="0"/>
    <xf numFmtId="0" fontId="56" fillId="0" borderId="154">
      <alignment horizontal="left" vertical="center"/>
    </xf>
    <xf numFmtId="0" fontId="12" fillId="4" borderId="186"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12" fillId="4" borderId="109" applyNumberFormat="0" applyFont="0" applyAlignment="0" applyProtection="0"/>
    <xf numFmtId="0" fontId="56" fillId="0" borderId="154">
      <alignment horizontal="left" vertical="center"/>
    </xf>
    <xf numFmtId="0" fontId="12" fillId="4" borderId="202" applyNumberFormat="0" applyFont="0" applyAlignment="0" applyProtection="0"/>
    <xf numFmtId="0" fontId="56" fillId="0" borderId="282" applyNumberFormat="0" applyAlignment="0" applyProtection="0">
      <alignment horizontal="left" vertical="center"/>
    </xf>
    <xf numFmtId="165" fontId="97" fillId="0" borderId="0" applyFont="0" applyFill="0" applyBorder="0" applyAlignment="0" applyProtection="0"/>
    <xf numFmtId="0" fontId="56" fillId="0" borderId="199">
      <alignment horizontal="left" vertical="center"/>
    </xf>
    <xf numFmtId="0" fontId="12" fillId="4" borderId="186" applyNumberFormat="0" applyFont="0" applyAlignment="0" applyProtection="0"/>
    <xf numFmtId="221" fontId="199" fillId="54" borderId="250"/>
    <xf numFmtId="0" fontId="56" fillId="0" borderId="114">
      <alignment horizontal="left" vertical="center"/>
    </xf>
    <xf numFmtId="0" fontId="12" fillId="4" borderId="164" applyNumberFormat="0" applyFont="0" applyAlignment="0" applyProtection="0"/>
    <xf numFmtId="0" fontId="138" fillId="18" borderId="204" applyNumberFormat="0" applyAlignment="0" applyProtection="0"/>
    <xf numFmtId="0" fontId="103" fillId="0" borderId="0"/>
    <xf numFmtId="0" fontId="56" fillId="0" borderId="114">
      <alignment horizontal="left" vertical="center"/>
    </xf>
    <xf numFmtId="0" fontId="56" fillId="0" borderId="114">
      <alignment horizontal="left" vertical="center"/>
    </xf>
    <xf numFmtId="165" fontId="97" fillId="0" borderId="0" applyFont="0" applyFill="0" applyBorder="0" applyAlignment="0" applyProtection="0"/>
    <xf numFmtId="0" fontId="12" fillId="4" borderId="209" applyNumberFormat="0" applyFont="0" applyAlignment="0" applyProtection="0"/>
    <xf numFmtId="0" fontId="12" fillId="4" borderId="164" applyNumberFormat="0" applyFont="0" applyAlignment="0" applyProtection="0"/>
    <xf numFmtId="0" fontId="12" fillId="4" borderId="269" applyNumberFormat="0" applyFont="0" applyAlignment="0" applyProtection="0"/>
    <xf numFmtId="0" fontId="56" fillId="0" borderId="291">
      <alignment horizontal="left" vertical="center"/>
    </xf>
    <xf numFmtId="0" fontId="56" fillId="0" borderId="178" applyNumberFormat="0" applyAlignment="0" applyProtection="0">
      <alignment horizontal="left" vertical="center"/>
    </xf>
    <xf numFmtId="0" fontId="56" fillId="0" borderId="114">
      <alignment horizontal="left" vertical="center"/>
    </xf>
    <xf numFmtId="0" fontId="56" fillId="0" borderId="199">
      <alignment horizontal="left" vertical="center"/>
    </xf>
    <xf numFmtId="0" fontId="12" fillId="4" borderId="278" applyNumberFormat="0" applyFont="0" applyAlignment="0" applyProtection="0"/>
    <xf numFmtId="0" fontId="12" fillId="4" borderId="278" applyNumberFormat="0" applyFont="0" applyAlignment="0" applyProtection="0"/>
    <xf numFmtId="0" fontId="56" fillId="0" borderId="114">
      <alignment horizontal="left" vertical="center"/>
    </xf>
    <xf numFmtId="0" fontId="56" fillId="0" borderId="175" applyNumberFormat="0" applyAlignment="0" applyProtection="0">
      <alignment horizontal="left" vertical="center"/>
    </xf>
    <xf numFmtId="0" fontId="56" fillId="0" borderId="261" applyNumberFormat="0" applyAlignment="0" applyProtection="0">
      <alignment horizontal="left" vertical="center"/>
    </xf>
    <xf numFmtId="0" fontId="138" fillId="18" borderId="188" applyNumberFormat="0" applyAlignment="0" applyProtection="0"/>
    <xf numFmtId="0" fontId="153" fillId="20" borderId="292" applyNumberFormat="0" applyAlignment="0" applyProtection="0"/>
    <xf numFmtId="0" fontId="56" fillId="0" borderId="114">
      <alignment horizontal="left" vertical="center"/>
    </xf>
    <xf numFmtId="0" fontId="12" fillId="4" borderId="202" applyNumberFormat="0" applyFont="0" applyAlignment="0" applyProtection="0"/>
    <xf numFmtId="0" fontId="12" fillId="4" borderId="278" applyNumberFormat="0" applyFont="0" applyAlignment="0" applyProtection="0"/>
    <xf numFmtId="0" fontId="12" fillId="4" borderId="209" applyNumberFormat="0" applyFont="0" applyAlignment="0" applyProtection="0"/>
    <xf numFmtId="0" fontId="56" fillId="0" borderId="154">
      <alignment horizontal="left" vertical="center"/>
    </xf>
    <xf numFmtId="189" fontId="54" fillId="0" borderId="165">
      <alignment horizontal="right" vertical="center"/>
    </xf>
    <xf numFmtId="0" fontId="12" fillId="4" borderId="186" applyNumberFormat="0" applyFont="0" applyAlignment="0" applyProtection="0"/>
    <xf numFmtId="0" fontId="12" fillId="4" borderId="209" applyNumberFormat="0" applyFont="0" applyAlignment="0" applyProtection="0"/>
    <xf numFmtId="189" fontId="54" fillId="0" borderId="225">
      <alignment horizontal="right" vertical="center"/>
    </xf>
    <xf numFmtId="0" fontId="12" fillId="4" borderId="202" applyNumberFormat="0" applyFont="0" applyAlignment="0" applyProtection="0"/>
    <xf numFmtId="0" fontId="12" fillId="4" borderId="202" applyNumberFormat="0" applyFont="0" applyAlignment="0" applyProtection="0"/>
    <xf numFmtId="0" fontId="127" fillId="29" borderId="0" applyNumberFormat="0" applyBorder="0" applyAlignment="0" applyProtection="0"/>
    <xf numFmtId="0" fontId="12" fillId="4" borderId="202" applyNumberFormat="0" applyFont="0" applyAlignment="0" applyProtection="0"/>
    <xf numFmtId="0" fontId="12" fillId="4" borderId="209" applyNumberFormat="0" applyFont="0" applyAlignment="0" applyProtection="0"/>
    <xf numFmtId="0" fontId="56" fillId="0" borderId="114">
      <alignment horizontal="left" vertical="center"/>
    </xf>
    <xf numFmtId="0" fontId="56" fillId="0" borderId="286">
      <alignment horizontal="left" vertical="center"/>
    </xf>
    <xf numFmtId="0" fontId="12" fillId="4" borderId="245" applyNumberFormat="0" applyFont="0" applyAlignment="0" applyProtection="0"/>
    <xf numFmtId="0" fontId="56" fillId="0" borderId="114">
      <alignment horizontal="left" vertical="center"/>
    </xf>
    <xf numFmtId="0" fontId="12" fillId="4" borderId="278" applyNumberFormat="0" applyFont="0" applyAlignment="0" applyProtection="0"/>
    <xf numFmtId="0" fontId="56" fillId="0" borderId="217" applyNumberFormat="0" applyAlignment="0" applyProtection="0">
      <alignment horizontal="left" vertical="center"/>
    </xf>
    <xf numFmtId="0" fontId="12" fillId="4" borderId="202" applyNumberFormat="0" applyFont="0" applyAlignment="0" applyProtection="0"/>
    <xf numFmtId="0" fontId="56" fillId="0" borderId="286">
      <alignment horizontal="left" vertical="center"/>
    </xf>
    <xf numFmtId="165" fontId="97" fillId="0" borderId="0" applyFont="0" applyFill="0" applyBorder="0" applyAlignment="0" applyProtection="0"/>
    <xf numFmtId="0" fontId="174" fillId="0" borderId="131" applyNumberFormat="0" applyAlignment="0">
      <alignment horizontal="center"/>
    </xf>
    <xf numFmtId="0" fontId="12" fillId="4" borderId="245" applyNumberFormat="0" applyFont="0" applyAlignment="0" applyProtection="0"/>
    <xf numFmtId="0" fontId="56" fillId="0" borderId="256" applyNumberFormat="0" applyAlignment="0" applyProtection="0">
      <alignment horizontal="left" vertical="center"/>
    </xf>
    <xf numFmtId="0" fontId="12" fillId="4" borderId="209" applyNumberFormat="0" applyFont="0" applyAlignment="0" applyProtection="0"/>
    <xf numFmtId="0" fontId="12" fillId="4" borderId="245" applyNumberFormat="0" applyFont="0" applyAlignment="0" applyProtection="0"/>
    <xf numFmtId="0" fontId="127" fillId="16" borderId="0" applyNumberFormat="0" applyBorder="0" applyAlignment="0" applyProtection="0"/>
    <xf numFmtId="0" fontId="12" fillId="4" borderId="209" applyNumberFormat="0" applyFont="0" applyAlignment="0" applyProtection="0"/>
    <xf numFmtId="0" fontId="12" fillId="4" borderId="245" applyNumberFormat="0" applyFont="0" applyAlignment="0" applyProtection="0"/>
    <xf numFmtId="189" fontId="54" fillId="0" borderId="225">
      <alignment horizontal="right" vertical="center"/>
    </xf>
    <xf numFmtId="0" fontId="56" fillId="0" borderId="114">
      <alignment horizontal="left" vertical="center"/>
    </xf>
    <xf numFmtId="0" fontId="56" fillId="0" borderId="114">
      <alignment horizontal="left" vertical="center"/>
    </xf>
    <xf numFmtId="0" fontId="12" fillId="4" borderId="209" applyNumberFormat="0" applyFont="0" applyAlignment="0" applyProtection="0"/>
    <xf numFmtId="0" fontId="12" fillId="4" borderId="164" applyNumberFormat="0" applyFont="0" applyAlignment="0" applyProtection="0"/>
    <xf numFmtId="0" fontId="212" fillId="25" borderId="0" applyNumberFormat="0" applyBorder="0" applyAlignment="0" applyProtection="0"/>
    <xf numFmtId="0" fontId="12" fillId="4" borderId="269" applyNumberFormat="0" applyFont="0" applyAlignment="0" applyProtection="0"/>
    <xf numFmtId="0" fontId="12" fillId="4" borderId="209" applyNumberFormat="0" applyFont="0" applyAlignment="0" applyProtection="0"/>
    <xf numFmtId="0" fontId="56" fillId="0" borderId="114">
      <alignment horizontal="left" vertical="center"/>
    </xf>
    <xf numFmtId="0" fontId="12" fillId="4" borderId="164" applyNumberFormat="0" applyFont="0" applyAlignment="0" applyProtection="0"/>
    <xf numFmtId="0" fontId="12" fillId="4" borderId="209" applyNumberFormat="0" applyFont="0" applyAlignment="0" applyProtection="0"/>
    <xf numFmtId="0" fontId="56" fillId="0" borderId="235" applyNumberFormat="0" applyAlignment="0" applyProtection="0">
      <alignment horizontal="left" vertical="center"/>
    </xf>
    <xf numFmtId="0" fontId="152" fillId="18" borderId="265" applyNumberFormat="0" applyAlignment="0" applyProtection="0"/>
    <xf numFmtId="0" fontId="56" fillId="0" borderId="114">
      <alignment horizontal="left" vertical="center"/>
    </xf>
    <xf numFmtId="0" fontId="12" fillId="4" borderId="209" applyNumberFormat="0" applyFont="0" applyAlignment="0" applyProtection="0"/>
    <xf numFmtId="0" fontId="12" fillId="4" borderId="164" applyNumberFormat="0" applyFont="0" applyAlignment="0" applyProtection="0"/>
    <xf numFmtId="0" fontId="12" fillId="4" borderId="278" applyNumberFormat="0" applyFont="0" applyAlignment="0" applyProtection="0"/>
    <xf numFmtId="0" fontId="12" fillId="4" borderId="245" applyNumberFormat="0" applyFont="0" applyAlignment="0" applyProtection="0"/>
    <xf numFmtId="0" fontId="12" fillId="4" borderId="278" applyNumberFormat="0" applyFont="0" applyAlignment="0" applyProtection="0"/>
    <xf numFmtId="0" fontId="12" fillId="4" borderId="186" applyNumberFormat="0" applyFont="0" applyAlignment="0" applyProtection="0"/>
    <xf numFmtId="0" fontId="56" fillId="0" borderId="114">
      <alignment horizontal="left" vertical="center"/>
    </xf>
    <xf numFmtId="0" fontId="12" fillId="4" borderId="202" applyNumberFormat="0" applyFont="0" applyAlignment="0" applyProtection="0"/>
    <xf numFmtId="243" fontId="174" fillId="0" borderId="237"/>
    <xf numFmtId="0" fontId="12" fillId="4" borderId="269" applyNumberFormat="0" applyFont="0" applyAlignment="0" applyProtection="0"/>
    <xf numFmtId="168" fontId="34" fillId="0" borderId="0" applyFont="0" applyFill="0" applyBorder="0" applyAlignment="0" applyProtection="0"/>
    <xf numFmtId="0" fontId="12" fillId="4" borderId="245" applyNumberFormat="0" applyFont="0" applyAlignment="0" applyProtection="0"/>
    <xf numFmtId="190" fontId="54" fillId="0" borderId="225">
      <alignment horizontal="center"/>
    </xf>
    <xf numFmtId="0" fontId="127" fillId="36" borderId="0" applyNumberFormat="0" applyBorder="0" applyAlignment="0" applyProtection="0"/>
    <xf numFmtId="0" fontId="56" fillId="0" borderId="114">
      <alignment horizontal="left" vertical="center"/>
    </xf>
    <xf numFmtId="0" fontId="56" fillId="0" borderId="282" applyNumberFormat="0" applyAlignment="0" applyProtection="0">
      <alignment horizontal="left" vertical="center"/>
    </xf>
    <xf numFmtId="0" fontId="12" fillId="4" borderId="186" applyNumberFormat="0" applyFont="0" applyAlignment="0" applyProtection="0"/>
    <xf numFmtId="0" fontId="56" fillId="0" borderId="114">
      <alignment horizontal="left" vertical="center"/>
    </xf>
    <xf numFmtId="0" fontId="56" fillId="0" borderId="154">
      <alignment horizontal="left" vertical="center"/>
    </xf>
    <xf numFmtId="0" fontId="12" fillId="4" borderId="209"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74" fillId="0" borderId="260" applyNumberFormat="0" applyAlignment="0">
      <alignment horizontal="center"/>
    </xf>
    <xf numFmtId="0" fontId="56" fillId="0" borderId="114">
      <alignment horizontal="left" vertical="center"/>
    </xf>
    <xf numFmtId="221" fontId="199" fillId="54" borderId="214"/>
    <xf numFmtId="0" fontId="12" fillId="4" borderId="164" applyNumberFormat="0" applyFont="0" applyAlignment="0" applyProtection="0"/>
    <xf numFmtId="0" fontId="12" fillId="4" borderId="209" applyNumberFormat="0" applyFont="0" applyAlignment="0" applyProtection="0"/>
    <xf numFmtId="0" fontId="56" fillId="0" borderId="256" applyNumberFormat="0" applyAlignment="0" applyProtection="0">
      <alignment horizontal="left" vertical="center"/>
    </xf>
    <xf numFmtId="0" fontId="56" fillId="0" borderId="261" applyNumberFormat="0" applyAlignment="0" applyProtection="0">
      <alignment horizontal="left" vertical="center"/>
    </xf>
    <xf numFmtId="0" fontId="56" fillId="0" borderId="178" applyNumberFormat="0" applyAlignment="0" applyProtection="0">
      <alignment horizontal="left" vertical="center"/>
    </xf>
    <xf numFmtId="0" fontId="12" fillId="4" borderId="269" applyNumberFormat="0" applyFont="0" applyAlignment="0" applyProtection="0"/>
    <xf numFmtId="0" fontId="12" fillId="4" borderId="278" applyNumberFormat="0" applyFont="0" applyAlignment="0" applyProtection="0"/>
    <xf numFmtId="0" fontId="12" fillId="4" borderId="202" applyNumberFormat="0" applyFont="0" applyAlignment="0" applyProtection="0"/>
    <xf numFmtId="0" fontId="12" fillId="4" borderId="164" applyNumberFormat="0" applyFont="0" applyAlignment="0" applyProtection="0"/>
    <xf numFmtId="0" fontId="12" fillId="4" borderId="278" applyNumberFormat="0" applyFont="0" applyAlignment="0" applyProtection="0"/>
    <xf numFmtId="0" fontId="56" fillId="0" borderId="178" applyNumberFormat="0" applyAlignment="0" applyProtection="0">
      <alignment horizontal="left" vertical="center"/>
    </xf>
    <xf numFmtId="9" fontId="118" fillId="0" borderId="215" applyNumberFormat="0" applyBorder="0"/>
    <xf numFmtId="0" fontId="56" fillId="0" borderId="114">
      <alignment horizontal="left" vertical="center"/>
    </xf>
    <xf numFmtId="0" fontId="56" fillId="0" borderId="114">
      <alignment horizontal="left" vertical="center"/>
    </xf>
    <xf numFmtId="0" fontId="12" fillId="4" borderId="157" applyNumberFormat="0" applyFont="0" applyAlignment="0" applyProtection="0"/>
    <xf numFmtId="0" fontId="12" fillId="4" borderId="224" applyNumberFormat="0" applyFont="0" applyAlignment="0" applyProtection="0"/>
    <xf numFmtId="0" fontId="12" fillId="4" borderId="202" applyNumberFormat="0" applyFont="0" applyAlignment="0" applyProtection="0"/>
    <xf numFmtId="0" fontId="56" fillId="0" borderId="114">
      <alignment horizontal="left" vertical="center"/>
    </xf>
    <xf numFmtId="0" fontId="12" fillId="4" borderId="202" applyNumberFormat="0" applyFont="0" applyAlignment="0" applyProtection="0"/>
    <xf numFmtId="0" fontId="56" fillId="0" borderId="154">
      <alignment horizontal="left" vertical="center"/>
    </xf>
    <xf numFmtId="0" fontId="56" fillId="0" borderId="199">
      <alignment horizontal="left" vertical="center"/>
    </xf>
    <xf numFmtId="0" fontId="56" fillId="0" borderId="114">
      <alignment horizontal="left" vertical="center"/>
    </xf>
    <xf numFmtId="0" fontId="56" fillId="0" borderId="178" applyNumberFormat="0" applyAlignment="0" applyProtection="0">
      <alignment horizontal="left" vertical="center"/>
    </xf>
    <xf numFmtId="0" fontId="12" fillId="4" borderId="209" applyNumberFormat="0" applyFont="0" applyAlignment="0" applyProtection="0"/>
    <xf numFmtId="0" fontId="56" fillId="0" borderId="291">
      <alignment horizontal="left" vertical="center"/>
    </xf>
    <xf numFmtId="0" fontId="12" fillId="4" borderId="209" applyNumberFormat="0" applyFont="0" applyAlignment="0" applyProtection="0"/>
    <xf numFmtId="0" fontId="56" fillId="0" borderId="114">
      <alignment horizontal="left" vertical="center"/>
    </xf>
    <xf numFmtId="0" fontId="174" fillId="0" borderId="216" applyNumberFormat="0" applyAlignment="0">
      <alignment horizontal="center"/>
    </xf>
    <xf numFmtId="200" fontId="34" fillId="0" borderId="0" applyFont="0" applyFill="0" applyBorder="0" applyAlignment="0" applyProtection="0"/>
    <xf numFmtId="0" fontId="12" fillId="4" borderId="278" applyNumberFormat="0" applyFont="0" applyAlignment="0" applyProtection="0"/>
    <xf numFmtId="0" fontId="12" fillId="4" borderId="224" applyNumberFormat="0" applyFont="0" applyAlignment="0" applyProtection="0"/>
    <xf numFmtId="0" fontId="12" fillId="4" borderId="245" applyNumberFormat="0" applyFont="0" applyAlignment="0" applyProtection="0"/>
    <xf numFmtId="0" fontId="56" fillId="0" borderId="178" applyNumberFormat="0" applyAlignment="0" applyProtection="0">
      <alignment horizontal="left" vertical="center"/>
    </xf>
    <xf numFmtId="0" fontId="12" fillId="4" borderId="209" applyNumberFormat="0" applyFont="0" applyAlignment="0" applyProtection="0"/>
    <xf numFmtId="0" fontId="56" fillId="0" borderId="114">
      <alignment horizontal="left" vertical="center"/>
    </xf>
    <xf numFmtId="0" fontId="56" fillId="0" borderId="154">
      <alignment horizontal="left" vertical="center"/>
    </xf>
    <xf numFmtId="0" fontId="56" fillId="0" borderId="257">
      <alignment horizontal="left" vertical="center"/>
    </xf>
    <xf numFmtId="0" fontId="12" fillId="4" borderId="209" applyNumberFormat="0" applyFont="0" applyAlignment="0" applyProtection="0"/>
    <xf numFmtId="0" fontId="56" fillId="0" borderId="114">
      <alignment horizontal="left" vertical="center"/>
    </xf>
    <xf numFmtId="0" fontId="56" fillId="0" borderId="114">
      <alignment horizontal="left" vertical="center"/>
    </xf>
    <xf numFmtId="0" fontId="12" fillId="4" borderId="245" applyNumberFormat="0" applyFont="0" applyAlignment="0" applyProtection="0"/>
    <xf numFmtId="0" fontId="56" fillId="0" borderId="154">
      <alignment horizontal="left" vertical="center"/>
    </xf>
    <xf numFmtId="0" fontId="12" fillId="4" borderId="245" applyNumberFormat="0" applyFont="0" applyAlignment="0" applyProtection="0"/>
    <xf numFmtId="0" fontId="56" fillId="0" borderId="232" applyNumberFormat="0" applyAlignment="0" applyProtection="0">
      <alignment horizontal="left" vertical="center"/>
    </xf>
    <xf numFmtId="0" fontId="12" fillId="4" borderId="278" applyNumberFormat="0" applyFont="0" applyAlignment="0" applyProtection="0"/>
    <xf numFmtId="192" fontId="54" fillId="0" borderId="238"/>
    <xf numFmtId="0" fontId="12" fillId="4" borderId="202" applyNumberFormat="0" applyFont="0" applyAlignment="0" applyProtection="0"/>
    <xf numFmtId="0" fontId="56" fillId="0" borderId="286">
      <alignment horizontal="left" vertical="center"/>
    </xf>
    <xf numFmtId="0" fontId="56" fillId="0" borderId="114">
      <alignment horizontal="left" vertical="center"/>
    </xf>
    <xf numFmtId="0" fontId="56" fillId="0" borderId="277" applyNumberFormat="0" applyAlignment="0" applyProtection="0">
      <alignment horizontal="left" vertical="center"/>
    </xf>
    <xf numFmtId="0" fontId="56" fillId="0" borderId="257">
      <alignment horizontal="left" vertical="center"/>
    </xf>
    <xf numFmtId="0" fontId="56" fillId="0" borderId="114">
      <alignment horizontal="left" vertical="center"/>
    </xf>
    <xf numFmtId="0" fontId="212" fillId="26" borderId="0" applyNumberFormat="0" applyBorder="0" applyAlignment="0" applyProtection="0"/>
    <xf numFmtId="0" fontId="56" fillId="0" borderId="114">
      <alignment horizontal="left" vertical="center"/>
    </xf>
    <xf numFmtId="0" fontId="12" fillId="4" borderId="164" applyNumberFormat="0" applyFont="0" applyAlignment="0" applyProtection="0"/>
    <xf numFmtId="0" fontId="56" fillId="0" borderId="199">
      <alignment horizontal="left" vertical="center"/>
    </xf>
    <xf numFmtId="0" fontId="56" fillId="0" borderId="282" applyNumberFormat="0" applyAlignment="0" applyProtection="0">
      <alignment horizontal="left" vertical="center"/>
    </xf>
    <xf numFmtId="0" fontId="12" fillId="4" borderId="224" applyNumberFormat="0" applyFont="0" applyAlignment="0" applyProtection="0"/>
    <xf numFmtId="0" fontId="56" fillId="0" borderId="154">
      <alignment horizontal="left" vertical="center"/>
    </xf>
    <xf numFmtId="0" fontId="56" fillId="0" borderId="197" applyNumberFormat="0" applyAlignment="0" applyProtection="0">
      <alignment horizontal="left" vertical="center"/>
    </xf>
    <xf numFmtId="220" fontId="59" fillId="44" borderId="223" applyNumberFormat="0" applyAlignment="0">
      <alignment horizontal="left" vertical="top"/>
    </xf>
    <xf numFmtId="0" fontId="153" fillId="20" borderId="271" applyNumberFormat="0" applyAlignment="0" applyProtection="0"/>
    <xf numFmtId="0" fontId="12" fillId="4" borderId="269" applyNumberFormat="0" applyFont="0" applyAlignment="0" applyProtection="0"/>
    <xf numFmtId="0" fontId="56" fillId="0" borderId="199">
      <alignment horizontal="left" vertical="center"/>
    </xf>
    <xf numFmtId="0" fontId="12" fillId="4" borderId="164" applyNumberFormat="0" applyFont="0" applyAlignment="0" applyProtection="0"/>
    <xf numFmtId="0" fontId="56" fillId="0" borderId="178" applyNumberFormat="0" applyAlignment="0" applyProtection="0">
      <alignment horizontal="left" vertical="center"/>
    </xf>
    <xf numFmtId="0" fontId="56" fillId="0" borderId="114">
      <alignment horizontal="left" vertical="center"/>
    </xf>
    <xf numFmtId="0" fontId="212" fillId="25" borderId="0" applyNumberFormat="0" applyBorder="0" applyAlignment="0" applyProtection="0"/>
    <xf numFmtId="165" fontId="8" fillId="0" borderId="0" applyFont="0" applyFill="0" applyBorder="0" applyAlignment="0" applyProtection="0"/>
    <xf numFmtId="0" fontId="12" fillId="4" borderId="209" applyNumberFormat="0" applyFont="0" applyAlignment="0" applyProtection="0"/>
    <xf numFmtId="0" fontId="12" fillId="4" borderId="186" applyNumberFormat="0" applyFont="0" applyAlignment="0" applyProtection="0"/>
    <xf numFmtId="0" fontId="12" fillId="4" borderId="269" applyNumberFormat="0" applyFont="0" applyAlignment="0" applyProtection="0"/>
    <xf numFmtId="0" fontId="56" fillId="0" borderId="114">
      <alignment horizontal="left" vertical="center"/>
    </xf>
    <xf numFmtId="0" fontId="56" fillId="0" borderId="114">
      <alignment horizontal="left" vertical="center"/>
    </xf>
    <xf numFmtId="0" fontId="18" fillId="53" borderId="208">
      <alignment horizontal="left" vertical="center"/>
    </xf>
    <xf numFmtId="0" fontId="18" fillId="53" borderId="223">
      <alignment horizontal="left" vertical="center"/>
    </xf>
    <xf numFmtId="0" fontId="12" fillId="4" borderId="209" applyNumberFormat="0" applyFont="0" applyAlignment="0" applyProtection="0"/>
    <xf numFmtId="0" fontId="12" fillId="4" borderId="164" applyNumberFormat="0" applyFont="0" applyAlignment="0" applyProtection="0"/>
    <xf numFmtId="217" fontId="59" fillId="0" borderId="229">
      <alignment horizontal="left" vertical="top"/>
    </xf>
    <xf numFmtId="0" fontId="12" fillId="4" borderId="202" applyNumberFormat="0" applyFont="0" applyAlignment="0" applyProtection="0"/>
    <xf numFmtId="0" fontId="12" fillId="4" borderId="269" applyNumberFormat="0" applyFont="0" applyAlignment="0" applyProtection="0"/>
    <xf numFmtId="0" fontId="12" fillId="4" borderId="209" applyNumberFormat="0" applyFont="0" applyAlignment="0" applyProtection="0"/>
    <xf numFmtId="0" fontId="56" fillId="0" borderId="194" applyNumberFormat="0" applyAlignment="0" applyProtection="0">
      <alignment horizontal="left" vertical="center"/>
    </xf>
    <xf numFmtId="0" fontId="56" fillId="0" borderId="291">
      <alignment horizontal="left" vertical="center"/>
    </xf>
    <xf numFmtId="0" fontId="12" fillId="4" borderId="224" applyNumberFormat="0" applyFont="0" applyAlignment="0" applyProtection="0"/>
    <xf numFmtId="0" fontId="56" fillId="0" borderId="178" applyNumberFormat="0" applyAlignment="0" applyProtection="0">
      <alignment horizontal="left" vertical="center"/>
    </xf>
    <xf numFmtId="0" fontId="56" fillId="0" borderId="114">
      <alignment horizontal="left" vertical="center"/>
    </xf>
    <xf numFmtId="0" fontId="56" fillId="0" borderId="154">
      <alignment horizontal="left" vertical="center"/>
    </xf>
    <xf numFmtId="0" fontId="56" fillId="0" borderId="114">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0" borderId="0"/>
    <xf numFmtId="0" fontId="56" fillId="0" borderId="286">
      <alignment horizontal="left" vertical="center"/>
    </xf>
    <xf numFmtId="0" fontId="12" fillId="4" borderId="202" applyNumberFormat="0" applyFont="0" applyAlignment="0" applyProtection="0"/>
    <xf numFmtId="0" fontId="12" fillId="4" borderId="245" applyNumberFormat="0" applyFont="0" applyAlignment="0" applyProtection="0"/>
    <xf numFmtId="0" fontId="56" fillId="0" borderId="261" applyNumberFormat="0" applyAlignment="0" applyProtection="0">
      <alignment horizontal="left" vertical="center"/>
    </xf>
    <xf numFmtId="0" fontId="12" fillId="4" borderId="164" applyNumberFormat="0" applyFont="0" applyAlignment="0" applyProtection="0"/>
    <xf numFmtId="43" fontId="95" fillId="0" borderId="0" applyFont="0" applyFill="0" applyBorder="0" applyAlignment="0" applyProtection="0"/>
    <xf numFmtId="0" fontId="56" fillId="0" borderId="114">
      <alignment horizontal="left" vertical="center"/>
    </xf>
    <xf numFmtId="0" fontId="56" fillId="0" borderId="178" applyNumberFormat="0" applyAlignment="0" applyProtection="0">
      <alignment horizontal="left" vertical="center"/>
    </xf>
    <xf numFmtId="0" fontId="56" fillId="0" borderId="114">
      <alignment horizontal="left" vertical="center"/>
    </xf>
    <xf numFmtId="0" fontId="212" fillId="26" borderId="0" applyNumberFormat="0" applyBorder="0" applyAlignment="0" applyProtection="0"/>
    <xf numFmtId="0" fontId="212" fillId="25" borderId="0" applyNumberFormat="0" applyBorder="0" applyAlignment="0" applyProtection="0"/>
    <xf numFmtId="0" fontId="12" fillId="4" borderId="202" applyNumberFormat="0" applyFont="0" applyAlignment="0" applyProtection="0"/>
    <xf numFmtId="49" fontId="166" fillId="0" borderId="208">
      <alignment vertical="center"/>
    </xf>
    <xf numFmtId="0" fontId="56" fillId="0" borderId="154">
      <alignment horizontal="left" vertical="center"/>
    </xf>
    <xf numFmtId="0" fontId="56" fillId="0" borderId="114">
      <alignment horizontal="left" vertical="center"/>
    </xf>
    <xf numFmtId="0" fontId="12" fillId="4" borderId="278" applyNumberFormat="0" applyFont="0" applyAlignment="0" applyProtection="0"/>
    <xf numFmtId="0" fontId="56" fillId="0" borderId="261" applyNumberFormat="0" applyAlignment="0" applyProtection="0">
      <alignment horizontal="left" vertical="center"/>
    </xf>
    <xf numFmtId="0" fontId="56" fillId="0" borderId="154">
      <alignment horizontal="left" vertical="center"/>
    </xf>
    <xf numFmtId="0" fontId="56" fillId="0" borderId="178" applyNumberFormat="0" applyAlignment="0" applyProtection="0">
      <alignment horizontal="left" vertical="center"/>
    </xf>
    <xf numFmtId="0" fontId="12" fillId="4" borderId="157" applyNumberFormat="0" applyFont="0" applyAlignment="0" applyProtection="0"/>
    <xf numFmtId="0" fontId="56" fillId="0" borderId="114">
      <alignment horizontal="left" vertical="center"/>
    </xf>
    <xf numFmtId="0" fontId="12" fillId="4" borderId="209"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56" fillId="0" borderId="220" applyNumberFormat="0" applyAlignment="0" applyProtection="0">
      <alignment horizontal="left" vertical="center"/>
    </xf>
    <xf numFmtId="0" fontId="12" fillId="0" borderId="0"/>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0" borderId="0"/>
    <xf numFmtId="0" fontId="18" fillId="53" borderId="123">
      <alignment horizontal="left" vertical="center"/>
    </xf>
    <xf numFmtId="0" fontId="195" fillId="0" borderId="128" applyNumberFormat="0" applyFill="0" applyAlignment="0" applyProtection="0"/>
    <xf numFmtId="189" fontId="54" fillId="0" borderId="125">
      <alignment horizontal="right" vertical="center"/>
    </xf>
    <xf numFmtId="189" fontId="54" fillId="0" borderId="125">
      <alignment horizontal="right" vertical="center"/>
    </xf>
    <xf numFmtId="189" fontId="54" fillId="0" borderId="125">
      <alignment horizontal="right" vertical="center"/>
    </xf>
    <xf numFmtId="189" fontId="54" fillId="0" borderId="125">
      <alignment horizontal="right" vertical="center"/>
    </xf>
    <xf numFmtId="0" fontId="152" fillId="18" borderId="127" applyNumberFormat="0" applyAlignment="0" applyProtection="0"/>
    <xf numFmtId="0" fontId="138" fillId="18" borderId="126" applyNumberForma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10" fontId="72" fillId="3" borderId="115" applyNumberFormat="0" applyBorder="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75" applyNumberFormat="0" applyAlignment="0" applyProtection="0">
      <alignment horizontal="left" vertical="center"/>
    </xf>
    <xf numFmtId="0" fontId="12" fillId="4" borderId="15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10" fontId="72" fillId="3" borderId="155" applyNumberFormat="0" applyBorder="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8" fillId="53" borderId="123">
      <alignment horizontal="left" vertical="center"/>
    </xf>
    <xf numFmtId="0" fontId="56" fillId="0" borderId="178" applyNumberFormat="0" applyAlignment="0" applyProtection="0">
      <alignment horizontal="left" vertical="center"/>
    </xf>
    <xf numFmtId="0" fontId="12" fillId="4" borderId="186"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189" fontId="54" fillId="0" borderId="118">
      <alignment horizontal="right" vertical="center"/>
    </xf>
    <xf numFmtId="190" fontId="54" fillId="0" borderId="118">
      <alignment horizontal="center"/>
    </xf>
    <xf numFmtId="192" fontId="54" fillId="0" borderId="115"/>
    <xf numFmtId="0" fontId="56" fillId="0" borderId="132" applyNumberFormat="0" applyAlignment="0" applyProtection="0">
      <alignment horizontal="left" vertical="center"/>
    </xf>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53" fillId="20" borderId="126" applyNumberFormat="0" applyAlignment="0" applyProtection="0"/>
    <xf numFmtId="0" fontId="12" fillId="4" borderId="124" applyNumberFormat="0" applyFont="0" applyAlignment="0" applyProtection="0"/>
    <xf numFmtId="0" fontId="12" fillId="4" borderId="124" applyNumberFormat="0" applyFont="0" applyAlignment="0" applyProtection="0"/>
    <xf numFmtId="0" fontId="138" fillId="18" borderId="126" applyNumberFormat="0" applyAlignment="0" applyProtection="0"/>
    <xf numFmtId="0" fontId="12" fillId="4" borderId="124" applyNumberFormat="0" applyFont="0" applyAlignment="0" applyProtection="0"/>
    <xf numFmtId="0" fontId="153" fillId="20" borderId="211" applyNumberFormat="0" applyAlignment="0" applyProtection="0"/>
    <xf numFmtId="0" fontId="34" fillId="0" borderId="0"/>
    <xf numFmtId="0" fontId="12" fillId="4" borderId="157" applyNumberFormat="0" applyFont="0" applyAlignment="0" applyProtection="0"/>
    <xf numFmtId="0" fontId="56" fillId="0" borderId="261" applyNumberFormat="0" applyAlignment="0" applyProtection="0">
      <alignment horizontal="left" vertical="center"/>
    </xf>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220" fontId="198" fillId="52" borderId="169">
      <alignment vertical="top"/>
    </xf>
    <xf numFmtId="0" fontId="12" fillId="4" borderId="164" applyNumberFormat="0" applyFont="0" applyAlignment="0" applyProtection="0"/>
    <xf numFmtId="0" fontId="12" fillId="4" borderId="202" applyNumberFormat="0" applyFont="0" applyAlignment="0" applyProtection="0"/>
    <xf numFmtId="0" fontId="12" fillId="4" borderId="157" applyNumberFormat="0" applyFont="0" applyAlignment="0" applyProtection="0"/>
    <xf numFmtId="49" fontId="166" fillId="0" borderId="123">
      <alignment vertical="center"/>
    </xf>
    <xf numFmtId="0" fontId="56" fillId="0" borderId="135" applyNumberFormat="0" applyAlignment="0" applyProtection="0">
      <alignment horizontal="left" vertical="center"/>
    </xf>
    <xf numFmtId="0" fontId="12" fillId="4" borderId="124" applyNumberFormat="0" applyFont="0" applyAlignment="0" applyProtection="0"/>
    <xf numFmtId="0" fontId="138" fillId="18" borderId="126" applyNumberFormat="0" applyAlignment="0" applyProtection="0"/>
    <xf numFmtId="0" fontId="12" fillId="4" borderId="224" applyNumberFormat="0" applyFont="0" applyAlignment="0" applyProtection="0"/>
    <xf numFmtId="0" fontId="56" fillId="0" borderId="135" applyNumberFormat="0" applyAlignment="0" applyProtection="0">
      <alignment horizontal="left" vertical="center"/>
    </xf>
    <xf numFmtId="0" fontId="138" fillId="18" borderId="247" applyNumberFormat="0" applyAlignment="0" applyProtection="0"/>
    <xf numFmtId="0" fontId="56" fillId="0" borderId="257">
      <alignment horizontal="left" vertical="center"/>
    </xf>
    <xf numFmtId="0" fontId="56" fillId="0" borderId="217" applyNumberFormat="0" applyAlignment="0" applyProtection="0">
      <alignment horizontal="left" vertical="center"/>
    </xf>
    <xf numFmtId="2" fontId="168" fillId="0" borderId="165" applyBorder="0"/>
    <xf numFmtId="0" fontId="56" fillId="0" borderId="175" applyNumberFormat="0" applyAlignment="0" applyProtection="0">
      <alignment horizontal="left" vertical="center"/>
    </xf>
    <xf numFmtId="190" fontId="54" fillId="0" borderId="165">
      <alignment horizontal="center"/>
    </xf>
    <xf numFmtId="0" fontId="56" fillId="0" borderId="132" applyNumberFormat="0" applyAlignment="0" applyProtection="0">
      <alignment horizontal="left" vertical="center"/>
    </xf>
    <xf numFmtId="0" fontId="12" fillId="4" borderId="209" applyNumberFormat="0" applyFont="0" applyAlignment="0" applyProtection="0"/>
    <xf numFmtId="220" fontId="59" fillId="44" borderId="123" applyNumberFormat="0" applyAlignment="0">
      <alignment horizontal="left" vertical="top"/>
    </xf>
    <xf numFmtId="0" fontId="12" fillId="4" borderId="157" applyNumberFormat="0" applyFont="0" applyAlignment="0" applyProtection="0"/>
    <xf numFmtId="0" fontId="12" fillId="4" borderId="164" applyNumberFormat="0" applyFont="0" applyAlignment="0" applyProtection="0"/>
    <xf numFmtId="0" fontId="138" fillId="18" borderId="126" applyNumberForma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24" applyNumberFormat="0" applyFont="0" applyAlignment="0" applyProtection="0"/>
    <xf numFmtId="0" fontId="12" fillId="4" borderId="16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278" applyNumberFormat="0" applyFont="0" applyAlignment="0" applyProtection="0"/>
    <xf numFmtId="0" fontId="212" fillId="26" borderId="0" applyNumberFormat="0" applyBorder="0" applyAlignment="0" applyProtection="0"/>
    <xf numFmtId="220" fontId="198" fillId="52" borderId="258">
      <alignment vertical="top"/>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224" applyNumberFormat="0" applyFont="0" applyAlignment="0" applyProtection="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64" applyNumberFormat="0" applyFont="0" applyAlignment="0" applyProtection="0"/>
    <xf numFmtId="0" fontId="56" fillId="0" borderId="199">
      <alignment horizontal="left" vertical="center"/>
    </xf>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0" borderId="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220" fontId="198" fillId="52" borderId="129">
      <alignment vertical="top"/>
    </xf>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8" fillId="0" borderId="0"/>
    <xf numFmtId="9" fontId="118" fillId="0" borderId="130" applyNumberFormat="0" applyBorder="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56" fillId="0" borderId="277" applyNumberFormat="0" applyAlignment="0" applyProtection="0">
      <alignment horizontal="left" vertical="center"/>
    </xf>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245"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64" applyNumberFormat="0" applyFont="0" applyAlignment="0" applyProtection="0"/>
    <xf numFmtId="189" fontId="54" fillId="0" borderId="125">
      <alignment horizontal="right" vertical="center"/>
    </xf>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189" fontId="54" fillId="0" borderId="125">
      <alignment horizontal="right" vertical="center"/>
    </xf>
    <xf numFmtId="0" fontId="12" fillId="4" borderId="124" applyNumberFormat="0" applyFont="0" applyAlignment="0" applyProtection="0"/>
    <xf numFmtId="0" fontId="12" fillId="4" borderId="164" applyNumberFormat="0" applyFont="0" applyAlignment="0" applyProtection="0"/>
    <xf numFmtId="9" fontId="118" fillId="0" borderId="275" applyNumberFormat="0" applyBorder="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217" fontId="59" fillId="0" borderId="129">
      <alignment horizontal="left" vertical="top"/>
    </xf>
    <xf numFmtId="0" fontId="12" fillId="4" borderId="124" applyNumberFormat="0" applyFont="0" applyAlignment="0" applyProtection="0"/>
    <xf numFmtId="0" fontId="12" fillId="4" borderId="124" applyNumberFormat="0" applyFont="0" applyAlignment="0" applyProtection="0"/>
    <xf numFmtId="190" fontId="54" fillId="0" borderId="125">
      <alignment horizontal="center"/>
    </xf>
    <xf numFmtId="0" fontId="56" fillId="0" borderId="132" applyNumberFormat="0" applyAlignment="0" applyProtection="0">
      <alignment horizontal="left" vertical="center"/>
    </xf>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24" applyNumberFormat="0" applyFont="0" applyAlignment="0" applyProtection="0"/>
    <xf numFmtId="221" fontId="199" fillId="54" borderId="169"/>
    <xf numFmtId="0" fontId="12" fillId="4" borderId="12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24" applyNumberFormat="0" applyFont="0" applyAlignment="0" applyProtection="0"/>
    <xf numFmtId="0" fontId="12" fillId="4" borderId="157" applyNumberFormat="0" applyFont="0" applyAlignment="0" applyProtection="0"/>
    <xf numFmtId="0" fontId="12" fillId="4" borderId="278" applyNumberFormat="0" applyFont="0" applyAlignment="0" applyProtection="0"/>
    <xf numFmtId="0" fontId="56" fillId="0" borderId="135"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5" applyNumberFormat="0" applyAlignment="0" applyProtection="0">
      <alignment horizontal="left" vertical="center"/>
    </xf>
    <xf numFmtId="0" fontId="56" fillId="0" borderId="132" applyNumberFormat="0" applyAlignment="0" applyProtection="0">
      <alignment horizontal="left" vertical="center"/>
    </xf>
    <xf numFmtId="0" fontId="56" fillId="0" borderId="154">
      <alignment horizontal="left" vertical="center"/>
    </xf>
    <xf numFmtId="0" fontId="12" fillId="4" borderId="157" applyNumberFormat="0" applyFont="0" applyAlignment="0" applyProtection="0"/>
    <xf numFmtId="0" fontId="12" fillId="4" borderId="164" applyNumberFormat="0" applyFont="0" applyAlignment="0" applyProtection="0"/>
    <xf numFmtId="0" fontId="12" fillId="4" borderId="124" applyNumberFormat="0" applyFont="0" applyAlignment="0" applyProtection="0"/>
    <xf numFmtId="0" fontId="12" fillId="4" borderId="164" applyNumberFormat="0" applyFont="0" applyAlignment="0" applyProtection="0"/>
    <xf numFmtId="0" fontId="138" fillId="18" borderId="283" applyNumberFormat="0" applyAlignment="0" applyProtection="0"/>
    <xf numFmtId="0" fontId="56" fillId="0" borderId="132" applyNumberFormat="0" applyAlignment="0" applyProtection="0">
      <alignment horizontal="left" vertical="center"/>
    </xf>
    <xf numFmtId="0" fontId="12" fillId="4" borderId="157" applyNumberFormat="0" applyFont="0" applyAlignment="0" applyProtection="0"/>
    <xf numFmtId="0" fontId="138" fillId="18" borderId="159" applyNumberFormat="0" applyAlignment="0" applyProtection="0"/>
    <xf numFmtId="0" fontId="12" fillId="4" borderId="164" applyNumberFormat="0" applyFont="0" applyAlignment="0" applyProtection="0"/>
    <xf numFmtId="0" fontId="56" fillId="0" borderId="197" applyNumberFormat="0" applyAlignment="0" applyProtection="0">
      <alignment horizontal="left" vertical="center"/>
    </xf>
    <xf numFmtId="0" fontId="174" fillId="0" borderId="134" applyNumberFormat="0" applyAlignment="0">
      <alignment horizont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78" applyNumberFormat="0" applyAlignment="0" applyProtection="0">
      <alignment horizontal="left" vertical="center"/>
    </xf>
    <xf numFmtId="0" fontId="12" fillId="0" borderId="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56" fillId="0" borderId="286">
      <alignment horizontal="left" vertical="center"/>
    </xf>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8" fillId="0" borderId="0"/>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10" fontId="72" fillId="3" borderId="200" applyNumberFormat="0" applyBorder="0" applyAlignment="0" applyProtection="0"/>
    <xf numFmtId="0" fontId="12" fillId="4" borderId="209" applyNumberFormat="0" applyFont="0" applyAlignment="0" applyProtection="0"/>
    <xf numFmtId="0" fontId="138" fillId="18" borderId="166" applyNumberFormat="0" applyAlignment="0" applyProtection="0"/>
    <xf numFmtId="0" fontId="12" fillId="4" borderId="202" applyNumberFormat="0" applyFont="0" applyAlignment="0" applyProtection="0"/>
    <xf numFmtId="0" fontId="212" fillId="33" borderId="0" applyNumberFormat="0" applyBorder="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56" fillId="0" borderId="291">
      <alignment horizontal="left" vertical="center"/>
    </xf>
    <xf numFmtId="0" fontId="12" fillId="4" borderId="224" applyNumberFormat="0" applyFont="0" applyAlignment="0" applyProtection="0"/>
    <xf numFmtId="0" fontId="12" fillId="4" borderId="245" applyNumberFormat="0" applyFont="0" applyAlignment="0" applyProtection="0"/>
    <xf numFmtId="0" fontId="12" fillId="4" borderId="209" applyNumberFormat="0" applyFont="0" applyAlignment="0" applyProtection="0"/>
    <xf numFmtId="221" fontId="199" fillId="54" borderId="129"/>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38" fillId="18" borderId="264" applyNumberFormat="0" applyAlignment="0" applyProtection="0"/>
    <xf numFmtId="0" fontId="56" fillId="0" borderId="257">
      <alignment horizontal="left" vertical="center"/>
    </xf>
    <xf numFmtId="0" fontId="12" fillId="4" borderId="209"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86" applyNumberFormat="0" applyFont="0" applyAlignment="0" applyProtection="0"/>
    <xf numFmtId="0" fontId="12" fillId="4" borderId="124" applyNumberFormat="0" applyFont="0" applyAlignment="0" applyProtection="0"/>
    <xf numFmtId="0" fontId="12" fillId="4" borderId="186" applyNumberFormat="0" applyFont="0" applyAlignment="0" applyProtection="0"/>
    <xf numFmtId="0" fontId="12" fillId="4" borderId="224" applyNumberFormat="0" applyFont="0" applyAlignment="0" applyProtection="0"/>
    <xf numFmtId="0" fontId="56" fillId="0" borderId="199">
      <alignment horizontal="left" vertical="center"/>
    </xf>
    <xf numFmtId="0" fontId="12" fillId="4" borderId="202"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38" fillId="18" borderId="119" applyNumberFormat="0" applyAlignment="0" applyProtection="0"/>
    <xf numFmtId="0" fontId="138" fillId="18" borderId="119" applyNumberFormat="0" applyAlignment="0" applyProtection="0"/>
    <xf numFmtId="0" fontId="138" fillId="18" borderId="119" applyNumberFormat="0" applyAlignment="0" applyProtection="0"/>
    <xf numFmtId="0" fontId="12" fillId="4" borderId="124" applyNumberFormat="0" applyFont="0" applyAlignment="0" applyProtection="0"/>
    <xf numFmtId="0" fontId="118" fillId="0" borderId="115" applyNumberFormat="0" applyFont="0" applyFill="0" applyAlignment="0" applyProtection="0"/>
    <xf numFmtId="0" fontId="56" fillId="0" borderId="135" applyNumberFormat="0" applyAlignment="0" applyProtection="0">
      <alignment horizontal="left" vertical="center"/>
    </xf>
    <xf numFmtId="220" fontId="59" fillId="44" borderId="123" applyNumberFormat="0" applyAlignment="0">
      <alignment horizontal="left" vertical="top"/>
    </xf>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10" fontId="72" fillId="3" borderId="123" applyNumberFormat="0" applyBorder="0" applyAlignment="0" applyProtection="0"/>
    <xf numFmtId="0" fontId="56" fillId="0" borderId="172" applyNumberFormat="0" applyAlignment="0" applyProtection="0">
      <alignment horizontal="left" vertical="center"/>
    </xf>
    <xf numFmtId="0" fontId="12" fillId="4" borderId="157"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52" fillId="18" borderId="127" applyNumberFormat="0" applyAlignment="0" applyProtection="0"/>
    <xf numFmtId="2" fontId="168" fillId="0" borderId="125" applyBorder="0"/>
    <xf numFmtId="1" fontId="121" fillId="0" borderId="115" applyBorder="0" applyAlignment="0">
      <alignment horizontal="center"/>
    </xf>
    <xf numFmtId="220" fontId="198" fillId="52" borderId="129">
      <alignment vertical="top"/>
    </xf>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14">
      <alignment horizontal="left" vertical="center"/>
    </xf>
    <xf numFmtId="0" fontId="12" fillId="4" borderId="124" applyNumberFormat="0" applyFont="0" applyAlignment="0" applyProtection="0"/>
    <xf numFmtId="0" fontId="56" fillId="0" borderId="114">
      <alignment horizontal="left" vertical="center"/>
    </xf>
    <xf numFmtId="0" fontId="56" fillId="0" borderId="114">
      <alignment horizontal="left" vertical="center"/>
    </xf>
    <xf numFmtId="0" fontId="56" fillId="0" borderId="114">
      <alignment horizontal="left" vertical="center"/>
    </xf>
    <xf numFmtId="190" fontId="54" fillId="0" borderId="239">
      <alignment horizontal="center"/>
    </xf>
    <xf numFmtId="0" fontId="56" fillId="0" borderId="114">
      <alignment horizontal="left" vertical="center"/>
    </xf>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1" fontId="121" fillId="0" borderId="123" applyBorder="0" applyAlignment="0">
      <alignment horizontal="center"/>
    </xf>
    <xf numFmtId="0" fontId="56" fillId="0" borderId="114">
      <alignment horizontal="left" vertical="center"/>
    </xf>
    <xf numFmtId="0" fontId="12" fillId="4" borderId="124" applyNumberFormat="0" applyFont="0" applyAlignment="0" applyProtection="0"/>
    <xf numFmtId="0" fontId="56" fillId="0" borderId="175" applyNumberFormat="0" applyAlignment="0" applyProtection="0">
      <alignment horizontal="left" vertical="center"/>
    </xf>
    <xf numFmtId="0" fontId="56" fillId="0" borderId="154">
      <alignment horizontal="left" vertical="center"/>
    </xf>
    <xf numFmtId="0" fontId="12" fillId="4" borderId="209" applyNumberFormat="0" applyFont="0" applyAlignment="0" applyProtection="0"/>
    <xf numFmtId="248" fontId="191" fillId="0" borderId="125">
      <alignment horizontal="right" vertical="center"/>
    </xf>
    <xf numFmtId="0" fontId="56" fillId="0" borderId="154">
      <alignment horizontal="left" vertical="center"/>
    </xf>
    <xf numFmtId="0" fontId="12" fillId="4" borderId="157" applyNumberFormat="0" applyFont="0" applyAlignment="0" applyProtection="0"/>
    <xf numFmtId="0" fontId="12" fillId="4" borderId="293" applyNumberFormat="0" applyFont="0" applyAlignment="0" applyProtection="0"/>
    <xf numFmtId="0" fontId="56" fillId="0" borderId="135"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243" fontId="174" fillId="0" borderId="122"/>
    <xf numFmtId="0" fontId="56" fillId="0" borderId="135" applyNumberFormat="0" applyAlignment="0" applyProtection="0">
      <alignment horizontal="left" vertical="center"/>
    </xf>
    <xf numFmtId="0" fontId="153" fillId="20" borderId="126" applyNumberFormat="0" applyAlignment="0" applyProtection="0"/>
    <xf numFmtId="0" fontId="152" fillId="18" borderId="127" applyNumberFormat="0" applyAlignment="0" applyProtection="0"/>
    <xf numFmtId="0" fontId="152" fillId="18" borderId="120" applyNumberFormat="0" applyAlignment="0" applyProtection="0"/>
    <xf numFmtId="0" fontId="153" fillId="20" borderId="119" applyNumberForma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56" fillId="0" borderId="132" applyNumberFormat="0" applyAlignment="0" applyProtection="0">
      <alignment horizontal="left" vertical="center"/>
    </xf>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209" applyNumberFormat="0" applyFont="0" applyAlignment="0" applyProtection="0"/>
    <xf numFmtId="220" fontId="59" fillId="44" borderId="115" applyNumberFormat="0" applyAlignment="0">
      <alignment horizontal="left" vertical="top"/>
    </xf>
    <xf numFmtId="49" fontId="166" fillId="0" borderId="115">
      <alignment vertical="center"/>
    </xf>
    <xf numFmtId="0" fontId="153" fillId="20" borderId="119" applyNumberFormat="0" applyAlignment="0" applyProtection="0"/>
    <xf numFmtId="0" fontId="153" fillId="20" borderId="119" applyNumberFormat="0" applyAlignment="0" applyProtection="0"/>
    <xf numFmtId="0" fontId="153" fillId="20" borderId="119" applyNumberFormat="0" applyAlignment="0" applyProtection="0"/>
    <xf numFmtId="2" fontId="168" fillId="0" borderId="118" applyBorder="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53" fillId="20" borderId="159" applyNumberFormat="0" applyAlignment="0" applyProtection="0"/>
    <xf numFmtId="0" fontId="12" fillId="4" borderId="124" applyNumberFormat="0" applyFont="0" applyAlignment="0" applyProtection="0"/>
    <xf numFmtId="0" fontId="56" fillId="0" borderId="154">
      <alignment horizontal="left" vertical="center"/>
    </xf>
    <xf numFmtId="0" fontId="12" fillId="4" borderId="164" applyNumberFormat="0" applyFont="0" applyAlignment="0" applyProtection="0"/>
    <xf numFmtId="0" fontId="12" fillId="4" borderId="157" applyNumberFormat="0" applyFont="0" applyAlignment="0" applyProtection="0"/>
    <xf numFmtId="253" fontId="59" fillId="0" borderId="258">
      <alignment horizontal="left" vertical="top"/>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202"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18" fillId="0" borderId="123" applyNumberFormat="0" applyFont="0" applyFill="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0" borderId="0" applyFill="0" applyBorder="0" applyAlignment="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52" fillId="18" borderId="120" applyNumberFormat="0" applyAlignment="0" applyProtection="0"/>
    <xf numFmtId="0" fontId="152" fillId="18" borderId="120" applyNumberFormat="0" applyAlignment="0" applyProtection="0"/>
    <xf numFmtId="0" fontId="152" fillId="18" borderId="120" applyNumberFormat="0" applyAlignment="0" applyProtection="0"/>
    <xf numFmtId="0" fontId="183" fillId="1" borderId="114" applyNumberFormat="0" applyFont="0" applyAlignment="0">
      <alignment horizontal="center"/>
    </xf>
    <xf numFmtId="0" fontId="56" fillId="0" borderId="135" applyNumberFormat="0" applyAlignment="0" applyProtection="0">
      <alignment horizontal="left" vertical="center"/>
    </xf>
    <xf numFmtId="248" fontId="191" fillId="0" borderId="118">
      <alignment horizontal="right" vertical="center"/>
    </xf>
    <xf numFmtId="189" fontId="54" fillId="0" borderId="118">
      <alignment horizontal="right" vertical="center"/>
    </xf>
    <xf numFmtId="189" fontId="54" fillId="0" borderId="118">
      <alignment horizontal="right" vertical="center"/>
    </xf>
    <xf numFmtId="189" fontId="54" fillId="0" borderId="118">
      <alignment horizontal="right" vertical="center"/>
    </xf>
    <xf numFmtId="189" fontId="54" fillId="0" borderId="118">
      <alignment horizontal="right" vertical="center"/>
    </xf>
    <xf numFmtId="189" fontId="54" fillId="0" borderId="118">
      <alignment horizontal="right" vertical="center"/>
    </xf>
    <xf numFmtId="189" fontId="54" fillId="0" borderId="118">
      <alignment horizontal="right" vertical="center"/>
    </xf>
    <xf numFmtId="0" fontId="56" fillId="0" borderId="135" applyNumberFormat="0" applyAlignment="0" applyProtection="0">
      <alignment horizontal="left" vertical="center"/>
    </xf>
    <xf numFmtId="10" fontId="72" fillId="3" borderId="123" applyNumberFormat="0" applyBorder="0" applyAlignment="0" applyProtection="0"/>
    <xf numFmtId="0" fontId="138" fillId="18" borderId="119" applyNumberFormat="0" applyAlignment="0" applyProtection="0"/>
    <xf numFmtId="0" fontId="195" fillId="0" borderId="121" applyNumberFormat="0" applyFill="0" applyAlignment="0" applyProtection="0"/>
    <xf numFmtId="0" fontId="12" fillId="4" borderId="124" applyNumberFormat="0" applyFont="0" applyAlignment="0" applyProtection="0"/>
    <xf numFmtId="192" fontId="54" fillId="0" borderId="123"/>
    <xf numFmtId="220" fontId="198" fillId="52" borderId="116">
      <alignment vertical="top"/>
    </xf>
    <xf numFmtId="0" fontId="18" fillId="53" borderId="115">
      <alignment horizontal="left" vertical="center"/>
    </xf>
    <xf numFmtId="221" fontId="199" fillId="54" borderId="116"/>
    <xf numFmtId="217" fontId="59" fillId="0" borderId="116">
      <alignment horizontal="left" vertical="top"/>
    </xf>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56" fillId="0" borderId="132" applyNumberFormat="0" applyAlignment="0" applyProtection="0">
      <alignment horizontal="left" vertical="center"/>
    </xf>
    <xf numFmtId="0" fontId="12" fillId="0" borderId="0"/>
    <xf numFmtId="0" fontId="12" fillId="4" borderId="124" applyNumberFormat="0" applyFont="0" applyAlignment="0" applyProtection="0"/>
    <xf numFmtId="0" fontId="56" fillId="0" borderId="132" applyNumberFormat="0" applyAlignment="0" applyProtection="0">
      <alignment horizontal="left" vertical="center"/>
    </xf>
    <xf numFmtId="0" fontId="153" fillId="20" borderId="126" applyNumberForma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2" fontId="168" fillId="0" borderId="125" applyBorder="0"/>
    <xf numFmtId="0" fontId="12" fillId="4" borderId="124" applyNumberFormat="0" applyFont="0" applyAlignment="0" applyProtection="0"/>
    <xf numFmtId="0" fontId="153" fillId="20" borderId="126" applyNumberFormat="0" applyAlignment="0" applyProtection="0"/>
    <xf numFmtId="0" fontId="152" fillId="18" borderId="167" applyNumberFormat="0" applyAlignment="0" applyProtection="0"/>
    <xf numFmtId="0" fontId="12" fillId="4" borderId="124" applyNumberFormat="0" applyFont="0" applyAlignment="0" applyProtection="0"/>
    <xf numFmtId="220" fontId="59" fillId="44" borderId="268" applyNumberFormat="0" applyAlignment="0">
      <alignment horizontal="left" vertical="top"/>
    </xf>
    <xf numFmtId="0" fontId="56" fillId="0" borderId="235" applyNumberFormat="0" applyAlignment="0" applyProtection="0">
      <alignment horizontal="left" vertical="center"/>
    </xf>
    <xf numFmtId="0" fontId="12" fillId="4" borderId="124" applyNumberFormat="0" applyFont="0" applyAlignment="0" applyProtection="0"/>
    <xf numFmtId="0" fontId="12" fillId="4" borderId="224" applyNumberFormat="0" applyFont="0" applyAlignment="0" applyProtection="0"/>
    <xf numFmtId="0" fontId="12" fillId="4" borderId="124" applyNumberFormat="0" applyFont="0" applyAlignment="0" applyProtection="0"/>
    <xf numFmtId="0" fontId="56" fillId="0" borderId="154">
      <alignment horizontal="left" vertical="center"/>
    </xf>
    <xf numFmtId="189" fontId="54" fillId="0" borderId="270">
      <alignment horizontal="right" vertical="center"/>
    </xf>
    <xf numFmtId="0" fontId="12" fillId="4" borderId="164" applyNumberFormat="0" applyFont="0" applyAlignment="0" applyProtection="0"/>
    <xf numFmtId="0" fontId="12" fillId="4" borderId="164" applyNumberFormat="0" applyFont="0" applyAlignment="0" applyProtection="0"/>
    <xf numFmtId="0" fontId="138" fillId="18" borderId="126" applyNumberFormat="0" applyAlignment="0" applyProtection="0"/>
    <xf numFmtId="243" fontId="174" fillId="0" borderId="162"/>
    <xf numFmtId="0" fontId="12" fillId="4" borderId="164"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291">
      <alignment horizontal="left" vertical="center"/>
    </xf>
    <xf numFmtId="0" fontId="56" fillId="0" borderId="199">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78" applyNumberFormat="0" applyAlignment="0" applyProtection="0">
      <alignment horizontal="left" vertical="center"/>
    </xf>
    <xf numFmtId="0" fontId="12" fillId="4" borderId="1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86"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86"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86"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6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221" fontId="199" fillId="54" borderId="129"/>
    <xf numFmtId="0" fontId="12" fillId="4" borderId="164" applyNumberFormat="0" applyFont="0" applyAlignment="0" applyProtection="0"/>
    <xf numFmtId="0" fontId="153" fillId="20" borderId="126" applyNumberFormat="0" applyAlignment="0" applyProtection="0"/>
    <xf numFmtId="192" fontId="54" fillId="0" borderId="123"/>
    <xf numFmtId="0" fontId="12" fillId="4" borderId="202" applyNumberFormat="0" applyFont="0" applyAlignment="0" applyProtection="0"/>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56" fillId="0" borderId="135" applyNumberFormat="0" applyAlignment="0" applyProtection="0">
      <alignment horizontal="left" vertical="center"/>
    </xf>
    <xf numFmtId="0" fontId="12" fillId="4" borderId="124" applyNumberFormat="0" applyFont="0" applyAlignment="0" applyProtection="0"/>
    <xf numFmtId="190" fontId="54" fillId="0" borderId="125">
      <alignment horizontal="center"/>
    </xf>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189" fontId="54" fillId="0" borderId="125">
      <alignment horizontal="right" vertical="center"/>
    </xf>
    <xf numFmtId="0" fontId="12" fillId="4" borderId="186" applyNumberFormat="0" applyFont="0" applyAlignment="0" applyProtection="0"/>
    <xf numFmtId="0" fontId="12" fillId="4" borderId="124" applyNumberFormat="0" applyFont="0" applyAlignment="0" applyProtection="0"/>
    <xf numFmtId="217" fontId="59" fillId="0" borderId="129">
      <alignment horizontal="left" vertical="top"/>
    </xf>
    <xf numFmtId="0" fontId="56" fillId="0" borderId="135" applyNumberFormat="0" applyAlignment="0" applyProtection="0">
      <alignment horizontal="left" vertical="center"/>
    </xf>
    <xf numFmtId="0" fontId="56" fillId="0" borderId="132" applyNumberFormat="0" applyAlignment="0" applyProtection="0">
      <alignment horizontal="left" vertical="center"/>
    </xf>
    <xf numFmtId="0" fontId="12" fillId="4" borderId="124" applyNumberFormat="0" applyFont="0" applyAlignment="0" applyProtection="0"/>
    <xf numFmtId="0" fontId="212" fillId="29" borderId="0" applyNumberFormat="0" applyBorder="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153" fillId="20" borderId="126" applyNumberFormat="0" applyAlignment="0" applyProtection="0"/>
    <xf numFmtId="0" fontId="12" fillId="4" borderId="209"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78" applyNumberFormat="0" applyAlignment="0" applyProtection="0">
      <alignment horizontal="left" vertical="center"/>
    </xf>
    <xf numFmtId="0" fontId="12" fillId="4" borderId="224"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12" fillId="4" borderId="117" applyNumberFormat="0" applyFont="0" applyAlignment="0" applyProtection="0"/>
    <xf numFmtId="0" fontId="56" fillId="0" borderId="132" applyNumberFormat="0" applyAlignment="0" applyProtection="0">
      <alignment horizontal="left" vertical="center"/>
    </xf>
    <xf numFmtId="189" fontId="54" fillId="0" borderId="125">
      <alignment horizontal="righ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8" fillId="0" borderId="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269"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56" fillId="0" borderId="277" applyNumberFormat="0" applyAlignment="0" applyProtection="0">
      <alignment horizontal="left" vertical="center"/>
    </xf>
    <xf numFmtId="0" fontId="12" fillId="4" borderId="124" applyNumberFormat="0" applyFont="0" applyAlignment="0" applyProtection="0"/>
    <xf numFmtId="0" fontId="152" fillId="18" borderId="127" applyNumberFormat="0" applyAlignment="0" applyProtection="0"/>
    <xf numFmtId="0" fontId="12" fillId="4" borderId="124" applyNumberFormat="0" applyFont="0" applyAlignment="0" applyProtection="0"/>
    <xf numFmtId="0" fontId="56" fillId="0" borderId="154">
      <alignment horizontal="left" vertical="center"/>
    </xf>
    <xf numFmtId="189" fontId="54" fillId="0" borderId="125">
      <alignment horizontal="right" vertical="center"/>
    </xf>
    <xf numFmtId="0" fontId="12" fillId="4" borderId="124" applyNumberFormat="0" applyFont="0" applyAlignment="0" applyProtection="0"/>
    <xf numFmtId="0" fontId="152" fillId="18" borderId="127" applyNumberFormat="0" applyAlignment="0" applyProtection="0"/>
    <xf numFmtId="0" fontId="12" fillId="4" borderId="124" applyNumberFormat="0" applyFont="0" applyAlignment="0" applyProtection="0"/>
    <xf numFmtId="0" fontId="12" fillId="4" borderId="124" applyNumberFormat="0" applyFont="0" applyAlignment="0" applyProtection="0"/>
    <xf numFmtId="1" fontId="121" fillId="0" borderId="123" applyBorder="0" applyAlignment="0">
      <alignment horizontal="center"/>
    </xf>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86"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220" fontId="198" fillId="52" borderId="287">
      <alignment vertical="top"/>
    </xf>
    <xf numFmtId="0" fontId="56" fillId="0" borderId="135" applyNumberFormat="0" applyAlignment="0" applyProtection="0">
      <alignment horizontal="left" vertical="center"/>
    </xf>
    <xf numFmtId="0" fontId="12" fillId="4" borderId="124" applyNumberFormat="0" applyFont="0" applyAlignment="0" applyProtection="0"/>
    <xf numFmtId="0" fontId="118" fillId="0" borderId="123" applyNumberFormat="0" applyFont="0" applyFill="0" applyAlignment="0" applyProtection="0"/>
    <xf numFmtId="0" fontId="12" fillId="4" borderId="124" applyNumberFormat="0" applyFont="0" applyAlignment="0" applyProtection="0"/>
    <xf numFmtId="0" fontId="56" fillId="0" borderId="291">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212" fillId="29" borderId="0" applyNumberFormat="0" applyBorder="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202" applyNumberFormat="0" applyFont="0" applyAlignment="0" applyProtection="0"/>
    <xf numFmtId="0" fontId="12" fillId="4" borderId="124" applyNumberFormat="0" applyFont="0" applyAlignment="0" applyProtection="0"/>
    <xf numFmtId="189" fontId="54" fillId="0" borderId="125">
      <alignment horizontal="righ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6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221" fillId="20" borderId="288" applyNumberForma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7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209" applyNumberFormat="0" applyFont="0" applyAlignment="0" applyProtection="0"/>
    <xf numFmtId="0" fontId="12" fillId="4" borderId="124" applyNumberFormat="0" applyFont="0" applyAlignment="0" applyProtection="0"/>
    <xf numFmtId="0" fontId="138" fillId="18" borderId="126" applyNumberFormat="0" applyAlignment="0" applyProtection="0"/>
    <xf numFmtId="0" fontId="56" fillId="0" borderId="135" applyNumberFormat="0" applyAlignment="0" applyProtection="0">
      <alignment horizontal="left" vertical="center"/>
    </xf>
    <xf numFmtId="0" fontId="12" fillId="4" borderId="124" applyNumberFormat="0" applyFont="0" applyAlignment="0" applyProtection="0"/>
    <xf numFmtId="0" fontId="138" fillId="18" borderId="126" applyNumberForma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12" fillId="4" borderId="124" applyNumberFormat="0" applyFont="0" applyAlignment="0" applyProtection="0"/>
    <xf numFmtId="0" fontId="56" fillId="0" borderId="135" applyNumberFormat="0" applyAlignment="0" applyProtection="0">
      <alignment horizontal="left" vertical="center"/>
    </xf>
    <xf numFmtId="0" fontId="12" fillId="4" borderId="124" applyNumberFormat="0" applyFont="0" applyAlignment="0" applyProtection="0"/>
    <xf numFmtId="0" fontId="174" fillId="0" borderId="131" applyNumberFormat="0" applyAlignment="0">
      <alignment horizontal="center"/>
    </xf>
    <xf numFmtId="0" fontId="12" fillId="4" borderId="224" applyNumberFormat="0" applyFont="0" applyAlignment="0" applyProtection="0"/>
    <xf numFmtId="0" fontId="56" fillId="0" borderId="132" applyNumberFormat="0" applyAlignment="0" applyProtection="0">
      <alignment horizontal="left" vertical="center"/>
    </xf>
    <xf numFmtId="0" fontId="138" fillId="18" borderId="126" applyNumberFormat="0" applyAlignment="0" applyProtection="0"/>
    <xf numFmtId="0" fontId="12" fillId="4" borderId="124" applyNumberFormat="0" applyFont="0" applyAlignment="0" applyProtection="0"/>
    <xf numFmtId="0" fontId="12" fillId="4" borderId="164" applyNumberFormat="0" applyFont="0" applyAlignment="0" applyProtection="0"/>
    <xf numFmtId="0" fontId="12" fillId="4" borderId="124" applyNumberFormat="0" applyFont="0" applyAlignment="0" applyProtection="0"/>
    <xf numFmtId="0" fontId="138" fillId="18" borderId="226" applyNumberFormat="0" applyAlignment="0" applyProtection="0"/>
    <xf numFmtId="0" fontId="12" fillId="4" borderId="124" applyNumberFormat="0" applyFont="0" applyAlignment="0" applyProtection="0"/>
    <xf numFmtId="0" fontId="56" fillId="0" borderId="114">
      <alignment horizontal="left" vertical="center"/>
    </xf>
    <xf numFmtId="0" fontId="56" fillId="0" borderId="114">
      <alignment horizontal="left" vertical="center"/>
    </xf>
    <xf numFmtId="0" fontId="153" fillId="20" borderId="126" applyNumberFormat="0" applyAlignment="0" applyProtection="0"/>
    <xf numFmtId="0" fontId="56" fillId="0" borderId="135" applyNumberFormat="0" applyAlignment="0" applyProtection="0">
      <alignment horizontal="left" vertical="center"/>
    </xf>
    <xf numFmtId="0" fontId="56" fillId="0" borderId="114">
      <alignment horizontal="left" vertical="center"/>
    </xf>
    <xf numFmtId="0" fontId="56" fillId="0" borderId="114">
      <alignment horizontal="left" vertical="center"/>
    </xf>
    <xf numFmtId="0" fontId="56" fillId="0" borderId="114">
      <alignment horizontal="left" vertical="center"/>
    </xf>
    <xf numFmtId="0" fontId="56" fillId="0" borderId="135" applyNumberFormat="0" applyAlignment="0" applyProtection="0">
      <alignment horizontal="left" vertical="center"/>
    </xf>
    <xf numFmtId="0" fontId="56" fillId="0" borderId="114">
      <alignment horizontal="left" vertical="center"/>
    </xf>
    <xf numFmtId="0" fontId="56" fillId="0" borderId="114">
      <alignment horizontal="left" vertical="center"/>
    </xf>
    <xf numFmtId="0" fontId="56" fillId="0" borderId="114">
      <alignment horizontal="left" vertical="center"/>
    </xf>
    <xf numFmtId="0" fontId="56" fillId="0" borderId="114">
      <alignment horizontal="left" vertical="center"/>
    </xf>
    <xf numFmtId="0" fontId="56" fillId="0" borderId="114">
      <alignment horizontal="left" vertical="center"/>
    </xf>
    <xf numFmtId="0" fontId="12" fillId="4" borderId="124" applyNumberFormat="0" applyFont="0" applyAlignment="0" applyProtection="0"/>
    <xf numFmtId="0" fontId="56" fillId="0" borderId="114">
      <alignment horizontal="left" vertical="center"/>
    </xf>
    <xf numFmtId="0" fontId="56" fillId="0" borderId="114">
      <alignment horizontal="left" vertical="center"/>
    </xf>
    <xf numFmtId="0" fontId="56" fillId="0" borderId="114">
      <alignment horizontal="left" vertical="center"/>
    </xf>
    <xf numFmtId="0" fontId="12" fillId="4" borderId="124" applyNumberFormat="0" applyFont="0" applyAlignment="0" applyProtection="0"/>
    <xf numFmtId="0" fontId="56" fillId="0" borderId="114">
      <alignment horizontal="left" vertical="center"/>
    </xf>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56" fillId="0" borderId="114">
      <alignment horizontal="left" vertical="center"/>
    </xf>
    <xf numFmtId="0" fontId="183" fillId="1" borderId="114" applyNumberFormat="0" applyFont="0" applyAlignment="0">
      <alignment horizontal="center"/>
    </xf>
    <xf numFmtId="0" fontId="56" fillId="0" borderId="114">
      <alignment horizontal="left" vertical="center"/>
    </xf>
    <xf numFmtId="0" fontId="56" fillId="0" borderId="114">
      <alignment horizontal="left" vertical="center"/>
    </xf>
    <xf numFmtId="0" fontId="56" fillId="0" borderId="114">
      <alignment horizontal="left" vertical="center"/>
    </xf>
    <xf numFmtId="189" fontId="54" fillId="0" borderId="125">
      <alignment horizontal="right" vertical="center"/>
    </xf>
    <xf numFmtId="0" fontId="56" fillId="0" borderId="114">
      <alignment horizontal="left" vertical="center"/>
    </xf>
    <xf numFmtId="0" fontId="56" fillId="0" borderId="114">
      <alignment horizontal="left" vertical="center"/>
    </xf>
    <xf numFmtId="0" fontId="56" fillId="0" borderId="114">
      <alignment horizontal="left" vertical="center"/>
    </xf>
    <xf numFmtId="0" fontId="12" fillId="4" borderId="124" applyNumberFormat="0" applyFont="0" applyAlignment="0" applyProtection="0"/>
    <xf numFmtId="0" fontId="152" fillId="18" borderId="127" applyNumberFormat="0" applyAlignment="0" applyProtection="0"/>
    <xf numFmtId="0" fontId="56" fillId="0" borderId="135" applyNumberFormat="0" applyAlignment="0" applyProtection="0">
      <alignment horizontal="left" vertical="center"/>
    </xf>
    <xf numFmtId="0" fontId="56" fillId="0" borderId="114">
      <alignment horizontal="left" vertical="center"/>
    </xf>
    <xf numFmtId="0" fontId="56" fillId="0" borderId="114">
      <alignment horizontal="left" vertical="center"/>
    </xf>
    <xf numFmtId="0" fontId="56" fillId="0" borderId="114">
      <alignment horizontal="left" vertical="center"/>
    </xf>
    <xf numFmtId="49" fontId="166" fillId="0" borderId="123">
      <alignment vertical="center"/>
    </xf>
    <xf numFmtId="0" fontId="12" fillId="4" borderId="124" applyNumberFormat="0" applyFont="0" applyAlignment="0" applyProtection="0"/>
    <xf numFmtId="0" fontId="56" fillId="0" borderId="114">
      <alignment horizontal="left" vertical="center"/>
    </xf>
    <xf numFmtId="9" fontId="118" fillId="0" borderId="133" applyNumberFormat="0" applyBorder="0"/>
    <xf numFmtId="0" fontId="56" fillId="0" borderId="114">
      <alignment horizontal="left" vertical="center"/>
    </xf>
    <xf numFmtId="0" fontId="56" fillId="0" borderId="114">
      <alignment horizontal="left" vertical="center"/>
    </xf>
    <xf numFmtId="0" fontId="152" fillId="18" borderId="127" applyNumberFormat="0" applyAlignment="0" applyProtection="0"/>
    <xf numFmtId="0" fontId="56" fillId="0" borderId="114">
      <alignment horizontal="left" vertical="center"/>
    </xf>
    <xf numFmtId="0" fontId="56" fillId="0" borderId="114">
      <alignment horizontal="left" vertical="center"/>
    </xf>
    <xf numFmtId="0" fontId="56" fillId="0" borderId="114">
      <alignment horizontal="left" vertical="center"/>
    </xf>
    <xf numFmtId="0" fontId="12" fillId="4" borderId="124" applyNumberFormat="0" applyFont="0" applyAlignment="0" applyProtection="0"/>
    <xf numFmtId="0" fontId="195" fillId="0" borderId="128" applyNumberFormat="0" applyFill="0" applyAlignment="0" applyProtection="0"/>
    <xf numFmtId="0" fontId="12" fillId="4" borderId="124" applyNumberFormat="0" applyFont="0" applyAlignment="0" applyProtection="0"/>
    <xf numFmtId="189" fontId="54" fillId="0" borderId="125">
      <alignment horizontal="right" vertical="center"/>
    </xf>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0" fontId="56" fillId="0" borderId="132" applyNumberFormat="0" applyAlignment="0" applyProtection="0">
      <alignment horizontal="left" vertical="center"/>
    </xf>
    <xf numFmtId="0" fontId="12" fillId="4" borderId="124" applyNumberFormat="0" applyFont="0" applyAlignment="0" applyProtection="0"/>
    <xf numFmtId="189" fontId="54" fillId="0" borderId="125">
      <alignment horizontal="right" vertical="center"/>
    </xf>
    <xf numFmtId="0" fontId="56" fillId="0" borderId="132" applyNumberFormat="0" applyAlignment="0" applyProtection="0">
      <alignment horizontal="left" vertical="center"/>
    </xf>
    <xf numFmtId="189" fontId="54" fillId="0" borderId="125">
      <alignment horizontal="right" vertical="center"/>
    </xf>
    <xf numFmtId="0" fontId="56" fillId="0" borderId="132" applyNumberFormat="0" applyAlignment="0" applyProtection="0">
      <alignment horizontal="left" vertical="center"/>
    </xf>
    <xf numFmtId="248" fontId="191" fillId="0" borderId="125">
      <alignment horizontal="right" vertical="center"/>
    </xf>
    <xf numFmtId="0" fontId="56" fillId="0" borderId="132" applyNumberFormat="0" applyAlignment="0" applyProtection="0">
      <alignment horizontal="left" vertical="center"/>
    </xf>
    <xf numFmtId="0" fontId="56" fillId="0" borderId="132" applyNumberFormat="0" applyAlignment="0" applyProtection="0">
      <alignment horizontal="left" vertical="center"/>
    </xf>
    <xf numFmtId="0" fontId="153" fillId="20" borderId="126" applyNumberFormat="0" applyAlignment="0" applyProtection="0"/>
    <xf numFmtId="0" fontId="56" fillId="0" borderId="132" applyNumberFormat="0" applyAlignment="0" applyProtection="0">
      <alignment horizontal="left" vertical="center"/>
    </xf>
    <xf numFmtId="0" fontId="152" fillId="18" borderId="127" applyNumberFormat="0" applyAlignment="0" applyProtection="0"/>
    <xf numFmtId="0" fontId="56" fillId="0" borderId="132" applyNumberFormat="0" applyAlignment="0" applyProtection="0">
      <alignment horizontal="left" vertical="center"/>
    </xf>
    <xf numFmtId="0" fontId="56" fillId="0" borderId="132" applyNumberFormat="0" applyAlignment="0" applyProtection="0">
      <alignment horizontal="left" vertical="center"/>
    </xf>
    <xf numFmtId="0" fontId="56" fillId="0" borderId="132"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56" fillId="0" borderId="132" applyNumberFormat="0" applyAlignment="0" applyProtection="0">
      <alignment horizontal="left" vertical="center"/>
    </xf>
    <xf numFmtId="0" fontId="56" fillId="0" borderId="135" applyNumberFormat="0" applyAlignment="0" applyProtection="0">
      <alignment horizontal="left" vertical="center"/>
    </xf>
    <xf numFmtId="0" fontId="12" fillId="4" borderId="124" applyNumberFormat="0" applyFont="0" applyAlignment="0" applyProtection="0"/>
    <xf numFmtId="0" fontId="12" fillId="4" borderId="124" applyNumberFormat="0" applyFont="0" applyAlignment="0" applyProtection="0"/>
    <xf numFmtId="0" fontId="12" fillId="4" borderId="124" applyNumberFormat="0" applyFont="0" applyAlignment="0" applyProtection="0"/>
    <xf numFmtId="0" fontId="56" fillId="0" borderId="135" applyNumberFormat="0" applyAlignment="0" applyProtection="0">
      <alignment horizontal="left" vertical="center"/>
    </xf>
    <xf numFmtId="0" fontId="12" fillId="4" borderId="202" applyNumberFormat="0" applyFont="0" applyAlignment="0" applyProtection="0"/>
    <xf numFmtId="0" fontId="12" fillId="4" borderId="145" applyNumberFormat="0" applyFont="0" applyAlignment="0" applyProtection="0"/>
    <xf numFmtId="0" fontId="12" fillId="4" borderId="209" applyNumberFormat="0" applyFont="0" applyAlignment="0" applyProtection="0"/>
    <xf numFmtId="0" fontId="12" fillId="4" borderId="145"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49" fontId="166" fillId="0" borderId="268">
      <alignment vertical="center"/>
    </xf>
    <xf numFmtId="0" fontId="12" fillId="4" borderId="245" applyNumberFormat="0" applyFont="0" applyAlignment="0" applyProtection="0"/>
    <xf numFmtId="0" fontId="56" fillId="0" borderId="286">
      <alignment horizontal="left" vertical="center"/>
    </xf>
    <xf numFmtId="0" fontId="12" fillId="4" borderId="202" applyNumberFormat="0" applyFont="0" applyAlignment="0" applyProtection="0"/>
    <xf numFmtId="0" fontId="12" fillId="4" borderId="145" applyNumberFormat="0" applyFont="0" applyAlignment="0" applyProtection="0"/>
    <xf numFmtId="0" fontId="56" fillId="0" borderId="257">
      <alignment horizontal="left" vertical="center"/>
    </xf>
    <xf numFmtId="0" fontId="56" fillId="0" borderId="199">
      <alignment horizontal="left" vertical="center"/>
    </xf>
    <xf numFmtId="0" fontId="56" fillId="0" borderId="178"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168" fontId="34" fillId="0" borderId="0" applyFont="0" applyFill="0" applyBorder="0" applyAlignment="0" applyProtection="0"/>
    <xf numFmtId="0" fontId="12" fillId="4" borderId="202"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209"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189" fontId="54" fillId="0" borderId="210">
      <alignment horizontal="right" vertical="center"/>
    </xf>
    <xf numFmtId="0" fontId="12" fillId="4" borderId="209"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212" fillId="16" borderId="0" applyNumberFormat="0" applyBorder="0" applyAlignment="0" applyProtection="0"/>
    <xf numFmtId="0" fontId="12" fillId="4" borderId="145" applyNumberFormat="0" applyFont="0" applyAlignment="0" applyProtection="0"/>
    <xf numFmtId="0" fontId="56" fillId="0" borderId="153" applyNumberFormat="0" applyAlignment="0" applyProtection="0">
      <alignment horizontal="left" vertical="center"/>
    </xf>
    <xf numFmtId="220" fontId="198" fillId="52" borderId="150">
      <alignment vertical="top"/>
    </xf>
    <xf numFmtId="0" fontId="56" fillId="0" borderId="261"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212" fillId="33" borderId="0" applyNumberFormat="0" applyBorder="0" applyAlignment="0" applyProtection="0"/>
    <xf numFmtId="0" fontId="12" fillId="4" borderId="145" applyNumberFormat="0" applyFont="0" applyAlignment="0" applyProtection="0"/>
    <xf numFmtId="168" fontId="34" fillId="0" borderId="0" applyFont="0" applyFill="0" applyBorder="0" applyAlignment="0" applyProtection="0"/>
    <xf numFmtId="9" fontId="118" fillId="0" borderId="133" applyNumberFormat="0" applyBorder="0"/>
    <xf numFmtId="0" fontId="12" fillId="4" borderId="209" applyNumberFormat="0" applyFont="0" applyAlignment="0" applyProtection="0"/>
    <xf numFmtId="0" fontId="12" fillId="4" borderId="209" applyNumberFormat="0" applyFont="0" applyAlignment="0" applyProtection="0"/>
    <xf numFmtId="0" fontId="12" fillId="4" borderId="145" applyNumberFormat="0" applyFont="0" applyAlignment="0" applyProtection="0"/>
    <xf numFmtId="0" fontId="56" fillId="0" borderId="199">
      <alignment horizontal="left" vertical="center"/>
    </xf>
    <xf numFmtId="0" fontId="12" fillId="4" borderId="145" applyNumberFormat="0" applyFont="0" applyAlignment="0" applyProtection="0"/>
    <xf numFmtId="0" fontId="12" fillId="4" borderId="209" applyNumberFormat="0" applyFont="0" applyAlignment="0" applyProtection="0"/>
    <xf numFmtId="0" fontId="12" fillId="4" borderId="145" applyNumberFormat="0" applyFont="0" applyAlignment="0" applyProtection="0"/>
    <xf numFmtId="0" fontId="56" fillId="0" borderId="197" applyNumberFormat="0" applyAlignment="0" applyProtection="0">
      <alignment horizontal="left" vertical="center"/>
    </xf>
    <xf numFmtId="189" fontId="54" fillId="0" borderId="146">
      <alignment horizontal="right" vertical="center"/>
    </xf>
    <xf numFmtId="0" fontId="12" fillId="4" borderId="202" applyNumberFormat="0" applyFont="0" applyAlignment="0" applyProtection="0"/>
    <xf numFmtId="0" fontId="153" fillId="20" borderId="283" applyNumberFormat="0" applyAlignment="0" applyProtection="0"/>
    <xf numFmtId="189" fontId="54" fillId="0" borderId="146">
      <alignment horizontal="right" vertical="center"/>
    </xf>
    <xf numFmtId="0" fontId="12" fillId="4" borderId="145" applyNumberFormat="0" applyFont="0" applyAlignment="0" applyProtection="0"/>
    <xf numFmtId="49" fontId="166" fillId="0" borderId="163">
      <alignment vertical="center"/>
    </xf>
    <xf numFmtId="0" fontId="138" fillId="18" borderId="166" applyNumberForma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217" fontId="59" fillId="0" borderId="150">
      <alignment horizontal="left" vertical="top"/>
    </xf>
    <xf numFmtId="0" fontId="12" fillId="4" borderId="145" applyNumberFormat="0" applyFont="0" applyAlignment="0" applyProtection="0"/>
    <xf numFmtId="0" fontId="12" fillId="4" borderId="145" applyNumberFormat="0" applyFont="0" applyAlignment="0" applyProtection="0"/>
    <xf numFmtId="190" fontId="54" fillId="0" borderId="146">
      <alignment horizontal="center"/>
    </xf>
    <xf numFmtId="0" fontId="56" fillId="0" borderId="135" applyNumberFormat="0" applyAlignment="0" applyProtection="0">
      <alignment horizontal="left" vertical="center"/>
    </xf>
    <xf numFmtId="0" fontId="56" fillId="0" borderId="261" applyNumberFormat="0" applyAlignment="0" applyProtection="0">
      <alignment horizontal="left" vertical="center"/>
    </xf>
    <xf numFmtId="0" fontId="12" fillId="4" borderId="278" applyNumberFormat="0" applyFont="0" applyAlignment="0" applyProtection="0"/>
    <xf numFmtId="165" fontId="97" fillId="0" borderId="0" applyFont="0" applyFill="0" applyBorder="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224" applyNumberFormat="0" applyFont="0" applyAlignment="0" applyProtection="0"/>
    <xf numFmtId="0" fontId="12" fillId="4" borderId="269" applyNumberFormat="0" applyFont="0" applyAlignment="0" applyProtection="0"/>
    <xf numFmtId="0" fontId="56" fillId="0" borderId="153" applyNumberFormat="0" applyAlignment="0" applyProtection="0">
      <alignment horizontal="left" vertical="center"/>
    </xf>
    <xf numFmtId="0" fontId="56" fillId="0" borderId="277" applyNumberFormat="0" applyAlignment="0" applyProtection="0">
      <alignment horizontal="left" vertical="center"/>
    </xf>
    <xf numFmtId="0" fontId="56" fillId="0" borderId="253" applyNumberFormat="0" applyAlignment="0" applyProtection="0">
      <alignment horizontal="left" vertical="center"/>
    </xf>
    <xf numFmtId="0" fontId="56" fillId="0" borderId="135" applyNumberFormat="0" applyAlignment="0" applyProtection="0">
      <alignment horizontal="left" vertical="center"/>
    </xf>
    <xf numFmtId="0" fontId="12" fillId="4" borderId="224" applyNumberFormat="0" applyFon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209" applyNumberFormat="0" applyFont="0" applyAlignment="0" applyProtection="0"/>
    <xf numFmtId="0" fontId="212" fillId="33" borderId="0" applyNumberFormat="0" applyBorder="0" applyAlignment="0" applyProtection="0"/>
    <xf numFmtId="0" fontId="56" fillId="0" borderId="253" applyNumberFormat="0" applyAlignment="0" applyProtection="0">
      <alignment horizontal="left" vertical="center"/>
    </xf>
    <xf numFmtId="0" fontId="174" fillId="0" borderId="152" applyNumberFormat="0" applyAlignment="0">
      <alignment horizont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278"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257">
      <alignment horizontal="left" vertical="center"/>
    </xf>
    <xf numFmtId="0" fontId="12" fillId="4" borderId="145" applyNumberFormat="0" applyFont="0" applyAlignment="0" applyProtection="0"/>
    <xf numFmtId="0" fontId="56" fillId="0" borderId="153" applyNumberFormat="0" applyAlignment="0" applyProtection="0">
      <alignment horizontal="left" vertical="center"/>
    </xf>
    <xf numFmtId="0" fontId="12" fillId="4" borderId="209"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56" fillId="0" borderId="199">
      <alignment horizontal="left" vertical="center"/>
    </xf>
    <xf numFmtId="0" fontId="12" fillId="4" borderId="145" applyNumberFormat="0" applyFont="0" applyAlignment="0" applyProtection="0"/>
    <xf numFmtId="0" fontId="12" fillId="4" borderId="145" applyNumberFormat="0" applyFont="0" applyAlignment="0" applyProtection="0"/>
    <xf numFmtId="200" fontId="34" fillId="0" borderId="0" applyFont="0" applyFill="0" applyBorder="0" applyAlignment="0" applyProtection="0"/>
    <xf numFmtId="0" fontId="12" fillId="4" borderId="278" applyNumberFormat="0" applyFont="0" applyAlignment="0" applyProtection="0"/>
    <xf numFmtId="243" fontId="174" fillId="0" borderId="267"/>
    <xf numFmtId="0" fontId="12" fillId="4" borderId="145" applyNumberFormat="0" applyFont="0" applyAlignment="0" applyProtection="0"/>
    <xf numFmtId="221" fontId="199" fillId="54" borderId="150"/>
    <xf numFmtId="0" fontId="56" fillId="0" borderId="257">
      <alignment horizontal="left" vertical="center"/>
    </xf>
    <xf numFmtId="0" fontId="12" fillId="4" borderId="202" applyNumberFormat="0" applyFont="0" applyAlignment="0" applyProtection="0"/>
    <xf numFmtId="0" fontId="18" fillId="53" borderId="208">
      <alignment horizontal="left" vertical="center"/>
    </xf>
    <xf numFmtId="217" fontId="59" fillId="0" borderId="221">
      <alignment horizontal="left" vertical="top"/>
    </xf>
    <xf numFmtId="220" fontId="59" fillId="44" borderId="208" applyNumberFormat="0" applyAlignment="0">
      <alignment horizontal="left" vertical="top"/>
    </xf>
    <xf numFmtId="0" fontId="56" fillId="0" borderId="199">
      <alignment horizontal="left" vertical="center"/>
    </xf>
    <xf numFmtId="0" fontId="12" fillId="4" borderId="145" applyNumberFormat="0" applyFont="0" applyAlignment="0" applyProtection="0"/>
    <xf numFmtId="0" fontId="56" fillId="0" borderId="154">
      <alignment horizontal="left" vertical="center"/>
    </xf>
    <xf numFmtId="0" fontId="12" fillId="4" borderId="224" applyNumberFormat="0" applyFont="0" applyAlignment="0" applyProtection="0"/>
    <xf numFmtId="0" fontId="56" fillId="0" borderId="199">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38" fillId="18" borderId="140" applyNumberFormat="0" applyAlignment="0" applyProtection="0"/>
    <xf numFmtId="0" fontId="138" fillId="18" borderId="140" applyNumberFormat="0" applyAlignment="0" applyProtection="0"/>
    <xf numFmtId="0" fontId="138" fillId="18" borderId="140" applyNumberFormat="0" applyAlignment="0" applyProtection="0"/>
    <xf numFmtId="0" fontId="12" fillId="4" borderId="145" applyNumberFormat="0" applyFont="0" applyAlignment="0" applyProtection="0"/>
    <xf numFmtId="0" fontId="118" fillId="0" borderId="138" applyNumberFormat="0" applyFont="0" applyFill="0" applyAlignment="0" applyProtection="0"/>
    <xf numFmtId="0" fontId="56" fillId="0" borderId="153" applyNumberFormat="0" applyAlignment="0" applyProtection="0">
      <alignment horizontal="left" vertical="center"/>
    </xf>
    <xf numFmtId="220" fontId="59" fillId="44" borderId="144" applyNumberFormat="0" applyAlignment="0">
      <alignment horizontal="left" vertical="top"/>
    </xf>
    <xf numFmtId="0" fontId="56" fillId="0" borderId="153"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10" fontId="72" fillId="3" borderId="144" applyNumberFormat="0" applyBorder="0" applyAlignment="0" applyProtection="0"/>
    <xf numFmtId="0" fontId="56" fillId="0" borderId="220" applyNumberFormat="0" applyAlignment="0" applyProtection="0">
      <alignment horizontal="left" vertical="center"/>
    </xf>
    <xf numFmtId="0" fontId="12" fillId="4" borderId="245" applyNumberFormat="0" applyFont="0" applyAlignment="0" applyProtection="0"/>
    <xf numFmtId="0" fontId="152" fillId="18" borderId="148" applyNumberFormat="0" applyAlignment="0" applyProtection="0"/>
    <xf numFmtId="2" fontId="168" fillId="0" borderId="146" applyBorder="0"/>
    <xf numFmtId="1" fontId="121" fillId="0" borderId="138" applyBorder="0" applyAlignment="0">
      <alignment horizontal="center"/>
    </xf>
    <xf numFmtId="220" fontId="198" fillId="52" borderId="150">
      <alignment vertical="top"/>
    </xf>
    <xf numFmtId="0" fontId="56" fillId="0" borderId="153" applyNumberFormat="0" applyAlignment="0" applyProtection="0">
      <alignment horizontal="left" vertical="center"/>
    </xf>
    <xf numFmtId="0" fontId="56" fillId="0" borderId="153"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212" fillId="36" borderId="0" applyNumberFormat="0" applyBorder="0" applyAlignment="0" applyProtection="0"/>
    <xf numFmtId="0" fontId="12" fillId="4" borderId="145" applyNumberFormat="0" applyFont="0" applyAlignment="0" applyProtection="0"/>
    <xf numFmtId="0" fontId="12" fillId="4" borderId="209" applyNumberFormat="0" applyFont="0" applyAlignment="0" applyProtection="0"/>
    <xf numFmtId="0" fontId="56" fillId="0" borderId="232" applyNumberFormat="0" applyAlignment="0" applyProtection="0">
      <alignment horizontal="left" vertical="center"/>
    </xf>
    <xf numFmtId="0" fontId="212" fillId="16" borderId="0" applyNumberFormat="0" applyBorder="0" applyAlignment="0" applyProtection="0"/>
    <xf numFmtId="1" fontId="121" fillId="0" borderId="144" applyBorder="0" applyAlignment="0">
      <alignment horizontal="center"/>
    </xf>
    <xf numFmtId="0" fontId="56" fillId="0" borderId="217" applyNumberFormat="0" applyAlignment="0" applyProtection="0">
      <alignment horizontal="left" vertical="center"/>
    </xf>
    <xf numFmtId="0" fontId="12" fillId="4" borderId="145" applyNumberFormat="0" applyFont="0" applyAlignment="0" applyProtection="0"/>
    <xf numFmtId="0" fontId="12" fillId="4" borderId="245" applyNumberFormat="0" applyFont="0" applyAlignment="0" applyProtection="0"/>
    <xf numFmtId="0" fontId="12" fillId="4" borderId="202" applyNumberFormat="0" applyFont="0" applyAlignment="0" applyProtection="0"/>
    <xf numFmtId="248" fontId="191" fillId="0" borderId="146">
      <alignment horizontal="right" vertical="center"/>
    </xf>
    <xf numFmtId="0" fontId="12" fillId="4" borderId="278" applyNumberFormat="0" applyFont="0" applyAlignment="0" applyProtection="0"/>
    <xf numFmtId="0" fontId="56" fillId="0" borderId="153" applyNumberFormat="0" applyAlignment="0" applyProtection="0">
      <alignment horizontal="left" vertical="center"/>
    </xf>
    <xf numFmtId="243" fontId="174" fillId="0" borderId="143"/>
    <xf numFmtId="0" fontId="56" fillId="0" borderId="153" applyNumberFormat="0" applyAlignment="0" applyProtection="0">
      <alignment horizontal="left" vertical="center"/>
    </xf>
    <xf numFmtId="0" fontId="153" fillId="20" borderId="147" applyNumberFormat="0" applyAlignment="0" applyProtection="0"/>
    <xf numFmtId="0" fontId="152" fillId="18" borderId="148" applyNumberFormat="0" applyAlignment="0" applyProtection="0"/>
    <xf numFmtId="0" fontId="152" fillId="18" borderId="141" applyNumberFormat="0" applyAlignment="0" applyProtection="0"/>
    <xf numFmtId="0" fontId="153" fillId="20" borderId="140" applyNumberForma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56" fillId="0" borderId="257">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86" applyNumberFormat="0" applyFont="0" applyAlignment="0" applyProtection="0"/>
    <xf numFmtId="220" fontId="59" fillId="44" borderId="138" applyNumberFormat="0" applyAlignment="0">
      <alignment horizontal="left" vertical="top"/>
    </xf>
    <xf numFmtId="49" fontId="166" fillId="0" borderId="138">
      <alignment vertical="center"/>
    </xf>
    <xf numFmtId="0" fontId="153" fillId="20" borderId="140" applyNumberFormat="0" applyAlignment="0" applyProtection="0"/>
    <xf numFmtId="0" fontId="153" fillId="20" borderId="140" applyNumberFormat="0" applyAlignment="0" applyProtection="0"/>
    <xf numFmtId="0" fontId="153" fillId="20" borderId="140" applyNumberFormat="0" applyAlignment="0" applyProtection="0"/>
    <xf numFmtId="2" fontId="168" fillId="0" borderId="139" applyBorder="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165" fontId="8" fillId="0" borderId="0" applyFont="0" applyFill="0" applyBorder="0" applyAlignment="0" applyProtection="0"/>
    <xf numFmtId="0" fontId="12" fillId="4" borderId="145" applyNumberFormat="0" applyFont="0" applyAlignment="0" applyProtection="0"/>
    <xf numFmtId="0" fontId="12" fillId="4" borderId="145" applyNumberFormat="0" applyFont="0" applyAlignment="0" applyProtection="0"/>
    <xf numFmtId="0" fontId="118" fillId="0" borderId="144" applyNumberFormat="0" applyFont="0" applyFill="0" applyAlignment="0" applyProtection="0"/>
    <xf numFmtId="0" fontId="12" fillId="4" borderId="202"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209" applyNumberFormat="0" applyFont="0" applyAlignment="0" applyProtection="0"/>
    <xf numFmtId="0" fontId="12" fillId="4" borderId="269" applyNumberFormat="0" applyFont="0" applyAlignment="0" applyProtection="0"/>
    <xf numFmtId="0" fontId="152" fillId="18" borderId="284" applyNumberFormat="0" applyAlignment="0" applyProtection="0"/>
    <xf numFmtId="0" fontId="12" fillId="4" borderId="145" applyNumberFormat="0" applyFont="0" applyAlignment="0" applyProtection="0"/>
    <xf numFmtId="0" fontId="12" fillId="0" borderId="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52" fillId="18" borderId="141" applyNumberFormat="0" applyAlignment="0" applyProtection="0"/>
    <xf numFmtId="0" fontId="152" fillId="18" borderId="141" applyNumberFormat="0" applyAlignment="0" applyProtection="0"/>
    <xf numFmtId="0" fontId="152" fillId="18" borderId="141" applyNumberFormat="0" applyAlignment="0" applyProtection="0"/>
    <xf numFmtId="0" fontId="56" fillId="0" borderId="153" applyNumberFormat="0" applyAlignment="0" applyProtection="0">
      <alignment horizontal="left" vertical="center"/>
    </xf>
    <xf numFmtId="248" fontId="191" fillId="0" borderId="139">
      <alignment horizontal="right" vertical="center"/>
    </xf>
    <xf numFmtId="189" fontId="54" fillId="0" borderId="139">
      <alignment horizontal="right" vertical="center"/>
    </xf>
    <xf numFmtId="189" fontId="54" fillId="0" borderId="139">
      <alignment horizontal="right" vertical="center"/>
    </xf>
    <xf numFmtId="189" fontId="54" fillId="0" borderId="139">
      <alignment horizontal="right" vertical="center"/>
    </xf>
    <xf numFmtId="189" fontId="54" fillId="0" borderId="139">
      <alignment horizontal="right" vertical="center"/>
    </xf>
    <xf numFmtId="189" fontId="54" fillId="0" borderId="139">
      <alignment horizontal="right" vertical="center"/>
    </xf>
    <xf numFmtId="189" fontId="54" fillId="0" borderId="139">
      <alignment horizontal="right" vertical="center"/>
    </xf>
    <xf numFmtId="0" fontId="56" fillId="0" borderId="153" applyNumberFormat="0" applyAlignment="0" applyProtection="0">
      <alignment horizontal="left" vertical="center"/>
    </xf>
    <xf numFmtId="10" fontId="72" fillId="3" borderId="144" applyNumberFormat="0" applyBorder="0" applyAlignment="0" applyProtection="0"/>
    <xf numFmtId="0" fontId="138" fillId="18" borderId="140" applyNumberFormat="0" applyAlignment="0" applyProtection="0"/>
    <xf numFmtId="0" fontId="195" fillId="0" borderId="142" applyNumberFormat="0" applyFill="0" applyAlignment="0" applyProtection="0"/>
    <xf numFmtId="0" fontId="12" fillId="4" borderId="145" applyNumberFormat="0" applyFont="0" applyAlignment="0" applyProtection="0"/>
    <xf numFmtId="192" fontId="54" fillId="0" borderId="144"/>
    <xf numFmtId="0" fontId="18" fillId="53" borderId="138">
      <alignment horizontal="left" vertical="center"/>
    </xf>
    <xf numFmtId="0" fontId="12" fillId="0" borderId="0" applyFill="0" applyBorder="0" applyAlignment="0"/>
    <xf numFmtId="0" fontId="212" fillId="29" borderId="0" applyNumberFormat="0" applyBorder="0" applyAlignment="0" applyProtection="0"/>
    <xf numFmtId="0" fontId="56" fillId="0" borderId="199">
      <alignment horizontal="left" vertical="center"/>
    </xf>
    <xf numFmtId="0" fontId="153" fillId="20" borderId="283" applyNumberForma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138" fillId="18" borderId="283" applyNumberForma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153" fillId="20" borderId="147" applyNumberForma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2" fontId="168" fillId="0" borderId="146" applyBorder="0"/>
    <xf numFmtId="0" fontId="12" fillId="4" borderId="145" applyNumberFormat="0" applyFont="0" applyAlignment="0" applyProtection="0"/>
    <xf numFmtId="0" fontId="153" fillId="20" borderId="147" applyNumberFormat="0" applyAlignment="0" applyProtection="0"/>
    <xf numFmtId="192" fontId="54" fillId="0" borderId="179"/>
    <xf numFmtId="0" fontId="56" fillId="0" borderId="253" applyNumberFormat="0" applyAlignment="0" applyProtection="0">
      <alignment horizontal="left" vertical="center"/>
    </xf>
    <xf numFmtId="0" fontId="12" fillId="4" borderId="145" applyNumberFormat="0" applyFont="0" applyAlignment="0" applyProtection="0"/>
    <xf numFmtId="0" fontId="183" fillId="1" borderId="257" applyNumberFormat="0" applyFont="0" applyAlignment="0">
      <alignment horizontal="center"/>
    </xf>
    <xf numFmtId="0" fontId="12" fillId="4" borderId="145" applyNumberFormat="0" applyFont="0" applyAlignment="0" applyProtection="0"/>
    <xf numFmtId="0" fontId="12" fillId="4" borderId="245" applyNumberFormat="0" applyFont="0" applyAlignment="0" applyProtection="0"/>
    <xf numFmtId="0" fontId="12" fillId="4" borderId="145" applyNumberFormat="0" applyFont="0" applyAlignment="0" applyProtection="0"/>
    <xf numFmtId="0" fontId="12" fillId="4" borderId="202" applyNumberFormat="0" applyFont="0" applyAlignment="0" applyProtection="0"/>
    <xf numFmtId="0" fontId="138" fillId="18" borderId="147" applyNumberForma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261" applyNumberFormat="0" applyAlignment="0" applyProtection="0">
      <alignment horizontal="left" vertical="center"/>
    </xf>
    <xf numFmtId="0" fontId="12" fillId="4" borderId="224"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83" fillId="1" borderId="198" applyNumberFormat="0" applyFont="0" applyAlignment="0">
      <alignment horizontal="center"/>
    </xf>
    <xf numFmtId="0" fontId="12" fillId="4" borderId="209" applyNumberFormat="0" applyFont="0" applyAlignment="0" applyProtection="0"/>
    <xf numFmtId="0" fontId="12" fillId="4" borderId="202" applyNumberFormat="0" applyFont="0" applyAlignment="0" applyProtection="0"/>
    <xf numFmtId="0" fontId="12" fillId="4" borderId="224" applyNumberFormat="0" applyFont="0" applyAlignment="0" applyProtection="0"/>
    <xf numFmtId="0" fontId="12" fillId="4" borderId="2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189" fontId="54" fillId="0" borderId="180">
      <alignment horizontal="righ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221" fontId="199" fillId="54" borderId="150"/>
    <xf numFmtId="0" fontId="12" fillId="4" borderId="186" applyNumberFormat="0" applyFont="0" applyAlignment="0" applyProtection="0"/>
    <xf numFmtId="0" fontId="153" fillId="20" borderId="147" applyNumberFormat="0" applyAlignment="0" applyProtection="0"/>
    <xf numFmtId="192" fontId="54" fillId="0" borderId="144"/>
    <xf numFmtId="0" fontId="12" fillId="4" borderId="186"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174" fillId="0" borderId="260" applyNumberFormat="0" applyAlignment="0">
      <alignment horizontal="center"/>
    </xf>
    <xf numFmtId="0" fontId="12" fillId="4" borderId="145" applyNumberFormat="0" applyFont="0" applyAlignment="0" applyProtection="0"/>
    <xf numFmtId="0" fontId="18" fillId="53" borderId="185">
      <alignment horizontal="left" vertical="center"/>
    </xf>
    <xf numFmtId="0" fontId="12" fillId="4" borderId="145" applyNumberFormat="0" applyFont="0" applyAlignment="0" applyProtection="0"/>
    <xf numFmtId="0" fontId="12" fillId="4" borderId="186" applyNumberFormat="0" applyFont="0" applyAlignment="0" applyProtection="0"/>
    <xf numFmtId="0" fontId="12" fillId="4" borderId="145" applyNumberFormat="0" applyFont="0" applyAlignment="0" applyProtection="0"/>
    <xf numFmtId="0" fontId="12" fillId="4" borderId="186"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86"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12" fillId="4" borderId="186" applyNumberFormat="0" applyFont="0" applyAlignment="0" applyProtection="0"/>
    <xf numFmtId="190" fontId="54" fillId="0" borderId="146">
      <alignment horizontal="center"/>
    </xf>
    <xf numFmtId="0" fontId="12" fillId="4" borderId="145" applyNumberFormat="0" applyFont="0" applyAlignment="0" applyProtection="0"/>
    <xf numFmtId="0" fontId="56" fillId="0" borderId="135" applyNumberFormat="0" applyAlignment="0" applyProtection="0">
      <alignment horizontal="left" vertical="center"/>
    </xf>
    <xf numFmtId="168" fontId="12" fillId="0" borderId="0" applyFont="0" applyFill="0" applyBorder="0" applyAlignment="0" applyProtection="0"/>
    <xf numFmtId="0" fontId="12" fillId="4" borderId="145" applyNumberFormat="0" applyFont="0" applyAlignment="0" applyProtection="0"/>
    <xf numFmtId="189" fontId="54" fillId="0" borderId="146">
      <alignment horizontal="right" vertical="center"/>
    </xf>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145" applyNumberFormat="0" applyFont="0" applyAlignment="0" applyProtection="0"/>
    <xf numFmtId="217" fontId="59" fillId="0" borderId="150">
      <alignment horizontal="left" vertical="top"/>
    </xf>
    <xf numFmtId="0" fontId="56" fillId="0" borderId="153" applyNumberFormat="0" applyAlignment="0" applyProtection="0">
      <alignment horizontal="left" vertical="center"/>
    </xf>
    <xf numFmtId="0" fontId="56" fillId="0" borderId="135" applyNumberFormat="0" applyAlignment="0" applyProtection="0">
      <alignment horizontal="left" vertical="center"/>
    </xf>
    <xf numFmtId="0" fontId="12" fillId="4" borderId="186"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153" applyNumberFormat="0" applyAlignment="0" applyProtection="0">
      <alignment horizontal="left" vertical="center"/>
    </xf>
    <xf numFmtId="0" fontId="153" fillId="20" borderId="147" applyNumberForma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257">
      <alignment horizontal="left" vertical="center"/>
    </xf>
    <xf numFmtId="0" fontId="56" fillId="0" borderId="286">
      <alignment horizontal="left" vertical="center"/>
    </xf>
    <xf numFmtId="0" fontId="221" fillId="20" borderId="288" applyNumberFormat="0" applyAlignment="0" applyProtection="0"/>
    <xf numFmtId="0" fontId="56" fillId="0" borderId="135" applyNumberFormat="0" applyAlignment="0" applyProtection="0">
      <alignment horizontal="left" vertical="center"/>
    </xf>
    <xf numFmtId="189" fontId="54" fillId="0" borderId="146">
      <alignment horizontal="right" vertical="center"/>
    </xf>
    <xf numFmtId="0" fontId="12" fillId="4" borderId="145" applyNumberFormat="0" applyFont="0" applyAlignment="0" applyProtection="0"/>
    <xf numFmtId="189" fontId="54" fillId="0" borderId="187">
      <alignment horizontal="righ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189" fontId="54" fillId="0" borderId="187">
      <alignment horizontal="right" vertical="center"/>
    </xf>
    <xf numFmtId="0" fontId="12" fillId="4" borderId="145" applyNumberFormat="0" applyFont="0" applyAlignment="0" applyProtection="0"/>
    <xf numFmtId="0" fontId="195" fillId="0" borderId="190" applyNumberFormat="0" applyFill="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86"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56" fillId="0" borderId="153" applyNumberFormat="0" applyAlignment="0" applyProtection="0">
      <alignment horizontal="left" vertical="center"/>
    </xf>
    <xf numFmtId="0" fontId="12" fillId="4" borderId="186" applyNumberFormat="0" applyFont="0" applyAlignment="0" applyProtection="0"/>
    <xf numFmtId="0" fontId="12" fillId="4" borderId="145" applyNumberFormat="0" applyFont="0" applyAlignment="0" applyProtection="0"/>
    <xf numFmtId="0" fontId="56" fillId="0" borderId="197" applyNumberFormat="0" applyAlignment="0" applyProtection="0">
      <alignment horizontal="left" vertical="center"/>
    </xf>
    <xf numFmtId="0" fontId="152" fillId="18" borderId="148" applyNumberFormat="0" applyAlignment="0" applyProtection="0"/>
    <xf numFmtId="0" fontId="12" fillId="4" borderId="145" applyNumberFormat="0" applyFont="0" applyAlignment="0" applyProtection="0"/>
    <xf numFmtId="189" fontId="54" fillId="0" borderId="146">
      <alignment horizontal="right" vertical="center"/>
    </xf>
    <xf numFmtId="0" fontId="12" fillId="4" borderId="145" applyNumberFormat="0" applyFont="0" applyAlignment="0" applyProtection="0"/>
    <xf numFmtId="0" fontId="152" fillId="18" borderId="148" applyNumberFormat="0" applyAlignment="0" applyProtection="0"/>
    <xf numFmtId="0" fontId="56" fillId="0" borderId="235" applyNumberFormat="0" applyAlignment="0" applyProtection="0">
      <alignment horizontal="left" vertical="center"/>
    </xf>
    <xf numFmtId="0" fontId="12" fillId="4" borderId="145" applyNumberFormat="0" applyFont="0" applyAlignment="0" applyProtection="0"/>
    <xf numFmtId="0" fontId="12" fillId="4" borderId="209" applyNumberFormat="0" applyFont="0" applyAlignment="0" applyProtection="0"/>
    <xf numFmtId="0" fontId="12" fillId="4" borderId="145" applyNumberFormat="0" applyFont="0" applyAlignment="0" applyProtection="0"/>
    <xf numFmtId="1" fontId="121" fillId="0" borderId="144" applyBorder="0" applyAlignment="0">
      <alignment horizontal="center"/>
    </xf>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118" fillId="0" borderId="144" applyNumberFormat="0" applyFont="0" applyFill="0" applyAlignment="0" applyProtection="0"/>
    <xf numFmtId="220" fontId="198" fillId="52" borderId="229">
      <alignment vertical="top"/>
    </xf>
    <xf numFmtId="0" fontId="12" fillId="4" borderId="145" applyNumberFormat="0" applyFont="0" applyAlignment="0" applyProtection="0"/>
    <xf numFmtId="0" fontId="12" fillId="4" borderId="186"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2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86" applyNumberFormat="0" applyFont="0" applyAlignment="0" applyProtection="0"/>
    <xf numFmtId="0" fontId="12" fillId="4" borderId="145" applyNumberFormat="0" applyFont="0" applyAlignment="0" applyProtection="0"/>
    <xf numFmtId="189" fontId="54" fillId="0" borderId="146">
      <alignment horizontal="righ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9" fontId="118" fillId="0" borderId="192" applyNumberFormat="0" applyBorder="0"/>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138" fillId="18" borderId="147" applyNumberFormat="0" applyAlignment="0" applyProtection="0"/>
    <xf numFmtId="0" fontId="56" fillId="0" borderId="153" applyNumberFormat="0" applyAlignment="0" applyProtection="0">
      <alignment horizontal="left" vertical="center"/>
    </xf>
    <xf numFmtId="0" fontId="12" fillId="4" borderId="186" applyNumberFormat="0" applyFont="0" applyAlignment="0" applyProtection="0"/>
    <xf numFmtId="0" fontId="12" fillId="4" borderId="145" applyNumberFormat="0" applyFont="0" applyAlignment="0" applyProtection="0"/>
    <xf numFmtId="0" fontId="138" fillId="18" borderId="147" applyNumberFormat="0" applyAlignment="0" applyProtection="0"/>
    <xf numFmtId="0" fontId="12" fillId="4" borderId="186"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12" fillId="4" borderId="202"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56" fillId="0" borderId="153" applyNumberFormat="0" applyAlignment="0" applyProtection="0">
      <alignment horizontal="left" vertical="center"/>
    </xf>
    <xf numFmtId="0" fontId="12" fillId="4" borderId="145" applyNumberFormat="0" applyFont="0" applyAlignment="0" applyProtection="0"/>
    <xf numFmtId="0" fontId="174" fillId="0" borderId="134" applyNumberFormat="0" applyAlignment="0">
      <alignment horizontal="center"/>
    </xf>
    <xf numFmtId="0" fontId="56" fillId="0" borderId="135" applyNumberFormat="0" applyAlignment="0" applyProtection="0">
      <alignment horizontal="left" vertical="center"/>
    </xf>
    <xf numFmtId="0" fontId="138" fillId="18" borderId="147" applyNumberFormat="0" applyAlignment="0" applyProtection="0"/>
    <xf numFmtId="220" fontId="198" fillId="52" borderId="191">
      <alignment vertical="top"/>
    </xf>
    <xf numFmtId="0" fontId="12" fillId="4" borderId="145" applyNumberFormat="0" applyFont="0" applyAlignment="0" applyProtection="0"/>
    <xf numFmtId="0" fontId="12" fillId="4" borderId="186" applyNumberFormat="0" applyFont="0" applyAlignment="0" applyProtection="0"/>
    <xf numFmtId="0" fontId="12" fillId="4" borderId="145" applyNumberFormat="0" applyFont="0" applyAlignment="0" applyProtection="0"/>
    <xf numFmtId="0" fontId="12" fillId="4" borderId="245" applyNumberFormat="0" applyFont="0" applyAlignment="0" applyProtection="0"/>
    <xf numFmtId="0" fontId="12" fillId="4" borderId="145" applyNumberFormat="0" applyFont="0" applyAlignment="0" applyProtection="0"/>
    <xf numFmtId="0" fontId="153" fillId="20" borderId="147" applyNumberFormat="0" applyAlignment="0" applyProtection="0"/>
    <xf numFmtId="0" fontId="56" fillId="0" borderId="153" applyNumberFormat="0" applyAlignment="0" applyProtection="0">
      <alignment horizontal="left" vertical="center"/>
    </xf>
    <xf numFmtId="0" fontId="56" fillId="0" borderId="153" applyNumberFormat="0" applyAlignment="0" applyProtection="0">
      <alignment horizontal="left" vertical="center"/>
    </xf>
    <xf numFmtId="49" fontId="166" fillId="0" borderId="223">
      <alignment vertical="center"/>
    </xf>
    <xf numFmtId="0" fontId="12" fillId="4" borderId="145" applyNumberFormat="0" applyFont="0" applyAlignment="0" applyProtection="0"/>
    <xf numFmtId="0" fontId="56" fillId="0" borderId="257">
      <alignment horizontal="left" vertical="center"/>
    </xf>
    <xf numFmtId="0" fontId="12" fillId="4" borderId="145" applyNumberFormat="0" applyFont="0" applyAlignment="0" applyProtection="0"/>
    <xf numFmtId="0" fontId="56" fillId="0" borderId="153" applyNumberFormat="0" applyAlignment="0" applyProtection="0">
      <alignment horizontal="left" vertical="center"/>
    </xf>
    <xf numFmtId="0" fontId="56" fillId="0" borderId="153" applyNumberFormat="0" applyAlignment="0" applyProtection="0">
      <alignment horizontal="left" vertical="center"/>
    </xf>
    <xf numFmtId="0" fontId="12" fillId="4" borderId="245" applyNumberFormat="0" applyFont="0" applyAlignment="0" applyProtection="0"/>
    <xf numFmtId="189" fontId="54" fillId="0" borderId="146">
      <alignment horizontal="right" vertical="center"/>
    </xf>
    <xf numFmtId="0" fontId="12" fillId="4" borderId="145" applyNumberFormat="0" applyFont="0" applyAlignment="0" applyProtection="0"/>
    <xf numFmtId="0" fontId="152" fillId="18" borderId="148" applyNumberFormat="0" applyAlignment="0" applyProtection="0"/>
    <xf numFmtId="0" fontId="56" fillId="0" borderId="153" applyNumberFormat="0" applyAlignment="0" applyProtection="0">
      <alignment horizontal="left" vertical="center"/>
    </xf>
    <xf numFmtId="49" fontId="166" fillId="0" borderId="144">
      <alignment vertical="center"/>
    </xf>
    <xf numFmtId="0" fontId="12" fillId="4" borderId="145" applyNumberFormat="0" applyFont="0" applyAlignment="0" applyProtection="0"/>
    <xf numFmtId="0" fontId="56" fillId="0" borderId="253" applyNumberFormat="0" applyAlignment="0" applyProtection="0">
      <alignment horizontal="left" vertical="center"/>
    </xf>
    <xf numFmtId="9" fontId="118" fillId="0" borderId="151" applyNumberFormat="0" applyBorder="0"/>
    <xf numFmtId="0" fontId="152" fillId="18" borderId="148" applyNumberFormat="0" applyAlignment="0" applyProtection="0"/>
    <xf numFmtId="220" fontId="59" fillId="44" borderId="208" applyNumberFormat="0" applyAlignment="0">
      <alignment horizontal="left" vertical="top"/>
    </xf>
    <xf numFmtId="0" fontId="56" fillId="0" borderId="220" applyNumberFormat="0" applyAlignment="0" applyProtection="0">
      <alignment horizontal="left" vertical="center"/>
    </xf>
    <xf numFmtId="10" fontId="72" fillId="3" borderId="268" applyNumberFormat="0" applyBorder="0" applyAlignment="0" applyProtection="0"/>
    <xf numFmtId="0" fontId="12" fillId="4" borderId="145" applyNumberFormat="0" applyFont="0" applyAlignment="0" applyProtection="0"/>
    <xf numFmtId="0" fontId="195" fillId="0" borderId="149" applyNumberFormat="0" applyFill="0" applyAlignment="0" applyProtection="0"/>
    <xf numFmtId="0" fontId="12" fillId="4" borderId="145" applyNumberFormat="0" applyFont="0" applyAlignment="0" applyProtection="0"/>
    <xf numFmtId="189" fontId="54" fillId="0" borderId="146">
      <alignment horizontal="right" vertical="center"/>
    </xf>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0" fontId="56" fillId="0" borderId="135" applyNumberFormat="0" applyAlignment="0" applyProtection="0">
      <alignment horizontal="left" vertical="center"/>
    </xf>
    <xf numFmtId="0" fontId="12" fillId="4" borderId="145" applyNumberFormat="0" applyFont="0" applyAlignment="0" applyProtection="0"/>
    <xf numFmtId="189" fontId="54" fillId="0" borderId="146">
      <alignment horizontal="right" vertical="center"/>
    </xf>
    <xf numFmtId="0" fontId="56" fillId="0" borderId="135" applyNumberFormat="0" applyAlignment="0" applyProtection="0">
      <alignment horizontal="left" vertical="center"/>
    </xf>
    <xf numFmtId="189" fontId="54" fillId="0" borderId="146">
      <alignment horizontal="right" vertical="center"/>
    </xf>
    <xf numFmtId="0" fontId="56" fillId="0" borderId="135" applyNumberFormat="0" applyAlignment="0" applyProtection="0">
      <alignment horizontal="left" vertical="center"/>
    </xf>
    <xf numFmtId="248" fontId="191" fillId="0" borderId="146">
      <alignment horizontal="right" vertical="center"/>
    </xf>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153" fillId="20" borderId="147" applyNumberFormat="0" applyAlignment="0" applyProtection="0"/>
    <xf numFmtId="0" fontId="56" fillId="0" borderId="135" applyNumberFormat="0" applyAlignment="0" applyProtection="0">
      <alignment horizontal="left" vertical="center"/>
    </xf>
    <xf numFmtId="0" fontId="152" fillId="18" borderId="148" applyNumberFormat="0" applyAlignment="0" applyProtection="0"/>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56" fillId="0" borderId="135"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56" fillId="0" borderId="135" applyNumberFormat="0" applyAlignment="0" applyProtection="0">
      <alignment horizontal="left" vertical="center"/>
    </xf>
    <xf numFmtId="0" fontId="56" fillId="0" borderId="153" applyNumberFormat="0" applyAlignment="0" applyProtection="0">
      <alignment horizontal="left" vertical="center"/>
    </xf>
    <xf numFmtId="0" fontId="12" fillId="4" borderId="145" applyNumberFormat="0" applyFont="0" applyAlignment="0" applyProtection="0"/>
    <xf numFmtId="0" fontId="12" fillId="4" borderId="145" applyNumberFormat="0" applyFont="0" applyAlignment="0" applyProtection="0"/>
    <xf numFmtId="0" fontId="12" fillId="4" borderId="145" applyNumberFormat="0" applyFont="0" applyAlignment="0" applyProtection="0"/>
    <xf numFmtId="0" fontId="56" fillId="0" borderId="153" applyNumberFormat="0" applyAlignment="0" applyProtection="0">
      <alignment horizontal="left" vertical="center"/>
    </xf>
    <xf numFmtId="0" fontId="12" fillId="4" borderId="164" applyNumberFormat="0" applyFont="0" applyAlignment="0" applyProtection="0"/>
    <xf numFmtId="220" fontId="59" fillId="44" borderId="155" applyNumberFormat="0" applyAlignment="0">
      <alignment horizontal="left" vertical="top"/>
    </xf>
    <xf numFmtId="49" fontId="166" fillId="0" borderId="155">
      <alignment vertical="center"/>
    </xf>
    <xf numFmtId="0" fontId="153" fillId="20" borderId="159" applyNumberFormat="0" applyAlignment="0" applyProtection="0"/>
    <xf numFmtId="0" fontId="153" fillId="20" borderId="159" applyNumberFormat="0" applyAlignment="0" applyProtection="0"/>
    <xf numFmtId="0" fontId="153" fillId="20" borderId="159" applyNumberFormat="0" applyAlignment="0" applyProtection="0"/>
    <xf numFmtId="2" fontId="168" fillId="0" borderId="158" applyBorder="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165" fontId="97" fillId="0" borderId="0" applyFont="0" applyFill="0" applyBorder="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18" fillId="0" borderId="163" applyNumberFormat="0" applyFont="0" applyFill="0" applyAlignment="0" applyProtection="0"/>
    <xf numFmtId="0" fontId="12" fillId="4" borderId="157"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99">
      <alignment horizontal="left" vertical="center"/>
    </xf>
    <xf numFmtId="0" fontId="8" fillId="0" borderId="0"/>
    <xf numFmtId="0" fontId="12" fillId="4" borderId="209" applyNumberFormat="0" applyFont="0" applyAlignment="0" applyProtection="0"/>
    <xf numFmtId="0" fontId="12" fillId="4" borderId="269"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52" fillId="18" borderId="160" applyNumberFormat="0" applyAlignment="0" applyProtection="0"/>
    <xf numFmtId="0" fontId="152" fillId="18" borderId="160" applyNumberFormat="0" applyAlignment="0" applyProtection="0"/>
    <xf numFmtId="0" fontId="152" fillId="18" borderId="160" applyNumberFormat="0" applyAlignment="0" applyProtection="0"/>
    <xf numFmtId="0" fontId="183" fillId="1" borderId="154" applyNumberFormat="0" applyFont="0" applyAlignment="0">
      <alignment horizontal="center"/>
    </xf>
    <xf numFmtId="0" fontId="56" fillId="0" borderId="175" applyNumberFormat="0" applyAlignment="0" applyProtection="0">
      <alignment horizontal="left" vertical="center"/>
    </xf>
    <xf numFmtId="248" fontId="191" fillId="0" borderId="158">
      <alignment horizontal="right" vertical="center"/>
    </xf>
    <xf numFmtId="189" fontId="54" fillId="0" borderId="158">
      <alignment horizontal="right" vertical="center"/>
    </xf>
    <xf numFmtId="189" fontId="54" fillId="0" borderId="158">
      <alignment horizontal="right" vertical="center"/>
    </xf>
    <xf numFmtId="189" fontId="54" fillId="0" borderId="158">
      <alignment horizontal="right" vertical="center"/>
    </xf>
    <xf numFmtId="189" fontId="54" fillId="0" borderId="158">
      <alignment horizontal="right" vertical="center"/>
    </xf>
    <xf numFmtId="189" fontId="54" fillId="0" borderId="158">
      <alignment horizontal="right" vertical="center"/>
    </xf>
    <xf numFmtId="189" fontId="54" fillId="0" borderId="158">
      <alignment horizontal="right" vertical="center"/>
    </xf>
    <xf numFmtId="0" fontId="56" fillId="0" borderId="175" applyNumberFormat="0" applyAlignment="0" applyProtection="0">
      <alignment horizontal="left" vertical="center"/>
    </xf>
    <xf numFmtId="10" fontId="72" fillId="3" borderId="163" applyNumberFormat="0" applyBorder="0" applyAlignment="0" applyProtection="0"/>
    <xf numFmtId="0" fontId="138" fillId="18" borderId="159" applyNumberFormat="0" applyAlignment="0" applyProtection="0"/>
    <xf numFmtId="0" fontId="195" fillId="0" borderId="161" applyNumberFormat="0" applyFill="0" applyAlignment="0" applyProtection="0"/>
    <xf numFmtId="0" fontId="12" fillId="4" borderId="164" applyNumberFormat="0" applyFont="0" applyAlignment="0" applyProtection="0"/>
    <xf numFmtId="192" fontId="54" fillId="0" borderId="163"/>
    <xf numFmtId="220" fontId="198" fillId="52" borderId="156">
      <alignment vertical="top"/>
    </xf>
    <xf numFmtId="0" fontId="18" fillId="53" borderId="155">
      <alignment horizontal="left" vertical="center"/>
    </xf>
    <xf numFmtId="221" fontId="199" fillId="54" borderId="156"/>
    <xf numFmtId="217" fontId="59" fillId="0" borderId="156">
      <alignment horizontal="left" vertical="top"/>
    </xf>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56" fillId="0" borderId="172" applyNumberFormat="0" applyAlignment="0" applyProtection="0">
      <alignment horizontal="left" vertical="center"/>
    </xf>
    <xf numFmtId="0" fontId="18" fillId="53" borderId="268">
      <alignment horizontal="left" vertical="center"/>
    </xf>
    <xf numFmtId="0" fontId="12" fillId="4" borderId="164" applyNumberFormat="0" applyFont="0" applyAlignment="0" applyProtection="0"/>
    <xf numFmtId="0" fontId="56" fillId="0" borderId="172" applyNumberFormat="0" applyAlignment="0" applyProtection="0">
      <alignment horizontal="left" vertical="center"/>
    </xf>
    <xf numFmtId="0" fontId="153" fillId="20" borderId="166" applyNumberForma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2" fontId="168" fillId="0" borderId="165" applyBorder="0"/>
    <xf numFmtId="0" fontId="12" fillId="4" borderId="164" applyNumberFormat="0" applyFont="0" applyAlignment="0" applyProtection="0"/>
    <xf numFmtId="0" fontId="153" fillId="20" borderId="166" applyNumberFormat="0" applyAlignment="0" applyProtection="0"/>
    <xf numFmtId="0" fontId="12" fillId="4" borderId="164" applyNumberFormat="0" applyFont="0" applyAlignment="0" applyProtection="0"/>
    <xf numFmtId="0" fontId="56" fillId="0" borderId="199">
      <alignment horizontal="left" vertical="center"/>
    </xf>
    <xf numFmtId="0" fontId="56" fillId="0" borderId="291">
      <alignment horizontal="left" vertical="center"/>
    </xf>
    <xf numFmtId="0" fontId="12" fillId="4" borderId="164" applyNumberFormat="0" applyFont="0" applyAlignment="0" applyProtection="0"/>
    <xf numFmtId="0" fontId="12" fillId="4" borderId="245" applyNumberFormat="0" applyFont="0" applyAlignment="0" applyProtection="0"/>
    <xf numFmtId="0" fontId="12" fillId="4" borderId="164" applyNumberFormat="0" applyFont="0" applyAlignment="0" applyProtection="0"/>
    <xf numFmtId="0" fontId="12" fillId="4" borderId="202" applyNumberFormat="0" applyFont="0" applyAlignment="0" applyProtection="0"/>
    <xf numFmtId="0" fontId="138" fillId="18" borderId="166" applyNumberFormat="0" applyAlignment="0" applyProtection="0"/>
    <xf numFmtId="200" fontId="34" fillId="0" borderId="0" applyFont="0" applyFill="0" applyBorder="0" applyAlignment="0" applyProtection="0"/>
    <xf numFmtId="0" fontId="12" fillId="4" borderId="224" applyNumberFormat="0" applyFont="0" applyAlignment="0" applyProtection="0"/>
    <xf numFmtId="0" fontId="12" fillId="4" borderId="278" applyNumberFormat="0" applyFont="0" applyAlignment="0" applyProtection="0"/>
    <xf numFmtId="0" fontId="12" fillId="4" borderId="202"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189" fontId="54" fillId="0" borderId="270">
      <alignment horizontal="right" vertical="center"/>
    </xf>
    <xf numFmtId="0" fontId="12" fillId="4" borderId="164" applyNumberFormat="0" applyFont="0" applyAlignment="0" applyProtection="0"/>
    <xf numFmtId="0" fontId="12" fillId="4" borderId="164"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189" fontId="54" fillId="0" borderId="210">
      <alignment horizontal="right" vertical="center"/>
    </xf>
    <xf numFmtId="0" fontId="12" fillId="4" borderId="164" applyNumberFormat="0" applyFont="0" applyAlignment="0" applyProtection="0"/>
    <xf numFmtId="0" fontId="12" fillId="4" borderId="224"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245" applyNumberFormat="0" applyFont="0" applyAlignment="0" applyProtection="0"/>
    <xf numFmtId="0" fontId="56" fillId="0" borderId="261" applyNumberFormat="0" applyAlignment="0" applyProtection="0">
      <alignment horizontal="left" vertical="center"/>
    </xf>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0" borderId="0"/>
    <xf numFmtId="0" fontId="12" fillId="4" borderId="269"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189" fontId="54" fillId="0" borderId="203">
      <alignment horizontal="right" vertical="center"/>
    </xf>
    <xf numFmtId="0" fontId="138" fillId="18" borderId="247" applyNumberForma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221" fontId="199" fillId="54" borderId="169"/>
    <xf numFmtId="0" fontId="12" fillId="4" borderId="209" applyNumberFormat="0" applyFont="0" applyAlignment="0" applyProtection="0"/>
    <xf numFmtId="0" fontId="153" fillId="20" borderId="166" applyNumberFormat="0" applyAlignment="0" applyProtection="0"/>
    <xf numFmtId="192" fontId="54" fillId="0" borderId="163"/>
    <xf numFmtId="0" fontId="56" fillId="0" borderId="175" applyNumberFormat="0" applyAlignment="0" applyProtection="0">
      <alignment horizontal="left" vertical="center"/>
    </xf>
    <xf numFmtId="0" fontId="12" fillId="4" borderId="245"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56" fillId="0" borderId="175" applyNumberFormat="0" applyAlignment="0" applyProtection="0">
      <alignment horizontal="left" vertical="center"/>
    </xf>
    <xf numFmtId="0" fontId="12" fillId="4" borderId="164" applyNumberFormat="0" applyFont="0" applyAlignment="0" applyProtection="0"/>
    <xf numFmtId="190" fontId="54" fillId="0" borderId="165">
      <alignment horizontal="center"/>
    </xf>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189" fontId="54" fillId="0" borderId="165">
      <alignment horizontal="right" vertical="center"/>
    </xf>
    <xf numFmtId="0" fontId="12" fillId="4" borderId="164" applyNumberFormat="0" applyFont="0" applyAlignment="0" applyProtection="0"/>
    <xf numFmtId="217" fontId="59" fillId="0" borderId="169">
      <alignment horizontal="left" vertical="top"/>
    </xf>
    <xf numFmtId="0" fontId="56" fillId="0" borderId="175" applyNumberFormat="0" applyAlignment="0" applyProtection="0">
      <alignment horizontal="left" vertical="center"/>
    </xf>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5" applyNumberFormat="0" applyAlignment="0" applyProtection="0">
      <alignment horizontal="left" vertical="center"/>
    </xf>
    <xf numFmtId="0" fontId="153" fillId="20" borderId="166" applyNumberFormat="0" applyAlignment="0" applyProtection="0"/>
    <xf numFmtId="0" fontId="56" fillId="0" borderId="261"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56" fillId="0" borderId="291">
      <alignment horizontal="left" vertical="center"/>
    </xf>
    <xf numFmtId="0" fontId="56" fillId="0" borderId="199">
      <alignment horizontal="left" vertical="center"/>
    </xf>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12" fillId="4" borderId="157" applyNumberFormat="0" applyFont="0" applyAlignment="0" applyProtection="0"/>
    <xf numFmtId="0" fontId="56" fillId="0" borderId="172" applyNumberFormat="0" applyAlignment="0" applyProtection="0">
      <alignment horizontal="left" vertical="center"/>
    </xf>
    <xf numFmtId="189" fontId="54" fillId="0" borderId="165">
      <alignment horizontal="righ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286">
      <alignment horizontal="left" vertical="center"/>
    </xf>
    <xf numFmtId="0" fontId="12" fillId="4" borderId="164"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56" fillId="0" borderId="175" applyNumberFormat="0" applyAlignment="0" applyProtection="0">
      <alignment horizontal="left" vertical="center"/>
    </xf>
    <xf numFmtId="189" fontId="54" fillId="0" borderId="246">
      <alignment horizontal="right" vertical="center"/>
    </xf>
    <xf numFmtId="0" fontId="12" fillId="4" borderId="164" applyNumberFormat="0" applyFont="0" applyAlignment="0" applyProtection="0"/>
    <xf numFmtId="0" fontId="152" fillId="18" borderId="167" applyNumberFormat="0" applyAlignment="0" applyProtection="0"/>
    <xf numFmtId="0" fontId="12" fillId="4" borderId="164" applyNumberFormat="0" applyFont="0" applyAlignment="0" applyProtection="0"/>
    <xf numFmtId="189" fontId="54" fillId="0" borderId="165">
      <alignment horizontal="right" vertical="center"/>
    </xf>
    <xf numFmtId="0" fontId="12" fillId="4" borderId="164" applyNumberFormat="0" applyFont="0" applyAlignment="0" applyProtection="0"/>
    <xf numFmtId="0" fontId="152" fillId="18" borderId="167" applyNumberFormat="0" applyAlignment="0" applyProtection="0"/>
    <xf numFmtId="0" fontId="12" fillId="4" borderId="164" applyNumberFormat="0" applyFont="0" applyAlignment="0" applyProtection="0"/>
    <xf numFmtId="0" fontId="12" fillId="4" borderId="164" applyNumberFormat="0" applyFont="0" applyAlignment="0" applyProtection="0"/>
    <xf numFmtId="1" fontId="121" fillId="0" borderId="163" applyBorder="0" applyAlignment="0">
      <alignment horizontal="center"/>
    </xf>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56" fillId="0" borderId="175" applyNumberFormat="0" applyAlignment="0" applyProtection="0">
      <alignment horizontal="left" vertical="center"/>
    </xf>
    <xf numFmtId="0" fontId="12" fillId="4" borderId="164" applyNumberFormat="0" applyFont="0" applyAlignment="0" applyProtection="0"/>
    <xf numFmtId="0" fontId="118" fillId="0" borderId="163" applyNumberFormat="0" applyFont="0" applyFill="0" applyAlignment="0" applyProtection="0"/>
    <xf numFmtId="0" fontId="12" fillId="4" borderId="164" applyNumberFormat="0" applyFont="0" applyAlignment="0" applyProtection="0"/>
    <xf numFmtId="189" fontId="54" fillId="0" borderId="270">
      <alignment horizontal="righ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189" fontId="54" fillId="0" borderId="165">
      <alignment horizontal="righ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190" fontId="54" fillId="0" borderId="210">
      <alignment horizont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217" fontId="59" fillId="0" borderId="214">
      <alignment horizontal="left" vertical="top"/>
    </xf>
    <xf numFmtId="0" fontId="12" fillId="4" borderId="164" applyNumberFormat="0" applyFont="0" applyAlignment="0" applyProtection="0"/>
    <xf numFmtId="0" fontId="12" fillId="4" borderId="164" applyNumberFormat="0" applyFont="0" applyAlignment="0" applyProtection="0"/>
    <xf numFmtId="0" fontId="12" fillId="4" borderId="209"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138" fillId="18" borderId="166" applyNumberFormat="0" applyAlignment="0" applyProtection="0"/>
    <xf numFmtId="0" fontId="56" fillId="0" borderId="175" applyNumberFormat="0" applyAlignment="0" applyProtection="0">
      <alignment horizontal="left" vertical="center"/>
    </xf>
    <xf numFmtId="0" fontId="12" fillId="4" borderId="164" applyNumberFormat="0" applyFont="0" applyAlignment="0" applyProtection="0"/>
    <xf numFmtId="0" fontId="138" fillId="18" borderId="166" applyNumberFormat="0" applyAlignment="0" applyProtection="0"/>
    <xf numFmtId="189" fontId="54" fillId="0" borderId="210">
      <alignment horizontal="right" vertical="center"/>
    </xf>
    <xf numFmtId="0" fontId="12" fillId="4" borderId="164" applyNumberFormat="0" applyFont="0" applyAlignment="0" applyProtection="0"/>
    <xf numFmtId="0" fontId="12" fillId="4" borderId="164" applyNumberFormat="0" applyFont="0" applyAlignment="0" applyProtection="0"/>
    <xf numFmtId="0" fontId="12" fillId="4" borderId="202" applyNumberFormat="0" applyFont="0" applyAlignment="0" applyProtection="0"/>
    <xf numFmtId="0" fontId="56" fillId="0" borderId="175" applyNumberFormat="0" applyAlignment="0" applyProtection="0">
      <alignment horizontal="left" vertical="center"/>
    </xf>
    <xf numFmtId="0" fontId="12" fillId="4" borderId="164" applyNumberFormat="0" applyFont="0" applyAlignment="0" applyProtection="0"/>
    <xf numFmtId="0" fontId="12" fillId="4" borderId="202" applyNumberFormat="0" applyFont="0" applyAlignment="0" applyProtection="0"/>
    <xf numFmtId="0" fontId="56" fillId="0" borderId="175" applyNumberFormat="0" applyAlignment="0" applyProtection="0">
      <alignment horizontal="left" vertical="center"/>
    </xf>
    <xf numFmtId="0" fontId="12" fillId="4" borderId="164" applyNumberFormat="0" applyFont="0" applyAlignment="0" applyProtection="0"/>
    <xf numFmtId="0" fontId="174" fillId="0" borderId="171" applyNumberFormat="0" applyAlignment="0">
      <alignment horizontal="center"/>
    </xf>
    <xf numFmtId="189" fontId="54" fillId="0" borderId="210">
      <alignment horizontal="right" vertical="center"/>
    </xf>
    <xf numFmtId="0" fontId="56" fillId="0" borderId="172" applyNumberFormat="0" applyAlignment="0" applyProtection="0">
      <alignment horizontal="left" vertical="center"/>
    </xf>
    <xf numFmtId="0" fontId="138" fillId="18" borderId="166" applyNumberFormat="0" applyAlignment="0" applyProtection="0"/>
    <xf numFmtId="0" fontId="12" fillId="4" borderId="164" applyNumberFormat="0" applyFont="0" applyAlignment="0" applyProtection="0"/>
    <xf numFmtId="0" fontId="56" fillId="0" borderId="286">
      <alignment horizontal="left" vertical="center"/>
    </xf>
    <xf numFmtId="0" fontId="12" fillId="4" borderId="164" applyNumberFormat="0" applyFont="0" applyAlignment="0" applyProtection="0"/>
    <xf numFmtId="0" fontId="12" fillId="4" borderId="202" applyNumberFormat="0" applyFont="0" applyAlignment="0" applyProtection="0"/>
    <xf numFmtId="0" fontId="12" fillId="4" borderId="164" applyNumberFormat="0" applyFont="0" applyAlignment="0" applyProtection="0"/>
    <xf numFmtId="0" fontId="56" fillId="0" borderId="154">
      <alignment horizontal="left" vertical="center"/>
    </xf>
    <xf numFmtId="0" fontId="56" fillId="0" borderId="154">
      <alignment horizontal="left" vertical="center"/>
    </xf>
    <xf numFmtId="0" fontId="153" fillId="20" borderId="166" applyNumberFormat="0" applyAlignment="0" applyProtection="0"/>
    <xf numFmtId="0" fontId="56" fillId="0" borderId="175" applyNumberFormat="0" applyAlignment="0" applyProtection="0">
      <alignment horizontal="left" vertical="center"/>
    </xf>
    <xf numFmtId="0" fontId="56" fillId="0" borderId="154">
      <alignment horizontal="left" vertical="center"/>
    </xf>
    <xf numFmtId="0" fontId="56" fillId="0" borderId="154">
      <alignment horizontal="left" vertical="center"/>
    </xf>
    <xf numFmtId="0" fontId="56" fillId="0" borderId="154">
      <alignment horizontal="left" vertical="center"/>
    </xf>
    <xf numFmtId="0" fontId="56" fillId="0" borderId="175" applyNumberFormat="0" applyAlignment="0" applyProtection="0">
      <alignment horizontal="left" vertical="center"/>
    </xf>
    <xf numFmtId="0" fontId="56" fillId="0" borderId="154">
      <alignment horizontal="left" vertical="center"/>
    </xf>
    <xf numFmtId="0" fontId="56" fillId="0" borderId="154">
      <alignment horizontal="left" vertical="center"/>
    </xf>
    <xf numFmtId="0" fontId="56" fillId="0" borderId="154">
      <alignment horizontal="left" vertical="center"/>
    </xf>
    <xf numFmtId="0" fontId="56" fillId="0" borderId="154">
      <alignment horizontal="left" vertical="center"/>
    </xf>
    <xf numFmtId="0" fontId="56" fillId="0" borderId="154">
      <alignment horizontal="left" vertical="center"/>
    </xf>
    <xf numFmtId="0" fontId="12" fillId="4" borderId="164" applyNumberFormat="0" applyFont="0" applyAlignment="0" applyProtection="0"/>
    <xf numFmtId="0" fontId="56" fillId="0" borderId="154">
      <alignment horizontal="left" vertical="center"/>
    </xf>
    <xf numFmtId="0" fontId="56" fillId="0" borderId="154">
      <alignment horizontal="left" vertical="center"/>
    </xf>
    <xf numFmtId="0" fontId="56" fillId="0" borderId="154">
      <alignment horizontal="left" vertical="center"/>
    </xf>
    <xf numFmtId="0" fontId="12" fillId="4" borderId="164" applyNumberFormat="0" applyFont="0" applyAlignment="0" applyProtection="0"/>
    <xf numFmtId="0" fontId="56" fillId="0" borderId="154">
      <alignment horizontal="left" vertical="center"/>
    </xf>
    <xf numFmtId="0" fontId="56" fillId="0" borderId="175" applyNumberFormat="0" applyAlignment="0" applyProtection="0">
      <alignment horizontal="left" vertical="center"/>
    </xf>
    <xf numFmtId="0" fontId="56" fillId="0" borderId="175" applyNumberFormat="0" applyAlignment="0" applyProtection="0">
      <alignment horizontal="left" vertical="center"/>
    </xf>
    <xf numFmtId="0" fontId="56" fillId="0" borderId="154">
      <alignment horizontal="left" vertical="center"/>
    </xf>
    <xf numFmtId="0" fontId="183" fillId="1" borderId="154" applyNumberFormat="0" applyFont="0" applyAlignment="0">
      <alignment horizontal="center"/>
    </xf>
    <xf numFmtId="0" fontId="56" fillId="0" borderId="154">
      <alignment horizontal="left" vertical="center"/>
    </xf>
    <xf numFmtId="0" fontId="56" fillId="0" borderId="154">
      <alignment horizontal="left" vertical="center"/>
    </xf>
    <xf numFmtId="0" fontId="56" fillId="0" borderId="154">
      <alignment horizontal="left" vertical="center"/>
    </xf>
    <xf numFmtId="189" fontId="54" fillId="0" borderId="165">
      <alignment horizontal="right" vertical="center"/>
    </xf>
    <xf numFmtId="0" fontId="56" fillId="0" borderId="154">
      <alignment horizontal="left" vertical="center"/>
    </xf>
    <xf numFmtId="0" fontId="56" fillId="0" borderId="154">
      <alignment horizontal="left" vertical="center"/>
    </xf>
    <xf numFmtId="0" fontId="56" fillId="0" borderId="154">
      <alignment horizontal="left" vertical="center"/>
    </xf>
    <xf numFmtId="0" fontId="12" fillId="4" borderId="164" applyNumberFormat="0" applyFont="0" applyAlignment="0" applyProtection="0"/>
    <xf numFmtId="0" fontId="152" fillId="18" borderId="167" applyNumberFormat="0" applyAlignment="0" applyProtection="0"/>
    <xf numFmtId="0" fontId="56" fillId="0" borderId="175" applyNumberFormat="0" applyAlignment="0" applyProtection="0">
      <alignment horizontal="left" vertical="center"/>
    </xf>
    <xf numFmtId="0" fontId="56" fillId="0" borderId="154">
      <alignment horizontal="left" vertical="center"/>
    </xf>
    <xf numFmtId="0" fontId="56" fillId="0" borderId="154">
      <alignment horizontal="left" vertical="center"/>
    </xf>
    <xf numFmtId="0" fontId="56" fillId="0" borderId="154">
      <alignment horizontal="left" vertical="center"/>
    </xf>
    <xf numFmtId="49" fontId="166" fillId="0" borderId="163">
      <alignment vertical="center"/>
    </xf>
    <xf numFmtId="0" fontId="12" fillId="4" borderId="164" applyNumberFormat="0" applyFont="0" applyAlignment="0" applyProtection="0"/>
    <xf numFmtId="0" fontId="56" fillId="0" borderId="154">
      <alignment horizontal="left" vertical="center"/>
    </xf>
    <xf numFmtId="9" fontId="118" fillId="0" borderId="173" applyNumberFormat="0" applyBorder="0"/>
    <xf numFmtId="0" fontId="56" fillId="0" borderId="154">
      <alignment horizontal="left" vertical="center"/>
    </xf>
    <xf numFmtId="0" fontId="56" fillId="0" borderId="154">
      <alignment horizontal="left" vertical="center"/>
    </xf>
    <xf numFmtId="0" fontId="152" fillId="18" borderId="167" applyNumberFormat="0" applyAlignment="0" applyProtection="0"/>
    <xf numFmtId="0" fontId="56" fillId="0" borderId="154">
      <alignment horizontal="left" vertical="center"/>
    </xf>
    <xf numFmtId="0" fontId="56" fillId="0" borderId="154">
      <alignment horizontal="left" vertical="center"/>
    </xf>
    <xf numFmtId="0" fontId="56" fillId="0" borderId="154">
      <alignment horizontal="left" vertical="center"/>
    </xf>
    <xf numFmtId="0" fontId="12" fillId="4" borderId="164" applyNumberFormat="0" applyFont="0" applyAlignment="0" applyProtection="0"/>
    <xf numFmtId="0" fontId="195" fillId="0" borderId="168" applyNumberFormat="0" applyFill="0" applyAlignment="0" applyProtection="0"/>
    <xf numFmtId="0" fontId="12" fillId="4" borderId="164" applyNumberFormat="0" applyFont="0" applyAlignment="0" applyProtection="0"/>
    <xf numFmtId="189" fontId="54" fillId="0" borderId="165">
      <alignment horizontal="right" vertical="center"/>
    </xf>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0" fontId="56" fillId="0" borderId="172" applyNumberFormat="0" applyAlignment="0" applyProtection="0">
      <alignment horizontal="left" vertical="center"/>
    </xf>
    <xf numFmtId="0" fontId="12" fillId="4" borderId="164" applyNumberFormat="0" applyFont="0" applyAlignment="0" applyProtection="0"/>
    <xf numFmtId="189" fontId="54" fillId="0" borderId="165">
      <alignment horizontal="right" vertical="center"/>
    </xf>
    <xf numFmtId="0" fontId="56" fillId="0" borderId="172" applyNumberFormat="0" applyAlignment="0" applyProtection="0">
      <alignment horizontal="left" vertical="center"/>
    </xf>
    <xf numFmtId="189" fontId="54" fillId="0" borderId="165">
      <alignment horizontal="right" vertical="center"/>
    </xf>
    <xf numFmtId="0" fontId="56" fillId="0" borderId="172" applyNumberFormat="0" applyAlignment="0" applyProtection="0">
      <alignment horizontal="left" vertical="center"/>
    </xf>
    <xf numFmtId="248" fontId="191" fillId="0" borderId="165">
      <alignment horizontal="right" vertical="center"/>
    </xf>
    <xf numFmtId="0" fontId="56" fillId="0" borderId="172" applyNumberFormat="0" applyAlignment="0" applyProtection="0">
      <alignment horizontal="left" vertical="center"/>
    </xf>
    <xf numFmtId="0" fontId="56" fillId="0" borderId="172" applyNumberFormat="0" applyAlignment="0" applyProtection="0">
      <alignment horizontal="left" vertical="center"/>
    </xf>
    <xf numFmtId="0" fontId="153" fillId="20" borderId="166" applyNumberFormat="0" applyAlignment="0" applyProtection="0"/>
    <xf numFmtId="0" fontId="56" fillId="0" borderId="172" applyNumberFormat="0" applyAlignment="0" applyProtection="0">
      <alignment horizontal="left" vertical="center"/>
    </xf>
    <xf numFmtId="0" fontId="152" fillId="18" borderId="167" applyNumberFormat="0" applyAlignment="0" applyProtection="0"/>
    <xf numFmtId="0" fontId="56" fillId="0" borderId="172" applyNumberFormat="0" applyAlignment="0" applyProtection="0">
      <alignment horizontal="left" vertical="center"/>
    </xf>
    <xf numFmtId="0" fontId="56" fillId="0" borderId="172" applyNumberFormat="0" applyAlignment="0" applyProtection="0">
      <alignment horizontal="left" vertical="center"/>
    </xf>
    <xf numFmtId="0" fontId="56" fillId="0" borderId="172"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56" fillId="0" borderId="172" applyNumberFormat="0" applyAlignment="0" applyProtection="0">
      <alignment horizontal="left" vertical="center"/>
    </xf>
    <xf numFmtId="0" fontId="56" fillId="0" borderId="175" applyNumberFormat="0" applyAlignment="0" applyProtection="0">
      <alignment horizontal="left" vertical="center"/>
    </xf>
    <xf numFmtId="0" fontId="12" fillId="4" borderId="164" applyNumberFormat="0" applyFont="0" applyAlignment="0" applyProtection="0"/>
    <xf numFmtId="0" fontId="12" fillId="4" borderId="164" applyNumberFormat="0" applyFont="0" applyAlignment="0" applyProtection="0"/>
    <xf numFmtId="0" fontId="12" fillId="4" borderId="164" applyNumberFormat="0" applyFont="0" applyAlignment="0" applyProtection="0"/>
    <xf numFmtId="0" fontId="56" fillId="0" borderId="175" applyNumberFormat="0" applyAlignment="0" applyProtection="0">
      <alignment horizontal="left" vertical="center"/>
    </xf>
    <xf numFmtId="0" fontId="56" fillId="0" borderId="194" applyNumberFormat="0" applyAlignment="0" applyProtection="0">
      <alignment horizontal="left" vertical="center"/>
    </xf>
    <xf numFmtId="0" fontId="56" fillId="0" borderId="286">
      <alignment horizontal="left" vertical="center"/>
    </xf>
    <xf numFmtId="0" fontId="12" fillId="4" borderId="186" applyNumberFormat="0" applyFont="0" applyAlignment="0" applyProtection="0"/>
    <xf numFmtId="0" fontId="127" fillId="33" borderId="0" applyNumberFormat="0" applyBorder="0" applyAlignment="0" applyProtection="0"/>
    <xf numFmtId="0" fontId="56" fillId="0" borderId="194" applyNumberFormat="0" applyAlignment="0" applyProtection="0">
      <alignment horizontal="left" vertical="center"/>
    </xf>
    <xf numFmtId="165" fontId="34" fillId="0" borderId="0" applyFont="0" applyFill="0" applyBorder="0" applyAlignment="0" applyProtection="0"/>
    <xf numFmtId="0" fontId="174" fillId="0" borderId="196" applyNumberFormat="0" applyAlignment="0">
      <alignment horizont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56" fillId="0" borderId="291">
      <alignment horizontal="left" vertical="center"/>
    </xf>
    <xf numFmtId="0" fontId="56" fillId="0" borderId="256" applyNumberFormat="0" applyAlignment="0" applyProtection="0">
      <alignment horizontal="left" vertical="center"/>
    </xf>
    <xf numFmtId="0" fontId="12" fillId="4" borderId="186" applyNumberFormat="0" applyFont="0" applyAlignment="0" applyProtection="0"/>
    <xf numFmtId="0" fontId="12" fillId="4" borderId="278" applyNumberFormat="0" applyFont="0" applyAlignment="0" applyProtection="0"/>
    <xf numFmtId="0" fontId="12" fillId="4" borderId="186" applyNumberFormat="0" applyFont="0" applyAlignment="0" applyProtection="0"/>
    <xf numFmtId="0" fontId="138" fillId="18" borderId="264" applyNumberFormat="0" applyAlignment="0" applyProtection="0"/>
    <xf numFmtId="0" fontId="12" fillId="4" borderId="186" applyNumberFormat="0" applyFont="0" applyAlignment="0" applyProtection="0"/>
    <xf numFmtId="0" fontId="56" fillId="0" borderId="197" applyNumberFormat="0" applyAlignment="0" applyProtection="0">
      <alignment horizontal="left" vertical="center"/>
    </xf>
    <xf numFmtId="0" fontId="153" fillId="20" borderId="283" applyNumberForma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221" fillId="20" borderId="288" applyNumberFormat="0" applyAlignment="0" applyProtection="0"/>
    <xf numFmtId="0" fontId="12" fillId="4" borderId="245" applyNumberFormat="0" applyFont="0" applyAlignment="0" applyProtection="0"/>
    <xf numFmtId="168" fontId="34" fillId="0" borderId="0" applyFont="0" applyFill="0" applyBorder="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56" fillId="0" borderId="257">
      <alignment horizontal="left" vertical="center"/>
    </xf>
    <xf numFmtId="0" fontId="12" fillId="4" borderId="186" applyNumberFormat="0" applyFont="0" applyAlignment="0" applyProtection="0"/>
    <xf numFmtId="221" fontId="199" fillId="54" borderId="191"/>
    <xf numFmtId="189" fontId="54" fillId="0" borderId="246">
      <alignment horizontal="right" vertical="center"/>
    </xf>
    <xf numFmtId="0" fontId="195" fillId="0" borderId="249" applyNumberFormat="0" applyFill="0" applyAlignment="0" applyProtection="0"/>
    <xf numFmtId="0" fontId="12" fillId="4" borderId="278" applyNumberFormat="0" applyFont="0" applyAlignment="0" applyProtection="0"/>
    <xf numFmtId="0" fontId="12" fillId="4" borderId="294" applyNumberFormat="0" applyFont="0" applyAlignment="0" applyProtection="0"/>
    <xf numFmtId="0" fontId="12" fillId="4" borderId="269" applyNumberFormat="0" applyFont="0" applyAlignment="0" applyProtection="0"/>
    <xf numFmtId="0" fontId="12" fillId="4" borderId="186" applyNumberFormat="0" applyFont="0" applyAlignment="0" applyProtection="0"/>
    <xf numFmtId="0" fontId="152" fillId="18" borderId="272" applyNumberFormat="0" applyAlignment="0" applyProtection="0"/>
    <xf numFmtId="0" fontId="12" fillId="4" borderId="278"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38" fillId="18" borderId="181" applyNumberFormat="0" applyAlignment="0" applyProtection="0"/>
    <xf numFmtId="0" fontId="138" fillId="18" borderId="181" applyNumberFormat="0" applyAlignment="0" applyProtection="0"/>
    <xf numFmtId="0" fontId="138" fillId="18" borderId="181" applyNumberFormat="0" applyAlignment="0" applyProtection="0"/>
    <xf numFmtId="0" fontId="12" fillId="4" borderId="186" applyNumberFormat="0" applyFont="0" applyAlignment="0" applyProtection="0"/>
    <xf numFmtId="0" fontId="118" fillId="0" borderId="179" applyNumberFormat="0" applyFont="0" applyFill="0" applyAlignment="0" applyProtection="0"/>
    <xf numFmtId="0" fontId="56" fillId="0" borderId="197" applyNumberFormat="0" applyAlignment="0" applyProtection="0">
      <alignment horizontal="left" vertical="center"/>
    </xf>
    <xf numFmtId="220" fontId="59" fillId="44" borderId="185" applyNumberFormat="0" applyAlignment="0">
      <alignment horizontal="left" vertical="top"/>
    </xf>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10" fontId="72" fillId="3" borderId="185" applyNumberFormat="0" applyBorder="0" applyAlignment="0" applyProtection="0"/>
    <xf numFmtId="0" fontId="152" fillId="18" borderId="189" applyNumberFormat="0" applyAlignment="0" applyProtection="0"/>
    <xf numFmtId="2" fontId="168" fillId="0" borderId="187" applyBorder="0"/>
    <xf numFmtId="1" fontId="121" fillId="0" borderId="179" applyBorder="0" applyAlignment="0">
      <alignment horizontal="center"/>
    </xf>
    <xf numFmtId="220" fontId="198" fillId="52" borderId="191">
      <alignment vertical="top"/>
    </xf>
    <xf numFmtId="0" fontId="56" fillId="0" borderId="197" applyNumberFormat="0" applyAlignment="0" applyProtection="0">
      <alignment horizontal="left" vertical="center"/>
    </xf>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0" borderId="0"/>
    <xf numFmtId="0" fontId="12" fillId="4" borderId="245" applyNumberFormat="0" applyFont="0" applyAlignment="0" applyProtection="0"/>
    <xf numFmtId="10" fontId="72" fillId="3" borderId="238" applyNumberFormat="0" applyBorder="0" applyAlignment="0" applyProtection="0"/>
    <xf numFmtId="0" fontId="12" fillId="4" borderId="245" applyNumberFormat="0" applyFont="0" applyAlignment="0" applyProtection="0"/>
    <xf numFmtId="0" fontId="12" fillId="4" borderId="245" applyNumberFormat="0" applyFont="0" applyAlignment="0" applyProtection="0"/>
    <xf numFmtId="1" fontId="121" fillId="0" borderId="185" applyBorder="0" applyAlignment="0">
      <alignment horizontal="center"/>
    </xf>
    <xf numFmtId="0" fontId="12" fillId="4" borderId="186" applyNumberFormat="0" applyFont="0" applyAlignment="0" applyProtection="0"/>
    <xf numFmtId="248" fontId="191" fillId="0" borderId="187">
      <alignment horizontal="right" vertical="center"/>
    </xf>
    <xf numFmtId="0" fontId="56" fillId="0" borderId="197" applyNumberFormat="0" applyAlignment="0" applyProtection="0">
      <alignment horizontal="left" vertical="center"/>
    </xf>
    <xf numFmtId="168" fontId="34" fillId="0" borderId="0" applyFont="0" applyFill="0" applyBorder="0" applyAlignment="0" applyProtection="0"/>
    <xf numFmtId="243" fontId="174" fillId="0" borderId="184"/>
    <xf numFmtId="0" fontId="56" fillId="0" borderId="197" applyNumberFormat="0" applyAlignment="0" applyProtection="0">
      <alignment horizontal="left" vertical="center"/>
    </xf>
    <xf numFmtId="0" fontId="153" fillId="20" borderId="188" applyNumberFormat="0" applyAlignment="0" applyProtection="0"/>
    <xf numFmtId="0" fontId="152" fillId="18" borderId="189" applyNumberFormat="0" applyAlignment="0" applyProtection="0"/>
    <xf numFmtId="0" fontId="152" fillId="18" borderId="182" applyNumberFormat="0" applyAlignment="0" applyProtection="0"/>
    <xf numFmtId="0" fontId="153" fillId="20" borderId="181" applyNumberForma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78" applyNumberFormat="0" applyFont="0" applyAlignment="0" applyProtection="0"/>
    <xf numFmtId="220" fontId="59" fillId="44" borderId="179" applyNumberFormat="0" applyAlignment="0">
      <alignment horizontal="left" vertical="top"/>
    </xf>
    <xf numFmtId="49" fontId="166" fillId="0" borderId="179">
      <alignment vertical="center"/>
    </xf>
    <xf numFmtId="0" fontId="153" fillId="20" borderId="181" applyNumberFormat="0" applyAlignment="0" applyProtection="0"/>
    <xf numFmtId="0" fontId="153" fillId="20" borderId="181" applyNumberFormat="0" applyAlignment="0" applyProtection="0"/>
    <xf numFmtId="0" fontId="153" fillId="20" borderId="181" applyNumberFormat="0" applyAlignment="0" applyProtection="0"/>
    <xf numFmtId="2" fontId="168" fillId="0" borderId="180" applyBorder="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165" fontId="97" fillId="0" borderId="0" applyFont="0" applyFill="0" applyBorder="0" applyAlignment="0" applyProtection="0"/>
    <xf numFmtId="0" fontId="12" fillId="4" borderId="186" applyNumberFormat="0" applyFont="0" applyAlignment="0" applyProtection="0"/>
    <xf numFmtId="0" fontId="12" fillId="4" borderId="186" applyNumberFormat="0" applyFont="0" applyAlignment="0" applyProtection="0"/>
    <xf numFmtId="0" fontId="118" fillId="0" borderId="185" applyNumberFormat="0" applyFont="0" applyFill="0" applyAlignment="0" applyProtection="0"/>
    <xf numFmtId="0" fontId="12" fillId="4" borderId="245"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45" applyNumberFormat="0" applyFont="0" applyAlignment="0" applyProtection="0"/>
    <xf numFmtId="0" fontId="12" fillId="4" borderId="186" applyNumberFormat="0" applyFont="0" applyAlignment="0" applyProtection="0"/>
    <xf numFmtId="0" fontId="174" fillId="0" borderId="234" applyNumberFormat="0" applyAlignment="0">
      <alignment horizontal="center"/>
    </xf>
    <xf numFmtId="0" fontId="12" fillId="4" borderId="245" applyNumberFormat="0" applyFont="0" applyAlignment="0" applyProtection="0"/>
    <xf numFmtId="0" fontId="12" fillId="4" borderId="245"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52" fillId="18" borderId="182" applyNumberFormat="0" applyAlignment="0" applyProtection="0"/>
    <xf numFmtId="0" fontId="152" fillId="18" borderId="182" applyNumberFormat="0" applyAlignment="0" applyProtection="0"/>
    <xf numFmtId="0" fontId="152" fillId="18" borderId="182" applyNumberFormat="0" applyAlignment="0" applyProtection="0"/>
    <xf numFmtId="0" fontId="56" fillId="0" borderId="197" applyNumberFormat="0" applyAlignment="0" applyProtection="0">
      <alignment horizontal="left" vertical="center"/>
    </xf>
    <xf numFmtId="248" fontId="191" fillId="0" borderId="180">
      <alignment horizontal="right" vertical="center"/>
    </xf>
    <xf numFmtId="189" fontId="54" fillId="0" borderId="180">
      <alignment horizontal="right" vertical="center"/>
    </xf>
    <xf numFmtId="189" fontId="54" fillId="0" borderId="180">
      <alignment horizontal="right" vertical="center"/>
    </xf>
    <xf numFmtId="189" fontId="54" fillId="0" borderId="180">
      <alignment horizontal="right" vertical="center"/>
    </xf>
    <xf numFmtId="189" fontId="54" fillId="0" borderId="180">
      <alignment horizontal="right" vertical="center"/>
    </xf>
    <xf numFmtId="189" fontId="54" fillId="0" borderId="180">
      <alignment horizontal="right" vertical="center"/>
    </xf>
    <xf numFmtId="189" fontId="54" fillId="0" borderId="180">
      <alignment horizontal="right" vertical="center"/>
    </xf>
    <xf numFmtId="0" fontId="56" fillId="0" borderId="197" applyNumberFormat="0" applyAlignment="0" applyProtection="0">
      <alignment horizontal="left" vertical="center"/>
    </xf>
    <xf numFmtId="10" fontId="72" fillId="3" borderId="185" applyNumberFormat="0" applyBorder="0" applyAlignment="0" applyProtection="0"/>
    <xf numFmtId="0" fontId="138" fillId="18" borderId="181" applyNumberFormat="0" applyAlignment="0" applyProtection="0"/>
    <xf numFmtId="0" fontId="195" fillId="0" borderId="183" applyNumberFormat="0" applyFill="0" applyAlignment="0" applyProtection="0"/>
    <xf numFmtId="0" fontId="12" fillId="4" borderId="186" applyNumberFormat="0" applyFont="0" applyAlignment="0" applyProtection="0"/>
    <xf numFmtId="192" fontId="54" fillId="0" borderId="185"/>
    <xf numFmtId="0" fontId="18" fillId="53" borderId="179">
      <alignment horizontal="left" vertical="center"/>
    </xf>
    <xf numFmtId="0" fontId="152" fillId="18" borderId="289" applyNumberFormat="0" applyAlignment="0" applyProtection="0"/>
    <xf numFmtId="0" fontId="155" fillId="0" borderId="41" applyNumberFormat="0" applyFill="0" applyAlignment="0" applyProtection="0"/>
    <xf numFmtId="0" fontId="12" fillId="4" borderId="245" applyNumberFormat="0" applyFon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56" fillId="0" borderId="194" applyNumberFormat="0" applyAlignment="0" applyProtection="0">
      <alignment horizontal="left" vertical="center"/>
    </xf>
    <xf numFmtId="0" fontId="12" fillId="4" borderId="186" applyNumberFormat="0" applyFont="0" applyAlignment="0" applyProtection="0"/>
    <xf numFmtId="0" fontId="56" fillId="0" borderId="194" applyNumberFormat="0" applyAlignment="0" applyProtection="0">
      <alignment horizontal="left" vertical="center"/>
    </xf>
    <xf numFmtId="0" fontId="153" fillId="20" borderId="188" applyNumberForma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2" fontId="168" fillId="0" borderId="187" applyBorder="0"/>
    <xf numFmtId="0" fontId="12" fillId="4" borderId="186" applyNumberFormat="0" applyFont="0" applyAlignment="0" applyProtection="0"/>
    <xf numFmtId="0" fontId="153" fillId="20" borderId="188" applyNumberFormat="0" applyAlignment="0" applyProtection="0"/>
    <xf numFmtId="0" fontId="12" fillId="4" borderId="186" applyNumberFormat="0" applyFont="0" applyAlignment="0" applyProtection="0"/>
    <xf numFmtId="0" fontId="56" fillId="0" borderId="286">
      <alignment horizontal="left" vertical="center"/>
    </xf>
    <xf numFmtId="0" fontId="12" fillId="4" borderId="186" applyNumberFormat="0" applyFont="0" applyAlignment="0" applyProtection="0"/>
    <xf numFmtId="0" fontId="12" fillId="4" borderId="245" applyNumberFormat="0" applyFont="0" applyAlignment="0" applyProtection="0"/>
    <xf numFmtId="0" fontId="12" fillId="4" borderId="186" applyNumberFormat="0" applyFont="0" applyAlignment="0" applyProtection="0"/>
    <xf numFmtId="0" fontId="56" fillId="0" borderId="261" applyNumberFormat="0" applyAlignment="0" applyProtection="0">
      <alignment horizontal="left" vertical="center"/>
    </xf>
    <xf numFmtId="0" fontId="138" fillId="18" borderId="188" applyNumberForma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212" fillId="36" borderId="0" applyNumberFormat="0" applyBorder="0" applyAlignment="0" applyProtection="0"/>
    <xf numFmtId="0" fontId="12" fillId="4" borderId="278"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220" fontId="59" fillId="44" borderId="244" applyNumberFormat="0" applyAlignment="0">
      <alignment horizontal="left" vertical="top"/>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56" fillId="0" borderId="286">
      <alignment horizontal="left" vertical="center"/>
    </xf>
    <xf numFmtId="221" fontId="199" fillId="54" borderId="274"/>
    <xf numFmtId="0" fontId="56" fillId="0" borderId="282" applyNumberFormat="0" applyAlignment="0" applyProtection="0">
      <alignment horizontal="left" vertical="center"/>
    </xf>
    <xf numFmtId="0" fontId="56" fillId="0" borderId="261" applyNumberFormat="0" applyAlignment="0" applyProtection="0">
      <alignment horizontal="left" vertical="center"/>
    </xf>
    <xf numFmtId="0" fontId="56" fillId="0" borderId="256" applyNumberFormat="0" applyAlignment="0" applyProtection="0">
      <alignment horizontal="left" vertical="center"/>
    </xf>
    <xf numFmtId="0" fontId="12" fillId="4" borderId="278" applyNumberFormat="0" applyFont="0" applyAlignment="0" applyProtection="0"/>
    <xf numFmtId="165" fontId="8" fillId="0" borderId="0" applyFont="0" applyFill="0" applyBorder="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221" fontId="199" fillId="54" borderId="191"/>
    <xf numFmtId="0" fontId="12" fillId="4" borderId="209" applyNumberFormat="0" applyFont="0" applyAlignment="0" applyProtection="0"/>
    <xf numFmtId="0" fontId="153" fillId="20" borderId="188" applyNumberFormat="0" applyAlignment="0" applyProtection="0"/>
    <xf numFmtId="192" fontId="54" fillId="0" borderId="185"/>
    <xf numFmtId="0" fontId="12" fillId="4" borderId="224" applyNumberFormat="0" applyFon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24" applyNumberFormat="0" applyFont="0" applyAlignment="0" applyProtection="0"/>
    <xf numFmtId="0" fontId="12" fillId="4" borderId="186" applyNumberFormat="0" applyFont="0" applyAlignment="0" applyProtection="0"/>
    <xf numFmtId="0" fontId="12" fillId="4" borderId="224"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224" applyNumberFormat="0" applyFon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224" applyNumberFormat="0" applyFont="0" applyAlignment="0" applyProtection="0"/>
    <xf numFmtId="190" fontId="54" fillId="0" borderId="187">
      <alignment horizontal="center"/>
    </xf>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224" applyNumberFormat="0" applyFont="0" applyAlignment="0" applyProtection="0"/>
    <xf numFmtId="0" fontId="12" fillId="4" borderId="186" applyNumberFormat="0" applyFont="0" applyAlignment="0" applyProtection="0"/>
    <xf numFmtId="189" fontId="54" fillId="0" borderId="187">
      <alignment horizontal="right" vertical="center"/>
    </xf>
    <xf numFmtId="0" fontId="56" fillId="0" borderId="235" applyNumberFormat="0" applyAlignment="0" applyProtection="0">
      <alignment horizontal="left" vertical="center"/>
    </xf>
    <xf numFmtId="220" fontId="59" fillId="44" borderId="268" applyNumberFormat="0" applyAlignment="0">
      <alignment horizontal="left" vertical="top"/>
    </xf>
    <xf numFmtId="0" fontId="12" fillId="4" borderId="186" applyNumberFormat="0" applyFont="0" applyAlignment="0" applyProtection="0"/>
    <xf numFmtId="217" fontId="59" fillId="0" borderId="191">
      <alignment horizontal="left" vertical="top"/>
    </xf>
    <xf numFmtId="0" fontId="56" fillId="0" borderId="197" applyNumberFormat="0" applyAlignment="0" applyProtection="0">
      <alignment horizontal="left" vertical="center"/>
    </xf>
    <xf numFmtId="0" fontId="56" fillId="0" borderId="194" applyNumberFormat="0" applyAlignment="0" applyProtection="0">
      <alignment horizontal="left" vertical="center"/>
    </xf>
    <xf numFmtId="0" fontId="152" fillId="18" borderId="265" applyNumberFormat="0" applyAlignment="0" applyProtection="0"/>
    <xf numFmtId="0" fontId="12" fillId="4" borderId="186" applyNumberFormat="0" applyFont="0" applyAlignment="0" applyProtection="0"/>
    <xf numFmtId="0" fontId="12" fillId="4" borderId="224"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56" fillId="0" borderId="197" applyNumberFormat="0" applyAlignment="0" applyProtection="0">
      <alignment horizontal="left" vertical="center"/>
    </xf>
    <xf numFmtId="0" fontId="153" fillId="20" borderId="188" applyNumberFormat="0" applyAlignment="0" applyProtection="0"/>
    <xf numFmtId="0" fontId="12" fillId="4" borderId="278"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200" fontId="34" fillId="0" borderId="0" applyFont="0" applyFill="0" applyBorder="0" applyAlignment="0" applyProtection="0"/>
    <xf numFmtId="0" fontId="56" fillId="0" borderId="194" applyNumberFormat="0" applyAlignment="0" applyProtection="0">
      <alignment horizontal="left" vertical="center"/>
    </xf>
    <xf numFmtId="189" fontId="54" fillId="0" borderId="187">
      <alignment horizontal="right" vertical="center"/>
    </xf>
    <xf numFmtId="0" fontId="12" fillId="4" borderId="186" applyNumberFormat="0" applyFont="0" applyAlignment="0" applyProtection="0"/>
    <xf numFmtId="0" fontId="152" fillId="18" borderId="227" applyNumberForma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189" fontId="54" fillId="0" borderId="225">
      <alignment horizontal="right" vertical="center"/>
    </xf>
    <xf numFmtId="0" fontId="12" fillId="4" borderId="186" applyNumberFormat="0" applyFont="0" applyAlignment="0" applyProtection="0"/>
    <xf numFmtId="189" fontId="54" fillId="0" borderId="225">
      <alignment horizontal="right" vertical="center"/>
    </xf>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8" fillId="53" borderId="223">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24"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56" fillId="0" borderId="197" applyNumberFormat="0" applyAlignment="0" applyProtection="0">
      <alignment horizontal="left" vertical="center"/>
    </xf>
    <xf numFmtId="0" fontId="12" fillId="4" borderId="224" applyNumberFormat="0" applyFont="0" applyAlignment="0" applyProtection="0"/>
    <xf numFmtId="0" fontId="12" fillId="4" borderId="186" applyNumberFormat="0" applyFont="0" applyAlignment="0" applyProtection="0"/>
    <xf numFmtId="0" fontId="12" fillId="4" borderId="224" applyNumberFormat="0" applyFont="0" applyAlignment="0" applyProtection="0"/>
    <xf numFmtId="0" fontId="152" fillId="18" borderId="189" applyNumberFormat="0" applyAlignment="0" applyProtection="0"/>
    <xf numFmtId="0" fontId="12" fillId="4" borderId="186" applyNumberFormat="0" applyFont="0" applyAlignment="0" applyProtection="0"/>
    <xf numFmtId="0" fontId="56" fillId="0" borderId="235" applyNumberFormat="0" applyAlignment="0" applyProtection="0">
      <alignment horizontal="left" vertical="center"/>
    </xf>
    <xf numFmtId="189" fontId="54" fillId="0" borderId="187">
      <alignment horizontal="right" vertical="center"/>
    </xf>
    <xf numFmtId="0" fontId="12" fillId="4" borderId="186" applyNumberFormat="0" applyFont="0" applyAlignment="0" applyProtection="0"/>
    <xf numFmtId="0" fontId="152" fillId="18" borderId="189" applyNumberFormat="0" applyAlignment="0" applyProtection="0"/>
    <xf numFmtId="0" fontId="12" fillId="4" borderId="278" applyNumberFormat="0" applyFont="0" applyAlignment="0" applyProtection="0"/>
    <xf numFmtId="0" fontId="12" fillId="4" borderId="186" applyNumberFormat="0" applyFont="0" applyAlignment="0" applyProtection="0"/>
    <xf numFmtId="0" fontId="56" fillId="0" borderId="286">
      <alignment horizontal="left" vertical="center"/>
    </xf>
    <xf numFmtId="0" fontId="12" fillId="4" borderId="186" applyNumberFormat="0" applyFont="0" applyAlignment="0" applyProtection="0"/>
    <xf numFmtId="1" fontId="121" fillId="0" borderId="185" applyBorder="0" applyAlignment="0">
      <alignment horizontal="center"/>
    </xf>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269" applyNumberFormat="0" applyFon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118" fillId="0" borderId="185" applyNumberFormat="0" applyFont="0" applyFill="0" applyAlignment="0" applyProtection="0"/>
    <xf numFmtId="0" fontId="12" fillId="4" borderId="278"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189" fontId="54" fillId="0" borderId="187">
      <alignment horizontal="right" vertic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224" applyNumberFormat="0" applyFont="0" applyAlignment="0" applyProtection="0"/>
    <xf numFmtId="0" fontId="12" fillId="4" borderId="186" applyNumberFormat="0" applyFont="0" applyAlignment="0" applyProtection="0"/>
    <xf numFmtId="0" fontId="138" fillId="18" borderId="188" applyNumberForma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138" fillId="18" borderId="188" applyNumberFormat="0" applyAlignment="0" applyProtection="0"/>
    <xf numFmtId="0" fontId="12" fillId="4" borderId="224"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12" fillId="4" borderId="224" applyNumberFormat="0" applyFon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209" applyNumberFormat="0" applyFont="0" applyAlignment="0" applyProtection="0"/>
    <xf numFmtId="0" fontId="56" fillId="0" borderId="197" applyNumberFormat="0" applyAlignment="0" applyProtection="0">
      <alignment horizontal="left" vertical="center"/>
    </xf>
    <xf numFmtId="0" fontId="12" fillId="4" borderId="186" applyNumberFormat="0" applyFont="0" applyAlignment="0" applyProtection="0"/>
    <xf numFmtId="0" fontId="174" fillId="0" borderId="193" applyNumberFormat="0" applyAlignment="0">
      <alignment horizontal="center"/>
    </xf>
    <xf numFmtId="0" fontId="12" fillId="4" borderId="209" applyNumberFormat="0" applyFont="0" applyAlignment="0" applyProtection="0"/>
    <xf numFmtId="0" fontId="56" fillId="0" borderId="194" applyNumberFormat="0" applyAlignment="0" applyProtection="0">
      <alignment horizontal="left" vertical="center"/>
    </xf>
    <xf numFmtId="0" fontId="138" fillId="18" borderId="188" applyNumberFormat="0" applyAlignment="0" applyProtection="0"/>
    <xf numFmtId="0" fontId="12" fillId="4" borderId="209" applyNumberFormat="0" applyFont="0" applyAlignment="0" applyProtection="0"/>
    <xf numFmtId="0" fontId="12" fillId="4" borderId="186" applyNumberFormat="0" applyFont="0" applyAlignment="0" applyProtection="0"/>
    <xf numFmtId="0" fontId="56" fillId="0" borderId="235"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53" fillId="20" borderId="188" applyNumberFormat="0" applyAlignment="0" applyProtection="0"/>
    <xf numFmtId="0" fontId="56" fillId="0" borderId="197" applyNumberFormat="0" applyAlignment="0" applyProtection="0">
      <alignment horizontal="left" vertical="center"/>
    </xf>
    <xf numFmtId="0" fontId="56" fillId="0" borderId="197" applyNumberFormat="0" applyAlignment="0" applyProtection="0">
      <alignment horizontal="left" vertical="center"/>
    </xf>
    <xf numFmtId="0" fontId="12" fillId="4" borderId="269" applyNumberFormat="0" applyFont="0" applyAlignment="0" applyProtection="0"/>
    <xf numFmtId="0" fontId="12" fillId="4" borderId="186" applyNumberFormat="0" applyFont="0" applyAlignment="0" applyProtection="0"/>
    <xf numFmtId="165" fontId="97" fillId="0" borderId="0" applyFont="0" applyFill="0" applyBorder="0" applyAlignment="0" applyProtection="0"/>
    <xf numFmtId="0" fontId="12" fillId="4" borderId="186" applyNumberFormat="0" applyFont="0" applyAlignment="0" applyProtection="0"/>
    <xf numFmtId="0" fontId="56" fillId="0" borderId="197" applyNumberFormat="0" applyAlignment="0" applyProtection="0">
      <alignment horizontal="left" vertical="center"/>
    </xf>
    <xf numFmtId="0" fontId="56" fillId="0" borderId="197" applyNumberFormat="0" applyAlignment="0" applyProtection="0">
      <alignment horizontal="left" vertical="center"/>
    </xf>
    <xf numFmtId="0" fontId="212" fillId="16" borderId="0" applyNumberFormat="0" applyBorder="0" applyAlignment="0" applyProtection="0"/>
    <xf numFmtId="189" fontId="54" fillId="0" borderId="187">
      <alignment horizontal="right" vertical="center"/>
    </xf>
    <xf numFmtId="0" fontId="12" fillId="4" borderId="186" applyNumberFormat="0" applyFont="0" applyAlignment="0" applyProtection="0"/>
    <xf numFmtId="0" fontId="152" fillId="18" borderId="189" applyNumberFormat="0" applyAlignment="0" applyProtection="0"/>
    <xf numFmtId="0" fontId="56" fillId="0" borderId="197" applyNumberFormat="0" applyAlignment="0" applyProtection="0">
      <alignment horizontal="left" vertical="center"/>
    </xf>
    <xf numFmtId="0" fontId="12" fillId="4" borderId="245" applyNumberFormat="0" applyFont="0" applyAlignment="0" applyProtection="0"/>
    <xf numFmtId="49" fontId="166" fillId="0" borderId="185">
      <alignment vertical="center"/>
    </xf>
    <xf numFmtId="0" fontId="12" fillId="4" borderId="186" applyNumberFormat="0" applyFont="0" applyAlignment="0" applyProtection="0"/>
    <xf numFmtId="0" fontId="12" fillId="4" borderId="245" applyNumberFormat="0" applyFont="0" applyAlignment="0" applyProtection="0"/>
    <xf numFmtId="9" fontId="118" fillId="0" borderId="195" applyNumberFormat="0" applyBorder="0"/>
    <xf numFmtId="0" fontId="152" fillId="18" borderId="189" applyNumberForma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186" applyNumberFormat="0" applyFont="0" applyAlignment="0" applyProtection="0"/>
    <xf numFmtId="0" fontId="195" fillId="0" borderId="190" applyNumberFormat="0" applyFill="0" applyAlignment="0" applyProtection="0"/>
    <xf numFmtId="0" fontId="12" fillId="4" borderId="186" applyNumberFormat="0" applyFont="0" applyAlignment="0" applyProtection="0"/>
    <xf numFmtId="189" fontId="54" fillId="0" borderId="187">
      <alignment horizontal="right" vertical="center"/>
    </xf>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0" fontId="56" fillId="0" borderId="194" applyNumberFormat="0" applyAlignment="0" applyProtection="0">
      <alignment horizontal="left" vertical="center"/>
    </xf>
    <xf numFmtId="0" fontId="12" fillId="4" borderId="186" applyNumberFormat="0" applyFont="0" applyAlignment="0" applyProtection="0"/>
    <xf numFmtId="189" fontId="54" fillId="0" borderId="187">
      <alignment horizontal="right" vertical="center"/>
    </xf>
    <xf numFmtId="0" fontId="56" fillId="0" borderId="194" applyNumberFormat="0" applyAlignment="0" applyProtection="0">
      <alignment horizontal="left" vertical="center"/>
    </xf>
    <xf numFmtId="189" fontId="54" fillId="0" borderId="187">
      <alignment horizontal="right" vertical="center"/>
    </xf>
    <xf numFmtId="0" fontId="56" fillId="0" borderId="194" applyNumberFormat="0" applyAlignment="0" applyProtection="0">
      <alignment horizontal="left" vertical="center"/>
    </xf>
    <xf numFmtId="248" fontId="191" fillId="0" borderId="187">
      <alignment horizontal="right" vertical="center"/>
    </xf>
    <xf numFmtId="0" fontId="56" fillId="0" borderId="194" applyNumberFormat="0" applyAlignment="0" applyProtection="0">
      <alignment horizontal="left" vertical="center"/>
    </xf>
    <xf numFmtId="0" fontId="56" fillId="0" borderId="194" applyNumberFormat="0" applyAlignment="0" applyProtection="0">
      <alignment horizontal="left" vertical="center"/>
    </xf>
    <xf numFmtId="0" fontId="153" fillId="20" borderId="188" applyNumberFormat="0" applyAlignment="0" applyProtection="0"/>
    <xf numFmtId="0" fontId="56" fillId="0" borderId="194" applyNumberFormat="0" applyAlignment="0" applyProtection="0">
      <alignment horizontal="left" vertical="center"/>
    </xf>
    <xf numFmtId="0" fontId="152" fillId="18" borderId="189" applyNumberFormat="0" applyAlignment="0" applyProtection="0"/>
    <xf numFmtId="0" fontId="56" fillId="0" borderId="194" applyNumberFormat="0" applyAlignment="0" applyProtection="0">
      <alignment horizontal="left" vertical="center"/>
    </xf>
    <xf numFmtId="0" fontId="56" fillId="0" borderId="194" applyNumberFormat="0" applyAlignment="0" applyProtection="0">
      <alignment horizontal="left" vertical="center"/>
    </xf>
    <xf numFmtId="0" fontId="56" fillId="0" borderId="194"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56" fillId="0" borderId="194" applyNumberFormat="0" applyAlignment="0" applyProtection="0">
      <alignment horizontal="left" vertical="center"/>
    </xf>
    <xf numFmtId="0" fontId="56" fillId="0" borderId="197" applyNumberFormat="0" applyAlignment="0" applyProtection="0">
      <alignment horizontal="left" vertical="center"/>
    </xf>
    <xf numFmtId="0" fontId="12" fillId="4" borderId="186" applyNumberFormat="0" applyFont="0" applyAlignment="0" applyProtection="0"/>
    <xf numFmtId="0" fontId="12" fillId="4" borderId="186" applyNumberFormat="0" applyFont="0" applyAlignment="0" applyProtection="0"/>
    <xf numFmtId="0" fontId="12" fillId="4" borderId="186" applyNumberFormat="0" applyFont="0" applyAlignment="0" applyProtection="0"/>
    <xf numFmtId="0" fontId="56" fillId="0" borderId="197" applyNumberFormat="0" applyAlignment="0" applyProtection="0">
      <alignment horizontal="left" vertical="center"/>
    </xf>
    <xf numFmtId="0" fontId="12" fillId="4" borderId="245" applyNumberFormat="0" applyFont="0" applyAlignment="0" applyProtection="0"/>
    <xf numFmtId="0" fontId="56" fillId="0" borderId="220" applyNumberFormat="0" applyAlignment="0" applyProtection="0">
      <alignment horizontal="left" vertical="center"/>
    </xf>
    <xf numFmtId="195" fontId="32" fillId="0" borderId="0" applyFont="0" applyFill="0" applyBorder="0" applyAlignment="0" applyProtection="0"/>
    <xf numFmtId="243" fontId="174" fillId="0" borderId="207"/>
    <xf numFmtId="0" fontId="56" fillId="0" borderId="220" applyNumberFormat="0" applyAlignment="0" applyProtection="0">
      <alignment horizontal="left" vertical="center"/>
    </xf>
    <xf numFmtId="0" fontId="153" fillId="20" borderId="211" applyNumberFormat="0" applyAlignment="0" applyProtection="0"/>
    <xf numFmtId="0" fontId="152" fillId="18" borderId="212" applyNumberFormat="0" applyAlignment="0" applyProtection="0"/>
    <xf numFmtId="0" fontId="152" fillId="18" borderId="205" applyNumberFormat="0" applyAlignment="0" applyProtection="0"/>
    <xf numFmtId="0" fontId="153" fillId="20" borderId="204" applyNumberForma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56" fillId="0" borderId="217" applyNumberFormat="0" applyAlignment="0" applyProtection="0">
      <alignment horizontal="left" vertical="center"/>
    </xf>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220" fontId="59" fillId="44" borderId="200" applyNumberFormat="0" applyAlignment="0">
      <alignment horizontal="left" vertical="top"/>
    </xf>
    <xf numFmtId="49" fontId="166" fillId="0" borderId="200">
      <alignment vertical="center"/>
    </xf>
    <xf numFmtId="0" fontId="153" fillId="20" borderId="204" applyNumberFormat="0" applyAlignment="0" applyProtection="0"/>
    <xf numFmtId="0" fontId="153" fillId="20" borderId="204" applyNumberFormat="0" applyAlignment="0" applyProtection="0"/>
    <xf numFmtId="0" fontId="153" fillId="20" borderId="204" applyNumberFormat="0" applyAlignment="0" applyProtection="0"/>
    <xf numFmtId="2" fontId="168" fillId="0" borderId="203" applyBorder="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168" fontId="34" fillId="0" borderId="0" applyFont="0" applyFill="0" applyBorder="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18" fillId="0" borderId="208" applyNumberFormat="0" applyFont="0" applyFill="0" applyAlignment="0" applyProtection="0"/>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52" fillId="18" borderId="205" applyNumberFormat="0" applyAlignment="0" applyProtection="0"/>
    <xf numFmtId="0" fontId="152" fillId="18" borderId="205" applyNumberFormat="0" applyAlignment="0" applyProtection="0"/>
    <xf numFmtId="0" fontId="152" fillId="18" borderId="205" applyNumberFormat="0" applyAlignment="0" applyProtection="0"/>
    <xf numFmtId="0" fontId="183" fillId="1" borderId="199" applyNumberFormat="0" applyFont="0" applyAlignment="0">
      <alignment horizontal="center"/>
    </xf>
    <xf numFmtId="0" fontId="56" fillId="0" borderId="220" applyNumberFormat="0" applyAlignment="0" applyProtection="0">
      <alignment horizontal="left" vertical="center"/>
    </xf>
    <xf numFmtId="248" fontId="191" fillId="0" borderId="203">
      <alignment horizontal="right" vertical="center"/>
    </xf>
    <xf numFmtId="189" fontId="54" fillId="0" borderId="203">
      <alignment horizontal="right" vertical="center"/>
    </xf>
    <xf numFmtId="189" fontId="54" fillId="0" borderId="203">
      <alignment horizontal="right" vertical="center"/>
    </xf>
    <xf numFmtId="189" fontId="54" fillId="0" borderId="203">
      <alignment horizontal="right" vertical="center"/>
    </xf>
    <xf numFmtId="189" fontId="54" fillId="0" borderId="203">
      <alignment horizontal="right" vertical="center"/>
    </xf>
    <xf numFmtId="189" fontId="54" fillId="0" borderId="203">
      <alignment horizontal="right" vertical="center"/>
    </xf>
    <xf numFmtId="189" fontId="54" fillId="0" borderId="203">
      <alignment horizontal="right" vertical="center"/>
    </xf>
    <xf numFmtId="0" fontId="56" fillId="0" borderId="220" applyNumberFormat="0" applyAlignment="0" applyProtection="0">
      <alignment horizontal="left" vertical="center"/>
    </xf>
    <xf numFmtId="10" fontId="72" fillId="3" borderId="208" applyNumberFormat="0" applyBorder="0" applyAlignment="0" applyProtection="0"/>
    <xf numFmtId="0" fontId="138" fillId="18" borderId="204" applyNumberFormat="0" applyAlignment="0" applyProtection="0"/>
    <xf numFmtId="0" fontId="195" fillId="0" borderId="206" applyNumberFormat="0" applyFill="0" applyAlignment="0" applyProtection="0"/>
    <xf numFmtId="0" fontId="12" fillId="4" borderId="209" applyNumberFormat="0" applyFont="0" applyAlignment="0" applyProtection="0"/>
    <xf numFmtId="192" fontId="54" fillId="0" borderId="208"/>
    <xf numFmtId="220" fontId="198" fillId="52" borderId="201">
      <alignment vertical="top"/>
    </xf>
    <xf numFmtId="0" fontId="18" fillId="53" borderId="200">
      <alignment horizontal="left" vertical="center"/>
    </xf>
    <xf numFmtId="221" fontId="199" fillId="54" borderId="201"/>
    <xf numFmtId="217" fontId="59" fillId="0" borderId="201">
      <alignment horizontal="left" vertical="top"/>
    </xf>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56" fillId="0" borderId="217" applyNumberFormat="0" applyAlignment="0" applyProtection="0">
      <alignment horizontal="left" vertical="center"/>
    </xf>
    <xf numFmtId="0" fontId="12" fillId="4" borderId="209" applyNumberFormat="0" applyFont="0" applyAlignment="0" applyProtection="0"/>
    <xf numFmtId="0" fontId="56" fillId="0" borderId="217" applyNumberFormat="0" applyAlignment="0" applyProtection="0">
      <alignment horizontal="left" vertical="center"/>
    </xf>
    <xf numFmtId="0" fontId="153" fillId="20" borderId="211" applyNumberForma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2" fontId="168" fillId="0" borderId="210" applyBorder="0"/>
    <xf numFmtId="0" fontId="12" fillId="4" borderId="209" applyNumberFormat="0" applyFont="0" applyAlignment="0" applyProtection="0"/>
    <xf numFmtId="0" fontId="153" fillId="20" borderId="211" applyNumberFormat="0" applyAlignment="0" applyProtection="0"/>
    <xf numFmtId="0" fontId="56" fillId="0" borderId="261" applyNumberFormat="0" applyAlignment="0" applyProtection="0">
      <alignment horizontal="left" vertical="center"/>
    </xf>
    <xf numFmtId="0" fontId="12" fillId="4" borderId="209" applyNumberFormat="0" applyFont="0" applyAlignment="0" applyProtection="0"/>
    <xf numFmtId="0" fontId="12" fillId="4" borderId="278"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38" fillId="18" borderId="211" applyNumberFormat="0" applyAlignment="0" applyProtection="0"/>
    <xf numFmtId="0" fontId="12" fillId="4" borderId="278" applyNumberFormat="0" applyFont="0" applyAlignment="0" applyProtection="0"/>
    <xf numFmtId="0" fontId="152" fillId="18" borderId="248" applyNumberFormat="0" applyAlignment="0" applyProtection="0"/>
    <xf numFmtId="0" fontId="174" fillId="0" borderId="255" applyNumberFormat="0" applyAlignment="0">
      <alignment horizont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1" fontId="121" fillId="0" borderId="268" applyBorder="0" applyAlignment="0">
      <alignment horizontal="center"/>
    </xf>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69"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221" fontId="199" fillId="54" borderId="214"/>
    <xf numFmtId="0" fontId="153" fillId="20" borderId="211" applyNumberFormat="0" applyAlignment="0" applyProtection="0"/>
    <xf numFmtId="192" fontId="54" fillId="0" borderId="208"/>
    <xf numFmtId="0" fontId="56" fillId="0" borderId="220"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56" fillId="0" borderId="220" applyNumberFormat="0" applyAlignment="0" applyProtection="0">
      <alignment horizontal="left" vertical="center"/>
    </xf>
    <xf numFmtId="0" fontId="12" fillId="4" borderId="209" applyNumberFormat="0" applyFont="0" applyAlignment="0" applyProtection="0"/>
    <xf numFmtId="190" fontId="54" fillId="0" borderId="210">
      <alignment horizontal="center"/>
    </xf>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189" fontId="54" fillId="0" borderId="210">
      <alignment horizontal="right" vertical="center"/>
    </xf>
    <xf numFmtId="0" fontId="12" fillId="4" borderId="209" applyNumberFormat="0" applyFont="0" applyAlignment="0" applyProtection="0"/>
    <xf numFmtId="217" fontId="59" fillId="0" borderId="214">
      <alignment horizontal="left" vertical="top"/>
    </xf>
    <xf numFmtId="0" fontId="56" fillId="0" borderId="220" applyNumberFormat="0" applyAlignment="0" applyProtection="0">
      <alignment horizontal="left" vertical="center"/>
    </xf>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20" applyNumberFormat="0" applyAlignment="0" applyProtection="0">
      <alignment horizontal="left" vertical="center"/>
    </xf>
    <xf numFmtId="0" fontId="153" fillId="20" borderId="211" applyNumberFormat="0" applyAlignment="0" applyProtection="0"/>
    <xf numFmtId="0" fontId="56" fillId="0" borderId="27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12" fillId="4" borderId="202" applyNumberFormat="0" applyFont="0" applyAlignment="0" applyProtection="0"/>
    <xf numFmtId="0" fontId="56" fillId="0" borderId="217" applyNumberFormat="0" applyAlignment="0" applyProtection="0">
      <alignment horizontal="left" vertical="center"/>
    </xf>
    <xf numFmtId="189" fontId="54" fillId="0" borderId="210">
      <alignment horizontal="righ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91">
      <alignment horizontal="left" vertical="center"/>
    </xf>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56" fillId="0" borderId="220" applyNumberFormat="0" applyAlignment="0" applyProtection="0">
      <alignment horizontal="left" vertical="center"/>
    </xf>
    <xf numFmtId="0" fontId="12" fillId="4" borderId="209" applyNumberFormat="0" applyFont="0" applyAlignment="0" applyProtection="0"/>
    <xf numFmtId="0" fontId="152" fillId="18" borderId="212" applyNumberFormat="0" applyAlignment="0" applyProtection="0"/>
    <xf numFmtId="0" fontId="12" fillId="4" borderId="209" applyNumberFormat="0" applyFont="0" applyAlignment="0" applyProtection="0"/>
    <xf numFmtId="189" fontId="54" fillId="0" borderId="210">
      <alignment horizontal="right" vertical="center"/>
    </xf>
    <xf numFmtId="0" fontId="12" fillId="4" borderId="209" applyNumberFormat="0" applyFont="0" applyAlignment="0" applyProtection="0"/>
    <xf numFmtId="0" fontId="152" fillId="18" borderId="212" applyNumberFormat="0" applyAlignment="0" applyProtection="0"/>
    <xf numFmtId="0" fontId="56" fillId="0" borderId="261"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1" fontId="121" fillId="0" borderId="208" applyBorder="0" applyAlignment="0">
      <alignment horizontal="center"/>
    </xf>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165" fontId="97" fillId="0" borderId="0" applyFont="0" applyFill="0" applyBorder="0" applyAlignment="0" applyProtection="0"/>
    <xf numFmtId="0" fontId="56" fillId="0" borderId="220" applyNumberFormat="0" applyAlignment="0" applyProtection="0">
      <alignment horizontal="left" vertical="center"/>
    </xf>
    <xf numFmtId="0" fontId="12" fillId="4" borderId="209" applyNumberFormat="0" applyFont="0" applyAlignment="0" applyProtection="0"/>
    <xf numFmtId="0" fontId="118" fillId="0" borderId="208" applyNumberFormat="0" applyFont="0" applyFill="0" applyAlignment="0" applyProtection="0"/>
    <xf numFmtId="0" fontId="56" fillId="0" borderId="286">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189" fontId="54" fillId="0" borderId="210">
      <alignment horizontal="righ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45"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45"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168" fontId="34" fillId="0" borderId="0" applyFont="0" applyFill="0" applyBorder="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56" fillId="0" borderId="257">
      <alignment horizontal="left" vertical="center"/>
    </xf>
    <xf numFmtId="0" fontId="12" fillId="4" borderId="209" applyNumberFormat="0" applyFont="0" applyAlignment="0" applyProtection="0"/>
    <xf numFmtId="0" fontId="138" fillId="18" borderId="211" applyNumberFormat="0" applyAlignment="0" applyProtection="0"/>
    <xf numFmtId="0" fontId="56" fillId="0" borderId="220" applyNumberFormat="0" applyAlignment="0" applyProtection="0">
      <alignment horizontal="left" vertical="center"/>
    </xf>
    <xf numFmtId="0" fontId="12" fillId="4" borderId="245" applyNumberFormat="0" applyFont="0" applyAlignment="0" applyProtection="0"/>
    <xf numFmtId="0" fontId="12" fillId="4" borderId="209" applyNumberFormat="0" applyFont="0" applyAlignment="0" applyProtection="0"/>
    <xf numFmtId="0" fontId="138" fillId="18" borderId="211" applyNumberFormat="0" applyAlignment="0" applyProtection="0"/>
    <xf numFmtId="0" fontId="12" fillId="4" borderId="245"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20" applyNumberFormat="0" applyAlignment="0" applyProtection="0">
      <alignment horizontal="left" vertical="center"/>
    </xf>
    <xf numFmtId="0" fontId="12" fillId="4" borderId="209" applyNumberFormat="0" applyFont="0" applyAlignment="0" applyProtection="0"/>
    <xf numFmtId="0" fontId="56" fillId="0" borderId="220" applyNumberFormat="0" applyAlignment="0" applyProtection="0">
      <alignment horizontal="left" vertical="center"/>
    </xf>
    <xf numFmtId="0" fontId="12" fillId="4" borderId="209" applyNumberFormat="0" applyFont="0" applyAlignment="0" applyProtection="0"/>
    <xf numFmtId="0" fontId="174" fillId="0" borderId="216" applyNumberFormat="0" applyAlignment="0">
      <alignment horizontal="center"/>
    </xf>
    <xf numFmtId="0" fontId="12" fillId="4" borderId="245" applyNumberFormat="0" applyFont="0" applyAlignment="0" applyProtection="0"/>
    <xf numFmtId="0" fontId="56" fillId="0" borderId="217" applyNumberFormat="0" applyAlignment="0" applyProtection="0">
      <alignment horizontal="left" vertical="center"/>
    </xf>
    <xf numFmtId="0" fontId="138" fillId="18" borderId="211" applyNumberFormat="0" applyAlignment="0" applyProtection="0"/>
    <xf numFmtId="0" fontId="12" fillId="4" borderId="209" applyNumberFormat="0" applyFont="0" applyAlignment="0" applyProtection="0"/>
    <xf numFmtId="0" fontId="56" fillId="0" borderId="291">
      <alignment horizontal="left" vertical="center"/>
    </xf>
    <xf numFmtId="0" fontId="12" fillId="4" borderId="209" applyNumberFormat="0" applyFont="0" applyAlignment="0" applyProtection="0"/>
    <xf numFmtId="0" fontId="12" fillId="4" borderId="245" applyNumberFormat="0" applyFont="0" applyAlignment="0" applyProtection="0"/>
    <xf numFmtId="0" fontId="12" fillId="4" borderId="209" applyNumberFormat="0" applyFont="0" applyAlignment="0" applyProtection="0"/>
    <xf numFmtId="0" fontId="56" fillId="0" borderId="199">
      <alignment horizontal="left" vertical="center"/>
    </xf>
    <xf numFmtId="0" fontId="56" fillId="0" borderId="199">
      <alignment horizontal="left" vertical="center"/>
    </xf>
    <xf numFmtId="0" fontId="153" fillId="20" borderId="211" applyNumberFormat="0" applyAlignment="0" applyProtection="0"/>
    <xf numFmtId="0" fontId="56" fillId="0" borderId="220" applyNumberFormat="0" applyAlignment="0" applyProtection="0">
      <alignment horizontal="left" vertical="center"/>
    </xf>
    <xf numFmtId="0" fontId="56" fillId="0" borderId="199">
      <alignment horizontal="left" vertical="center"/>
    </xf>
    <xf numFmtId="0" fontId="56" fillId="0" borderId="199">
      <alignment horizontal="left" vertical="center"/>
    </xf>
    <xf numFmtId="0" fontId="56" fillId="0" borderId="199">
      <alignment horizontal="left" vertical="center"/>
    </xf>
    <xf numFmtId="0" fontId="56" fillId="0" borderId="220" applyNumberFormat="0" applyAlignment="0" applyProtection="0">
      <alignment horizontal="left" vertical="center"/>
    </xf>
    <xf numFmtId="0" fontId="56" fillId="0" borderId="199">
      <alignment horizontal="left" vertical="center"/>
    </xf>
    <xf numFmtId="0" fontId="56" fillId="0" borderId="199">
      <alignment horizontal="left" vertical="center"/>
    </xf>
    <xf numFmtId="0" fontId="56" fillId="0" borderId="199">
      <alignment horizontal="left" vertical="center"/>
    </xf>
    <xf numFmtId="0" fontId="56" fillId="0" borderId="199">
      <alignment horizontal="left" vertical="center"/>
    </xf>
    <xf numFmtId="0" fontId="56" fillId="0" borderId="199">
      <alignment horizontal="left" vertical="center"/>
    </xf>
    <xf numFmtId="0" fontId="12" fillId="4" borderId="209" applyNumberFormat="0" applyFont="0" applyAlignment="0" applyProtection="0"/>
    <xf numFmtId="0" fontId="56" fillId="0" borderId="199">
      <alignment horizontal="left" vertical="center"/>
    </xf>
    <xf numFmtId="0" fontId="56" fillId="0" borderId="199">
      <alignment horizontal="left" vertical="center"/>
    </xf>
    <xf numFmtId="0" fontId="56" fillId="0" borderId="199">
      <alignment horizontal="left" vertical="center"/>
    </xf>
    <xf numFmtId="0" fontId="12" fillId="4" borderId="209" applyNumberFormat="0" applyFont="0" applyAlignment="0" applyProtection="0"/>
    <xf numFmtId="0" fontId="56" fillId="0" borderId="199">
      <alignment horizontal="left" vertical="center"/>
    </xf>
    <xf numFmtId="0" fontId="56" fillId="0" borderId="220" applyNumberFormat="0" applyAlignment="0" applyProtection="0">
      <alignment horizontal="left" vertical="center"/>
    </xf>
    <xf numFmtId="0" fontId="56" fillId="0" borderId="220" applyNumberFormat="0" applyAlignment="0" applyProtection="0">
      <alignment horizontal="left" vertical="center"/>
    </xf>
    <xf numFmtId="0" fontId="56" fillId="0" borderId="199">
      <alignment horizontal="left" vertical="center"/>
    </xf>
    <xf numFmtId="0" fontId="183" fillId="1" borderId="199" applyNumberFormat="0" applyFont="0" applyAlignment="0">
      <alignment horizontal="center"/>
    </xf>
    <xf numFmtId="0" fontId="56" fillId="0" borderId="199">
      <alignment horizontal="left" vertical="center"/>
    </xf>
    <xf numFmtId="0" fontId="56" fillId="0" borderId="199">
      <alignment horizontal="left" vertical="center"/>
    </xf>
    <xf numFmtId="0" fontId="56" fillId="0" borderId="199">
      <alignment horizontal="left" vertical="center"/>
    </xf>
    <xf numFmtId="189" fontId="54" fillId="0" borderId="210">
      <alignment horizontal="right" vertical="center"/>
    </xf>
    <xf numFmtId="0" fontId="56" fillId="0" borderId="199">
      <alignment horizontal="left" vertical="center"/>
    </xf>
    <xf numFmtId="0" fontId="56" fillId="0" borderId="199">
      <alignment horizontal="left" vertical="center"/>
    </xf>
    <xf numFmtId="0" fontId="56" fillId="0" borderId="199">
      <alignment horizontal="left" vertical="center"/>
    </xf>
    <xf numFmtId="0" fontId="12" fillId="4" borderId="209" applyNumberFormat="0" applyFont="0" applyAlignment="0" applyProtection="0"/>
    <xf numFmtId="0" fontId="152" fillId="18" borderId="212" applyNumberFormat="0" applyAlignment="0" applyProtection="0"/>
    <xf numFmtId="0" fontId="56" fillId="0" borderId="220" applyNumberFormat="0" applyAlignment="0" applyProtection="0">
      <alignment horizontal="left" vertical="center"/>
    </xf>
    <xf numFmtId="0" fontId="56" fillId="0" borderId="199">
      <alignment horizontal="left" vertical="center"/>
    </xf>
    <xf numFmtId="0" fontId="56" fillId="0" borderId="199">
      <alignment horizontal="left" vertical="center"/>
    </xf>
    <xf numFmtId="0" fontId="56" fillId="0" borderId="199">
      <alignment horizontal="left" vertical="center"/>
    </xf>
    <xf numFmtId="49" fontId="166" fillId="0" borderId="208">
      <alignment vertical="center"/>
    </xf>
    <xf numFmtId="0" fontId="12" fillId="4" borderId="209" applyNumberFormat="0" applyFont="0" applyAlignment="0" applyProtection="0"/>
    <xf numFmtId="0" fontId="56" fillId="0" borderId="199">
      <alignment horizontal="left" vertical="center"/>
    </xf>
    <xf numFmtId="9" fontId="118" fillId="0" borderId="218" applyNumberFormat="0" applyBorder="0"/>
    <xf numFmtId="0" fontId="56" fillId="0" borderId="199">
      <alignment horizontal="left" vertical="center"/>
    </xf>
    <xf numFmtId="0" fontId="56" fillId="0" borderId="199">
      <alignment horizontal="left" vertical="center"/>
    </xf>
    <xf numFmtId="0" fontId="152" fillId="18" borderId="212" applyNumberFormat="0" applyAlignment="0" applyProtection="0"/>
    <xf numFmtId="0" fontId="56" fillId="0" borderId="199">
      <alignment horizontal="left" vertical="center"/>
    </xf>
    <xf numFmtId="0" fontId="56" fillId="0" borderId="199">
      <alignment horizontal="left" vertical="center"/>
    </xf>
    <xf numFmtId="0" fontId="56" fillId="0" borderId="199">
      <alignment horizontal="left" vertical="center"/>
    </xf>
    <xf numFmtId="0" fontId="12" fillId="4" borderId="209" applyNumberFormat="0" applyFont="0" applyAlignment="0" applyProtection="0"/>
    <xf numFmtId="0" fontId="195" fillId="0" borderId="213" applyNumberFormat="0" applyFill="0" applyAlignment="0" applyProtection="0"/>
    <xf numFmtId="0" fontId="12" fillId="4" borderId="209" applyNumberFormat="0" applyFont="0" applyAlignment="0" applyProtection="0"/>
    <xf numFmtId="189" fontId="54" fillId="0" borderId="210">
      <alignment horizontal="right" vertical="center"/>
    </xf>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0" fontId="56" fillId="0" borderId="217" applyNumberFormat="0" applyAlignment="0" applyProtection="0">
      <alignment horizontal="left" vertical="center"/>
    </xf>
    <xf numFmtId="0" fontId="12" fillId="4" borderId="209" applyNumberFormat="0" applyFont="0" applyAlignment="0" applyProtection="0"/>
    <xf numFmtId="189" fontId="54" fillId="0" borderId="210">
      <alignment horizontal="right" vertical="center"/>
    </xf>
    <xf numFmtId="0" fontId="56" fillId="0" borderId="217" applyNumberFormat="0" applyAlignment="0" applyProtection="0">
      <alignment horizontal="left" vertical="center"/>
    </xf>
    <xf numFmtId="189" fontId="54" fillId="0" borderId="210">
      <alignment horizontal="right" vertical="center"/>
    </xf>
    <xf numFmtId="0" fontId="56" fillId="0" borderId="217" applyNumberFormat="0" applyAlignment="0" applyProtection="0">
      <alignment horizontal="left" vertical="center"/>
    </xf>
    <xf numFmtId="248" fontId="191" fillId="0" borderId="210">
      <alignment horizontal="right" vertical="center"/>
    </xf>
    <xf numFmtId="0" fontId="56" fillId="0" borderId="217" applyNumberFormat="0" applyAlignment="0" applyProtection="0">
      <alignment horizontal="left" vertical="center"/>
    </xf>
    <xf numFmtId="0" fontId="56" fillId="0" borderId="217" applyNumberFormat="0" applyAlignment="0" applyProtection="0">
      <alignment horizontal="left" vertical="center"/>
    </xf>
    <xf numFmtId="0" fontId="153" fillId="20" borderId="211" applyNumberFormat="0" applyAlignment="0" applyProtection="0"/>
    <xf numFmtId="0" fontId="56" fillId="0" borderId="217" applyNumberFormat="0" applyAlignment="0" applyProtection="0">
      <alignment horizontal="left" vertical="center"/>
    </xf>
    <xf numFmtId="0" fontId="152" fillId="18" borderId="212" applyNumberFormat="0" applyAlignment="0" applyProtection="0"/>
    <xf numFmtId="0" fontId="56" fillId="0" borderId="217" applyNumberFormat="0" applyAlignment="0" applyProtection="0">
      <alignment horizontal="left" vertical="center"/>
    </xf>
    <xf numFmtId="0" fontId="56" fillId="0" borderId="217" applyNumberFormat="0" applyAlignment="0" applyProtection="0">
      <alignment horizontal="left" vertical="center"/>
    </xf>
    <xf numFmtId="0" fontId="56" fillId="0" borderId="217"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56" fillId="0" borderId="217" applyNumberFormat="0" applyAlignment="0" applyProtection="0">
      <alignment horizontal="left" vertical="center"/>
    </xf>
    <xf numFmtId="0" fontId="56" fillId="0" borderId="220" applyNumberFormat="0" applyAlignment="0" applyProtection="0">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20" applyNumberFormat="0" applyAlignment="0" applyProtection="0">
      <alignment horizontal="left" vertical="center"/>
    </xf>
    <xf numFmtId="0" fontId="56" fillId="0" borderId="232" applyNumberFormat="0" applyAlignment="0" applyProtection="0">
      <alignment horizontal="left" vertical="center"/>
    </xf>
    <xf numFmtId="0" fontId="56" fillId="0" borderId="282" applyNumberFormat="0" applyAlignment="0" applyProtection="0">
      <alignment horizontal="left" vertical="center"/>
    </xf>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78" applyNumberFormat="0" applyFont="0" applyAlignment="0" applyProtection="0"/>
    <xf numFmtId="0" fontId="174" fillId="0" borderId="234" applyNumberFormat="0" applyAlignment="0">
      <alignment horizont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12" fillId="4" borderId="278" applyNumberFormat="0" applyFont="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221" fontId="199" fillId="54" borderId="229"/>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56" fillId="0" borderId="291">
      <alignment horizontal="left" vertical="center"/>
    </xf>
    <xf numFmtId="0" fontId="56" fillId="0" borderId="257">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38" fillId="18" borderId="211" applyNumberFormat="0" applyAlignment="0" applyProtection="0"/>
    <xf numFmtId="0" fontId="138" fillId="18" borderId="211" applyNumberFormat="0" applyAlignment="0" applyProtection="0"/>
    <xf numFmtId="0" fontId="138" fillId="18" borderId="211" applyNumberForma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220" fontId="59" fillId="44" borderId="223" applyNumberFormat="0" applyAlignment="0">
      <alignment horizontal="left" vertical="top"/>
    </xf>
    <xf numFmtId="0" fontId="56" fillId="0" borderId="235"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10" fontId="72" fillId="3" borderId="223" applyNumberFormat="0" applyBorder="0" applyAlignment="0" applyProtection="0"/>
    <xf numFmtId="0" fontId="12" fillId="4" borderId="269" applyNumberFormat="0" applyFont="0" applyAlignment="0" applyProtection="0"/>
    <xf numFmtId="0" fontId="152" fillId="18" borderId="227" applyNumberFormat="0" applyAlignment="0" applyProtection="0"/>
    <xf numFmtId="2" fontId="168" fillId="0" borderId="225" applyBorder="0"/>
    <xf numFmtId="220" fontId="198" fillId="52" borderId="229">
      <alignment vertical="top"/>
    </xf>
    <xf numFmtId="0" fontId="56" fillId="0" borderId="235" applyNumberFormat="0" applyAlignment="0" applyProtection="0">
      <alignment horizontal="left" vertical="center"/>
    </xf>
    <xf numFmtId="0" fontId="56" fillId="0" borderId="235"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86">
      <alignment horizontal="left" vertical="center"/>
    </xf>
    <xf numFmtId="0" fontId="56" fillId="0" borderId="291">
      <alignment horizontal="left" vertical="center"/>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1" fontId="121" fillId="0" borderId="223" applyBorder="0" applyAlignment="0">
      <alignment horizontal="center"/>
    </xf>
    <xf numFmtId="0" fontId="12" fillId="4" borderId="224" applyNumberFormat="0" applyFont="0" applyAlignment="0" applyProtection="0"/>
    <xf numFmtId="2" fontId="168" fillId="0" borderId="263" applyBorder="0"/>
    <xf numFmtId="248" fontId="191" fillId="0" borderId="225">
      <alignment horizontal="right" vertical="center"/>
    </xf>
    <xf numFmtId="0" fontId="56" fillId="0" borderId="235" applyNumberFormat="0" applyAlignment="0" applyProtection="0">
      <alignment horizontal="left" vertical="center"/>
    </xf>
    <xf numFmtId="0" fontId="56" fillId="0" borderId="277" applyNumberFormat="0" applyAlignment="0" applyProtection="0">
      <alignment horizontal="left" vertical="center"/>
    </xf>
    <xf numFmtId="0" fontId="12" fillId="4" borderId="278" applyNumberFormat="0" applyFont="0" applyAlignment="0" applyProtection="0"/>
    <xf numFmtId="243" fontId="174" fillId="0" borderId="222"/>
    <xf numFmtId="0" fontId="56" fillId="0" borderId="235" applyNumberFormat="0" applyAlignment="0" applyProtection="0">
      <alignment horizontal="left" vertical="center"/>
    </xf>
    <xf numFmtId="0" fontId="153" fillId="20" borderId="226" applyNumberFormat="0" applyAlignment="0" applyProtection="0"/>
    <xf numFmtId="0" fontId="152" fillId="18" borderId="227" applyNumberFormat="0" applyAlignment="0" applyProtection="0"/>
    <xf numFmtId="0" fontId="153" fillId="20" borderId="211" applyNumberForma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56" fillId="0" borderId="232" applyNumberFormat="0" applyAlignment="0" applyProtection="0">
      <alignment horizontal="left" vertical="center"/>
    </xf>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53" fillId="20" borderId="211" applyNumberFormat="0" applyAlignment="0" applyProtection="0"/>
    <xf numFmtId="0" fontId="153" fillId="20" borderId="211" applyNumberFormat="0" applyAlignment="0" applyProtection="0"/>
    <xf numFmtId="0" fontId="153" fillId="20" borderId="211" applyNumberForma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6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57">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18" fillId="0" borderId="223" applyNumberFormat="0" applyFont="0" applyFill="0" applyAlignment="0" applyProtection="0"/>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56" fillId="0" borderId="291">
      <alignment horizontal="left" vertical="center"/>
    </xf>
    <xf numFmtId="0" fontId="56" fillId="0" borderId="235" applyNumberFormat="0" applyAlignment="0" applyProtection="0">
      <alignment horizontal="left" vertical="center"/>
    </xf>
    <xf numFmtId="10" fontId="72" fillId="3" borderId="223" applyNumberFormat="0" applyBorder="0" applyAlignment="0" applyProtection="0"/>
    <xf numFmtId="0" fontId="138" fillId="18" borderId="211" applyNumberFormat="0" applyAlignment="0" applyProtection="0"/>
    <xf numFmtId="0" fontId="12" fillId="4" borderId="224" applyNumberFormat="0" applyFont="0" applyAlignment="0" applyProtection="0"/>
    <xf numFmtId="192" fontId="54" fillId="0" borderId="223"/>
    <xf numFmtId="220" fontId="198" fillId="52" borderId="221">
      <alignment vertical="top"/>
    </xf>
    <xf numFmtId="0" fontId="12" fillId="4" borderId="278" applyNumberFormat="0" applyFont="0" applyAlignment="0" applyProtection="0"/>
    <xf numFmtId="221" fontId="199" fillId="54" borderId="221"/>
    <xf numFmtId="217" fontId="59" fillId="0" borderId="221">
      <alignment horizontal="left" vertical="top"/>
    </xf>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56" fillId="0" borderId="232" applyNumberFormat="0" applyAlignment="0" applyProtection="0">
      <alignment horizontal="left" vertical="center"/>
    </xf>
    <xf numFmtId="0" fontId="12" fillId="4" borderId="224" applyNumberFormat="0" applyFont="0" applyAlignment="0" applyProtection="0"/>
    <xf numFmtId="0" fontId="56" fillId="0" borderId="232" applyNumberFormat="0" applyAlignment="0" applyProtection="0">
      <alignment horizontal="left" vertical="center"/>
    </xf>
    <xf numFmtId="0" fontId="153" fillId="20" borderId="226" applyNumberForma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2" fontId="168" fillId="0" borderId="225" applyBorder="0"/>
    <xf numFmtId="0" fontId="12" fillId="4" borderId="224" applyNumberFormat="0" applyFont="0" applyAlignment="0" applyProtection="0"/>
    <xf numFmtId="0" fontId="153" fillId="20" borderId="226" applyNumberFormat="0" applyAlignment="0" applyProtection="0"/>
    <xf numFmtId="0" fontId="12" fillId="4" borderId="269" applyNumberFormat="0" applyFont="0" applyAlignment="0" applyProtection="0"/>
    <xf numFmtId="0" fontId="12" fillId="4" borderId="224" applyNumberFormat="0" applyFont="0" applyAlignment="0" applyProtection="0"/>
    <xf numFmtId="0" fontId="18" fillId="57" borderId="238">
      <alignment horizontal="left" vertical="center"/>
    </xf>
    <xf numFmtId="220" fontId="198" fillId="52" borderId="279">
      <alignment vertical="top"/>
    </xf>
    <xf numFmtId="0" fontId="12" fillId="4" borderId="224" applyNumberFormat="0" applyFont="0" applyAlignment="0" applyProtection="0"/>
    <xf numFmtId="0" fontId="174" fillId="0" borderId="260" applyNumberFormat="0" applyAlignment="0">
      <alignment horizontal="center"/>
    </xf>
    <xf numFmtId="0" fontId="12" fillId="4" borderId="224" applyNumberFormat="0" applyFont="0" applyAlignment="0" applyProtection="0"/>
    <xf numFmtId="0" fontId="138" fillId="18" borderId="226" applyNumberFormat="0" applyAlignment="0" applyProtection="0"/>
    <xf numFmtId="0" fontId="12" fillId="4" borderId="278"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86">
      <alignment horizontal="left" vertical="center"/>
    </xf>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6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221" fontId="199" fillId="54" borderId="229"/>
    <xf numFmtId="0" fontId="153" fillId="20" borderId="226" applyNumberFormat="0" applyAlignment="0" applyProtection="0"/>
    <xf numFmtId="192" fontId="54" fillId="0" borderId="223"/>
    <xf numFmtId="0" fontId="56" fillId="0" borderId="235" applyNumberFormat="0" applyAlignment="0" applyProtection="0">
      <alignment horizontal="left" vertical="center"/>
    </xf>
    <xf numFmtId="0" fontId="56" fillId="0" borderId="261"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78"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138" fillId="18" borderId="264" applyNumberFormat="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190" fontId="54" fillId="0" borderId="225">
      <alignment horizontal="center"/>
    </xf>
    <xf numFmtId="0" fontId="12" fillId="4" borderId="224" applyNumberFormat="0" applyFont="0" applyAlignment="0" applyProtection="0"/>
    <xf numFmtId="0" fontId="56" fillId="0" borderId="232" applyNumberFormat="0" applyAlignment="0" applyProtection="0">
      <alignment horizontal="left" vertical="center"/>
    </xf>
    <xf numFmtId="189" fontId="54" fillId="0" borderId="270">
      <alignment horizontal="right" vertical="center"/>
    </xf>
    <xf numFmtId="0" fontId="12" fillId="4" borderId="224" applyNumberFormat="0" applyFont="0" applyAlignment="0" applyProtection="0"/>
    <xf numFmtId="189" fontId="54" fillId="0" borderId="225">
      <alignment horizontal="right" vertical="center"/>
    </xf>
    <xf numFmtId="0" fontId="12" fillId="4" borderId="224" applyNumberFormat="0" applyFont="0" applyAlignment="0" applyProtection="0"/>
    <xf numFmtId="217" fontId="59" fillId="0" borderId="229">
      <alignment horizontal="left" vertical="top"/>
    </xf>
    <xf numFmtId="0" fontId="56" fillId="0" borderId="235" applyNumberFormat="0" applyAlignment="0" applyProtection="0">
      <alignment horizontal="left" vertical="center"/>
    </xf>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153" fillId="20" borderId="226" applyNumberFormat="0" applyAlignment="0" applyProtection="0"/>
    <xf numFmtId="0" fontId="153" fillId="20" borderId="264" applyNumberFormat="0" applyAlignment="0" applyProtection="0"/>
    <xf numFmtId="0" fontId="56" fillId="0" borderId="28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12" fillId="4" borderId="209" applyNumberFormat="0" applyFont="0" applyAlignment="0" applyProtection="0"/>
    <xf numFmtId="0" fontId="56" fillId="0" borderId="232" applyNumberFormat="0" applyAlignment="0" applyProtection="0">
      <alignment horizontal="left" vertical="center"/>
    </xf>
    <xf numFmtId="189" fontId="54" fillId="0" borderId="225">
      <alignment horizontal="righ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0" fontId="152" fillId="18" borderId="227" applyNumberFormat="0" applyAlignment="0" applyProtection="0"/>
    <xf numFmtId="0" fontId="12" fillId="4" borderId="224" applyNumberFormat="0" applyFont="0" applyAlignment="0" applyProtection="0"/>
    <xf numFmtId="189" fontId="54" fillId="0" borderId="225">
      <alignment horizontal="right" vertical="center"/>
    </xf>
    <xf numFmtId="0" fontId="12" fillId="4" borderId="224" applyNumberFormat="0" applyFont="0" applyAlignment="0" applyProtection="0"/>
    <xf numFmtId="0" fontId="152" fillId="18" borderId="227" applyNumberFormat="0" applyAlignment="0" applyProtection="0"/>
    <xf numFmtId="0" fontId="12" fillId="4" borderId="224" applyNumberFormat="0" applyFont="0" applyAlignment="0" applyProtection="0"/>
    <xf numFmtId="0" fontId="12" fillId="4" borderId="224" applyNumberFormat="0" applyFont="0" applyAlignment="0" applyProtection="0"/>
    <xf numFmtId="1" fontId="121" fillId="0" borderId="223" applyBorder="0" applyAlignment="0">
      <alignment horizontal="center"/>
    </xf>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168" fontId="34" fillId="0" borderId="0" applyFont="0" applyFill="0" applyBorder="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0" fontId="118" fillId="0" borderId="223" applyNumberFormat="0" applyFont="0" applyFill="0" applyAlignment="0" applyProtection="0"/>
    <xf numFmtId="0" fontId="12" fillId="4" borderId="224" applyNumberFormat="0" applyFont="0" applyAlignment="0" applyProtection="0"/>
    <xf numFmtId="0" fontId="56" fillId="0" borderId="277"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78" applyNumberFormat="0" applyFont="0" applyAlignment="0" applyProtection="0"/>
    <xf numFmtId="0" fontId="12" fillId="4" borderId="224" applyNumberFormat="0" applyFont="0" applyAlignment="0" applyProtection="0"/>
    <xf numFmtId="189" fontId="54" fillId="0" borderId="225">
      <alignment horizontal="righ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52" fillId="18" borderId="284" applyNumberForma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138" fillId="18" borderId="226" applyNumberFormat="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0" fontId="138" fillId="18" borderId="226" applyNumberForma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0" fontId="12" fillId="4" borderId="278" applyNumberFormat="0" applyFont="0" applyAlignment="0" applyProtection="0"/>
    <xf numFmtId="0" fontId="56" fillId="0" borderId="235" applyNumberFormat="0" applyAlignment="0" applyProtection="0">
      <alignment horizontal="left" vertical="center"/>
    </xf>
    <xf numFmtId="0" fontId="12" fillId="4" borderId="224" applyNumberFormat="0" applyFont="0" applyAlignment="0" applyProtection="0"/>
    <xf numFmtId="0" fontId="174" fillId="0" borderId="231" applyNumberFormat="0" applyAlignment="0">
      <alignment horizontal="center"/>
    </xf>
    <xf numFmtId="0" fontId="56" fillId="0" borderId="232" applyNumberFormat="0" applyAlignment="0" applyProtection="0">
      <alignment horizontal="left" vertical="center"/>
    </xf>
    <xf numFmtId="0" fontId="138" fillId="18" borderId="226" applyNumberFormat="0" applyAlignment="0" applyProtection="0"/>
    <xf numFmtId="0" fontId="12" fillId="4" borderId="224" applyNumberFormat="0" applyFont="0" applyAlignment="0" applyProtection="0"/>
    <xf numFmtId="0" fontId="12" fillId="4" borderId="224" applyNumberFormat="0" applyFont="0" applyAlignment="0" applyProtection="0"/>
    <xf numFmtId="0" fontId="12" fillId="4" borderId="278" applyNumberFormat="0" applyFont="0" applyAlignment="0" applyProtection="0"/>
    <xf numFmtId="0" fontId="12" fillId="4" borderId="224" applyNumberFormat="0" applyFont="0" applyAlignment="0" applyProtection="0"/>
    <xf numFmtId="0" fontId="153" fillId="20" borderId="226" applyNumberFormat="0" applyAlignment="0" applyProtection="0"/>
    <xf numFmtId="0" fontId="56" fillId="0" borderId="235" applyNumberFormat="0" applyAlignment="0" applyProtection="0">
      <alignment horizontal="left" vertical="center"/>
    </xf>
    <xf numFmtId="0" fontId="56" fillId="0" borderId="235" applyNumberFormat="0" applyAlignment="0" applyProtection="0">
      <alignment horizontal="left" vertical="center"/>
    </xf>
    <xf numFmtId="0" fontId="12" fillId="4" borderId="224" applyNumberFormat="0" applyFont="0" applyAlignment="0" applyProtection="0"/>
    <xf numFmtId="0" fontId="156" fillId="0" borderId="42" applyNumberFormat="0" applyFill="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56" fillId="0" borderId="235" applyNumberFormat="0" applyAlignment="0" applyProtection="0">
      <alignment horizontal="left" vertical="center"/>
    </xf>
    <xf numFmtId="0" fontId="138" fillId="18" borderId="288" applyNumberFormat="0" applyAlignment="0" applyProtection="0"/>
    <xf numFmtId="0" fontId="183" fillId="1" borderId="236" applyNumberFormat="0" applyFont="0" applyAlignment="0">
      <alignment horizontal="center"/>
    </xf>
    <xf numFmtId="189" fontId="54" fillId="0" borderId="225">
      <alignment horizontal="right" vertical="center"/>
    </xf>
    <xf numFmtId="0" fontId="56" fillId="0" borderId="286">
      <alignment horizontal="left" vertical="center"/>
    </xf>
    <xf numFmtId="0" fontId="12" fillId="4" borderId="224" applyNumberFormat="0" applyFont="0" applyAlignment="0" applyProtection="0"/>
    <xf numFmtId="0" fontId="152" fillId="18" borderId="227" applyNumberFormat="0" applyAlignment="0" applyProtection="0"/>
    <xf numFmtId="0" fontId="56" fillId="0" borderId="235" applyNumberFormat="0" applyAlignment="0" applyProtection="0">
      <alignment horizontal="left" vertical="center"/>
    </xf>
    <xf numFmtId="49" fontId="166" fillId="0" borderId="223">
      <alignment vertical="center"/>
    </xf>
    <xf numFmtId="0" fontId="12" fillId="4" borderId="224" applyNumberFormat="0" applyFont="0" applyAlignment="0" applyProtection="0"/>
    <xf numFmtId="9" fontId="118" fillId="0" borderId="233" applyNumberFormat="0" applyBorder="0"/>
    <xf numFmtId="0" fontId="152" fillId="18" borderId="227" applyNumberFormat="0" applyAlignment="0" applyProtection="0"/>
    <xf numFmtId="0" fontId="12" fillId="4" borderId="224" applyNumberFormat="0" applyFont="0" applyAlignment="0" applyProtection="0"/>
    <xf numFmtId="0" fontId="195" fillId="0" borderId="228" applyNumberFormat="0" applyFill="0" applyAlignment="0" applyProtection="0"/>
    <xf numFmtId="0" fontId="12" fillId="4" borderId="224" applyNumberFormat="0" applyFont="0" applyAlignment="0" applyProtection="0"/>
    <xf numFmtId="189" fontId="54" fillId="0" borderId="225">
      <alignment horizontal="right" vertical="center"/>
    </xf>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0" fontId="56" fillId="0" borderId="232" applyNumberFormat="0" applyAlignment="0" applyProtection="0">
      <alignment horizontal="left" vertical="center"/>
    </xf>
    <xf numFmtId="0" fontId="12" fillId="4" borderId="224" applyNumberFormat="0" applyFont="0" applyAlignment="0" applyProtection="0"/>
    <xf numFmtId="189" fontId="54" fillId="0" borderId="225">
      <alignment horizontal="right" vertical="center"/>
    </xf>
    <xf numFmtId="0" fontId="56" fillId="0" borderId="232" applyNumberFormat="0" applyAlignment="0" applyProtection="0">
      <alignment horizontal="left" vertical="center"/>
    </xf>
    <xf numFmtId="189" fontId="54" fillId="0" borderId="225">
      <alignment horizontal="right" vertical="center"/>
    </xf>
    <xf numFmtId="0" fontId="56" fillId="0" borderId="232" applyNumberFormat="0" applyAlignment="0" applyProtection="0">
      <alignment horizontal="left" vertical="center"/>
    </xf>
    <xf numFmtId="248" fontId="191" fillId="0" borderId="225">
      <alignment horizontal="right" vertical="center"/>
    </xf>
    <xf numFmtId="0" fontId="56" fillId="0" borderId="232" applyNumberFormat="0" applyAlignment="0" applyProtection="0">
      <alignment horizontal="left" vertical="center"/>
    </xf>
    <xf numFmtId="0" fontId="56" fillId="0" borderId="232" applyNumberFormat="0" applyAlignment="0" applyProtection="0">
      <alignment horizontal="left" vertical="center"/>
    </xf>
    <xf numFmtId="0" fontId="153" fillId="20" borderId="226" applyNumberFormat="0" applyAlignment="0" applyProtection="0"/>
    <xf numFmtId="0" fontId="56" fillId="0" borderId="232" applyNumberFormat="0" applyAlignment="0" applyProtection="0">
      <alignment horizontal="left" vertical="center"/>
    </xf>
    <xf numFmtId="0" fontId="152" fillId="18" borderId="227" applyNumberFormat="0" applyAlignment="0" applyProtection="0"/>
    <xf numFmtId="0" fontId="56" fillId="0" borderId="232" applyNumberFormat="0" applyAlignment="0" applyProtection="0">
      <alignment horizontal="left" vertical="center"/>
    </xf>
    <xf numFmtId="0" fontId="56" fillId="0" borderId="232" applyNumberFormat="0" applyAlignment="0" applyProtection="0">
      <alignment horizontal="left" vertical="center"/>
    </xf>
    <xf numFmtId="0" fontId="56" fillId="0" borderId="232"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56" fillId="0" borderId="232" applyNumberFormat="0" applyAlignment="0" applyProtection="0">
      <alignment horizontal="left" vertical="center"/>
    </xf>
    <xf numFmtId="0" fontId="56" fillId="0" borderId="235" applyNumberFormat="0" applyAlignment="0" applyProtection="0">
      <alignment horizontal="left" vertical="center"/>
    </xf>
    <xf numFmtId="0" fontId="12" fillId="4" borderId="224" applyNumberFormat="0" applyFont="0" applyAlignment="0" applyProtection="0"/>
    <xf numFmtId="0" fontId="12" fillId="4" borderId="224" applyNumberFormat="0" applyFont="0" applyAlignment="0" applyProtection="0"/>
    <xf numFmtId="0" fontId="12" fillId="4" borderId="224" applyNumberFormat="0" applyFont="0" applyAlignment="0" applyProtection="0"/>
    <xf numFmtId="0" fontId="56" fillId="0" borderId="235" applyNumberFormat="0" applyAlignment="0" applyProtection="0">
      <alignment horizontal="left" vertical="center"/>
    </xf>
    <xf numFmtId="0" fontId="12" fillId="4" borderId="245" applyNumberFormat="0" applyFont="0" applyAlignment="0" applyProtection="0"/>
    <xf numFmtId="0" fontId="56" fillId="0" borderId="257">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38" fillId="18" borderId="240" applyNumberFormat="0" applyAlignment="0" applyProtection="0"/>
    <xf numFmtId="0" fontId="138" fillId="18" borderId="240" applyNumberFormat="0" applyAlignment="0" applyProtection="0"/>
    <xf numFmtId="0" fontId="138" fillId="18" borderId="240" applyNumberFormat="0" applyAlignment="0" applyProtection="0"/>
    <xf numFmtId="0" fontId="12" fillId="4" borderId="245" applyNumberFormat="0" applyFont="0" applyAlignment="0" applyProtection="0"/>
    <xf numFmtId="0" fontId="118" fillId="0" borderId="238" applyNumberFormat="0" applyFont="0" applyFill="0" applyAlignment="0" applyProtection="0"/>
    <xf numFmtId="0" fontId="56" fillId="0" borderId="256" applyNumberFormat="0" applyAlignment="0" applyProtection="0">
      <alignment horizontal="left" vertical="center"/>
    </xf>
    <xf numFmtId="220" fontId="59" fillId="44" borderId="244" applyNumberFormat="0" applyAlignment="0">
      <alignment horizontal="left" vertical="top"/>
    </xf>
    <xf numFmtId="0" fontId="56" fillId="0" borderId="256"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10" fontId="72" fillId="3" borderId="244" applyNumberFormat="0" applyBorder="0" applyAlignment="0" applyProtection="0"/>
    <xf numFmtId="0" fontId="127" fillId="33" borderId="0" applyNumberFormat="0" applyBorder="0" applyAlignment="0" applyProtection="0"/>
    <xf numFmtId="0" fontId="195" fillId="0" borderId="285" applyNumberFormat="0" applyFill="0" applyAlignment="0" applyProtection="0"/>
    <xf numFmtId="0" fontId="152" fillId="18" borderId="248" applyNumberFormat="0" applyAlignment="0" applyProtection="0"/>
    <xf numFmtId="2" fontId="168" fillId="0" borderId="246" applyBorder="0"/>
    <xf numFmtId="1" fontId="121" fillId="0" borderId="238" applyBorder="0" applyAlignment="0">
      <alignment horizontal="center"/>
    </xf>
    <xf numFmtId="220" fontId="198" fillId="52" borderId="250">
      <alignment vertical="top"/>
    </xf>
    <xf numFmtId="0" fontId="56" fillId="0" borderId="256" applyNumberFormat="0" applyAlignment="0" applyProtection="0">
      <alignment horizontal="left" vertical="center"/>
    </xf>
    <xf numFmtId="0" fontId="56" fillId="0" borderId="256"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34" fillId="0" borderId="0"/>
    <xf numFmtId="1" fontId="121" fillId="0" borderId="244" applyBorder="0" applyAlignment="0">
      <alignment horizontal="center"/>
    </xf>
    <xf numFmtId="0" fontId="12" fillId="4" borderId="245" applyNumberFormat="0" applyFont="0" applyAlignment="0" applyProtection="0"/>
    <xf numFmtId="248" fontId="191" fillId="0" borderId="246">
      <alignment horizontal="right" vertical="center"/>
    </xf>
    <xf numFmtId="0" fontId="56" fillId="0" borderId="256" applyNumberFormat="0" applyAlignment="0" applyProtection="0">
      <alignment horizontal="left" vertical="center"/>
    </xf>
    <xf numFmtId="243" fontId="174" fillId="0" borderId="243"/>
    <xf numFmtId="0" fontId="56" fillId="0" borderId="256" applyNumberFormat="0" applyAlignment="0" applyProtection="0">
      <alignment horizontal="left" vertical="center"/>
    </xf>
    <xf numFmtId="0" fontId="153" fillId="20" borderId="247" applyNumberFormat="0" applyAlignment="0" applyProtection="0"/>
    <xf numFmtId="0" fontId="152" fillId="18" borderId="248" applyNumberFormat="0" applyAlignment="0" applyProtection="0"/>
    <xf numFmtId="0" fontId="152" fillId="18" borderId="241" applyNumberFormat="0" applyAlignment="0" applyProtection="0"/>
    <xf numFmtId="0" fontId="153" fillId="20" borderId="240" applyNumberForma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220" fontId="59" fillId="44" borderId="238" applyNumberFormat="0" applyAlignment="0">
      <alignment horizontal="left" vertical="top"/>
    </xf>
    <xf numFmtId="49" fontId="166" fillId="0" borderId="238">
      <alignment vertical="center"/>
    </xf>
    <xf numFmtId="0" fontId="153" fillId="20" borderId="240" applyNumberFormat="0" applyAlignment="0" applyProtection="0"/>
    <xf numFmtId="0" fontId="153" fillId="20" borderId="240" applyNumberFormat="0" applyAlignment="0" applyProtection="0"/>
    <xf numFmtId="0" fontId="153" fillId="20" borderId="240" applyNumberFormat="0" applyAlignment="0" applyProtection="0"/>
    <xf numFmtId="2" fontId="168" fillId="0" borderId="239" applyBorder="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52" fillId="18" borderId="289" applyNumberFormat="0" applyAlignment="0" applyProtection="0"/>
    <xf numFmtId="0" fontId="12" fillId="4" borderId="245" applyNumberFormat="0" applyFont="0" applyAlignment="0" applyProtection="0"/>
    <xf numFmtId="0" fontId="12" fillId="4" borderId="245" applyNumberFormat="0" applyFont="0" applyAlignment="0" applyProtection="0"/>
    <xf numFmtId="0" fontId="118" fillId="0" borderId="244" applyNumberFormat="0" applyFont="0" applyFill="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55" fillId="0" borderId="41" applyNumberFormat="0" applyFill="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52" fillId="18" borderId="241" applyNumberFormat="0" applyAlignment="0" applyProtection="0"/>
    <xf numFmtId="0" fontId="152" fillId="18" borderId="241" applyNumberFormat="0" applyAlignment="0" applyProtection="0"/>
    <xf numFmtId="0" fontId="152" fillId="18" borderId="241" applyNumberFormat="0" applyAlignment="0" applyProtection="0"/>
    <xf numFmtId="0" fontId="56" fillId="0" borderId="256" applyNumberFormat="0" applyAlignment="0" applyProtection="0">
      <alignment horizontal="left" vertical="center"/>
    </xf>
    <xf numFmtId="248" fontId="191" fillId="0" borderId="239">
      <alignment horizontal="right" vertical="center"/>
    </xf>
    <xf numFmtId="189" fontId="54" fillId="0" borderId="239">
      <alignment horizontal="right" vertical="center"/>
    </xf>
    <xf numFmtId="189" fontId="54" fillId="0" borderId="239">
      <alignment horizontal="right" vertical="center"/>
    </xf>
    <xf numFmtId="189" fontId="54" fillId="0" borderId="239">
      <alignment horizontal="right" vertical="center"/>
    </xf>
    <xf numFmtId="189" fontId="54" fillId="0" borderId="239">
      <alignment horizontal="right" vertical="center"/>
    </xf>
    <xf numFmtId="189" fontId="54" fillId="0" borderId="239">
      <alignment horizontal="right" vertical="center"/>
    </xf>
    <xf numFmtId="189" fontId="54" fillId="0" borderId="239">
      <alignment horizontal="right" vertical="center"/>
    </xf>
    <xf numFmtId="0" fontId="56" fillId="0" borderId="256" applyNumberFormat="0" applyAlignment="0" applyProtection="0">
      <alignment horizontal="left" vertical="center"/>
    </xf>
    <xf numFmtId="10" fontId="72" fillId="3" borderId="244" applyNumberFormat="0" applyBorder="0" applyAlignment="0" applyProtection="0"/>
    <xf numFmtId="0" fontId="138" fillId="18" borderId="240" applyNumberFormat="0" applyAlignment="0" applyProtection="0"/>
    <xf numFmtId="0" fontId="195" fillId="0" borderId="242" applyNumberFormat="0" applyFill="0" applyAlignment="0" applyProtection="0"/>
    <xf numFmtId="0" fontId="12" fillId="4" borderId="245" applyNumberFormat="0" applyFont="0" applyAlignment="0" applyProtection="0"/>
    <xf numFmtId="192" fontId="54" fillId="0" borderId="244"/>
    <xf numFmtId="0" fontId="18" fillId="53" borderId="238">
      <alignment horizontal="left" vertical="center"/>
    </xf>
    <xf numFmtId="0" fontId="12" fillId="4" borderId="245" applyNumberFormat="0" applyFont="0" applyAlignment="0" applyProtection="0"/>
    <xf numFmtId="0" fontId="56" fillId="0" borderId="253" applyNumberFormat="0" applyAlignment="0" applyProtection="0">
      <alignment horizontal="left" vertical="center"/>
    </xf>
    <xf numFmtId="0" fontId="56" fillId="0" borderId="253" applyNumberFormat="0" applyAlignment="0" applyProtection="0">
      <alignment horizontal="left" vertical="center"/>
    </xf>
    <xf numFmtId="0" fontId="12" fillId="4" borderId="245" applyNumberFormat="0" applyFont="0" applyAlignment="0" applyProtection="0"/>
    <xf numFmtId="0" fontId="56" fillId="0" borderId="253" applyNumberFormat="0" applyAlignment="0" applyProtection="0">
      <alignment horizontal="left" vertical="center"/>
    </xf>
    <xf numFmtId="0" fontId="153" fillId="20" borderId="247" applyNumberForma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2" fontId="168" fillId="0" borderId="246" applyBorder="0"/>
    <xf numFmtId="0" fontId="12" fillId="4" borderId="245" applyNumberFormat="0" applyFont="0" applyAlignment="0" applyProtection="0"/>
    <xf numFmtId="0" fontId="153" fillId="20" borderId="247" applyNumberForma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74" fillId="0" borderId="260" applyNumberFormat="0" applyAlignment="0">
      <alignment horizontal="center"/>
    </xf>
    <xf numFmtId="0" fontId="138" fillId="18" borderId="247" applyNumberFormat="0" applyAlignment="0" applyProtection="0"/>
    <xf numFmtId="0" fontId="56" fillId="0" borderId="291">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7">
      <alignment horizontal="left" vertical="center"/>
    </xf>
    <xf numFmtId="0" fontId="56" fillId="0" borderId="286">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221" fontId="199" fillId="54" borderId="250"/>
    <xf numFmtId="0" fontId="153" fillId="20" borderId="247" applyNumberFormat="0" applyAlignment="0" applyProtection="0"/>
    <xf numFmtId="192" fontId="54" fillId="0" borderId="244"/>
    <xf numFmtId="0" fontId="56" fillId="0" borderId="256"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56" fillId="0" borderId="256" applyNumberFormat="0" applyAlignment="0" applyProtection="0">
      <alignment horizontal="left" vertical="center"/>
    </xf>
    <xf numFmtId="0" fontId="12" fillId="4" borderId="245" applyNumberFormat="0" applyFont="0" applyAlignment="0" applyProtection="0"/>
    <xf numFmtId="190" fontId="54" fillId="0" borderId="246">
      <alignment horizontal="center"/>
    </xf>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189" fontId="54" fillId="0" borderId="246">
      <alignment horizontal="right" vertical="center"/>
    </xf>
    <xf numFmtId="0" fontId="12" fillId="4" borderId="245" applyNumberFormat="0" applyFont="0" applyAlignment="0" applyProtection="0"/>
    <xf numFmtId="217" fontId="59" fillId="0" borderId="250">
      <alignment horizontal="left" vertical="top"/>
    </xf>
    <xf numFmtId="0" fontId="56" fillId="0" borderId="256" applyNumberFormat="0" applyAlignment="0" applyProtection="0">
      <alignment horizontal="left" vertical="center"/>
    </xf>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6" applyNumberFormat="0" applyAlignment="0" applyProtection="0">
      <alignment horizontal="left" vertical="center"/>
    </xf>
    <xf numFmtId="0" fontId="153" fillId="20" borderId="247" applyNumberFormat="0" applyAlignment="0" applyProtection="0"/>
    <xf numFmtId="0" fontId="56" fillId="0" borderId="286">
      <alignment horizontal="left" vertical="center"/>
    </xf>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189" fontId="54" fillId="0" borderId="246">
      <alignment horizontal="righ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56" fillId="0" borderId="256" applyNumberFormat="0" applyAlignment="0" applyProtection="0">
      <alignment horizontal="left" vertical="center"/>
    </xf>
    <xf numFmtId="0" fontId="12" fillId="4" borderId="245" applyNumberFormat="0" applyFont="0" applyAlignment="0" applyProtection="0"/>
    <xf numFmtId="0" fontId="152" fillId="18" borderId="248" applyNumberFormat="0" applyAlignment="0" applyProtection="0"/>
    <xf numFmtId="0" fontId="12" fillId="4" borderId="245" applyNumberFormat="0" applyFont="0" applyAlignment="0" applyProtection="0"/>
    <xf numFmtId="189" fontId="54" fillId="0" borderId="246">
      <alignment horizontal="right" vertical="center"/>
    </xf>
    <xf numFmtId="0" fontId="12" fillId="4" borderId="245" applyNumberFormat="0" applyFont="0" applyAlignment="0" applyProtection="0"/>
    <xf numFmtId="0" fontId="152" fillId="18" borderId="248" applyNumberFormat="0" applyAlignment="0" applyProtection="0"/>
    <xf numFmtId="0" fontId="12" fillId="4" borderId="245" applyNumberFormat="0" applyFont="0" applyAlignment="0" applyProtection="0"/>
    <xf numFmtId="0" fontId="12" fillId="4" borderId="245" applyNumberFormat="0" applyFont="0" applyAlignment="0" applyProtection="0"/>
    <xf numFmtId="1" fontId="121" fillId="0" borderId="244" applyBorder="0" applyAlignment="0">
      <alignment horizontal="center"/>
    </xf>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56" fillId="0" borderId="256" applyNumberFormat="0" applyAlignment="0" applyProtection="0">
      <alignment horizontal="left" vertical="center"/>
    </xf>
    <xf numFmtId="0" fontId="12" fillId="4" borderId="245" applyNumberFormat="0" applyFont="0" applyAlignment="0" applyProtection="0"/>
    <xf numFmtId="0" fontId="118" fillId="0" borderId="244" applyNumberFormat="0" applyFont="0" applyFill="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91">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189" fontId="54" fillId="0" borderId="246">
      <alignment horizontal="righ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138" fillId="18" borderId="247" applyNumberFormat="0" applyAlignment="0" applyProtection="0"/>
    <xf numFmtId="0" fontId="56" fillId="0" borderId="256" applyNumberFormat="0" applyAlignment="0" applyProtection="0">
      <alignment horizontal="left" vertical="center"/>
    </xf>
    <xf numFmtId="0" fontId="12" fillId="4" borderId="245" applyNumberFormat="0" applyFont="0" applyAlignment="0" applyProtection="0"/>
    <xf numFmtId="0" fontId="138" fillId="18" borderId="247" applyNumberForma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6" applyNumberFormat="0" applyAlignment="0" applyProtection="0">
      <alignment horizontal="left" vertical="center"/>
    </xf>
    <xf numFmtId="0" fontId="12" fillId="4" borderId="245" applyNumberFormat="0" applyFont="0" applyAlignment="0" applyProtection="0"/>
    <xf numFmtId="0" fontId="56" fillId="0" borderId="256" applyNumberFormat="0" applyAlignment="0" applyProtection="0">
      <alignment horizontal="left" vertical="center"/>
    </xf>
    <xf numFmtId="0" fontId="12" fillId="4" borderId="245" applyNumberFormat="0" applyFont="0" applyAlignment="0" applyProtection="0"/>
    <xf numFmtId="0" fontId="174" fillId="0" borderId="252" applyNumberFormat="0" applyAlignment="0">
      <alignment horizontal="center"/>
    </xf>
    <xf numFmtId="0" fontId="56" fillId="0" borderId="253" applyNumberFormat="0" applyAlignment="0" applyProtection="0">
      <alignment horizontal="left" vertical="center"/>
    </xf>
    <xf numFmtId="0" fontId="138" fillId="18" borderId="247" applyNumberFormat="0" applyAlignment="0" applyProtection="0"/>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153" fillId="20" borderId="247" applyNumberFormat="0" applyAlignment="0" applyProtection="0"/>
    <xf numFmtId="0" fontId="56" fillId="0" borderId="256" applyNumberFormat="0" applyAlignment="0" applyProtection="0">
      <alignment horizontal="left" vertical="center"/>
    </xf>
    <xf numFmtId="0" fontId="56" fillId="0" borderId="256"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56" fillId="0" borderId="256" applyNumberFormat="0" applyAlignment="0" applyProtection="0">
      <alignment horizontal="left" vertical="center"/>
    </xf>
    <xf numFmtId="0" fontId="56" fillId="0" borderId="256" applyNumberFormat="0" applyAlignment="0" applyProtection="0">
      <alignment horizontal="left" vertical="center"/>
    </xf>
    <xf numFmtId="0" fontId="56" fillId="0" borderId="257">
      <alignment horizontal="left" vertical="center"/>
    </xf>
    <xf numFmtId="0" fontId="12" fillId="0" borderId="0"/>
    <xf numFmtId="189" fontId="54" fillId="0" borderId="246">
      <alignment horizontal="right" vertical="center"/>
    </xf>
    <xf numFmtId="0" fontId="212" fillId="36" borderId="0" applyNumberFormat="0" applyBorder="0" applyAlignment="0" applyProtection="0"/>
    <xf numFmtId="0" fontId="12" fillId="4" borderId="245" applyNumberFormat="0" applyFont="0" applyAlignment="0" applyProtection="0"/>
    <xf numFmtId="0" fontId="152" fillId="18" borderId="248" applyNumberFormat="0" applyAlignment="0" applyProtection="0"/>
    <xf numFmtId="0" fontId="56" fillId="0" borderId="256" applyNumberFormat="0" applyAlignment="0" applyProtection="0">
      <alignment horizontal="left" vertical="center"/>
    </xf>
    <xf numFmtId="49" fontId="166" fillId="0" borderId="244">
      <alignment vertical="center"/>
    </xf>
    <xf numFmtId="0" fontId="12" fillId="4" borderId="245" applyNumberFormat="0" applyFont="0" applyAlignment="0" applyProtection="0"/>
    <xf numFmtId="9" fontId="118" fillId="0" borderId="254" applyNumberFormat="0" applyBorder="0"/>
    <xf numFmtId="0" fontId="152" fillId="18" borderId="248" applyNumberFormat="0" applyAlignment="0" applyProtection="0"/>
    <xf numFmtId="0" fontId="8" fillId="0" borderId="0"/>
    <xf numFmtId="0" fontId="12" fillId="4" borderId="245" applyNumberFormat="0" applyFont="0" applyAlignment="0" applyProtection="0"/>
    <xf numFmtId="0" fontId="195" fillId="0" borderId="249" applyNumberFormat="0" applyFill="0" applyAlignment="0" applyProtection="0"/>
    <xf numFmtId="0" fontId="12" fillId="4" borderId="245" applyNumberFormat="0" applyFont="0" applyAlignment="0" applyProtection="0"/>
    <xf numFmtId="189" fontId="54" fillId="0" borderId="246">
      <alignment horizontal="right" vertical="center"/>
    </xf>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0" fontId="56" fillId="0" borderId="253" applyNumberFormat="0" applyAlignment="0" applyProtection="0">
      <alignment horizontal="left" vertical="center"/>
    </xf>
    <xf numFmtId="0" fontId="12" fillId="4" borderId="245" applyNumberFormat="0" applyFont="0" applyAlignment="0" applyProtection="0"/>
    <xf numFmtId="189" fontId="54" fillId="0" borderId="246">
      <alignment horizontal="right" vertical="center"/>
    </xf>
    <xf numFmtId="0" fontId="56" fillId="0" borderId="253" applyNumberFormat="0" applyAlignment="0" applyProtection="0">
      <alignment horizontal="left" vertical="center"/>
    </xf>
    <xf numFmtId="189" fontId="54" fillId="0" borderId="246">
      <alignment horizontal="right" vertical="center"/>
    </xf>
    <xf numFmtId="0" fontId="56" fillId="0" borderId="253" applyNumberFormat="0" applyAlignment="0" applyProtection="0">
      <alignment horizontal="left" vertical="center"/>
    </xf>
    <xf numFmtId="248" fontId="191" fillId="0" borderId="246">
      <alignment horizontal="right" vertical="center"/>
    </xf>
    <xf numFmtId="0" fontId="56" fillId="0" borderId="253" applyNumberFormat="0" applyAlignment="0" applyProtection="0">
      <alignment horizontal="left" vertical="center"/>
    </xf>
    <xf numFmtId="0" fontId="56" fillId="0" borderId="253" applyNumberFormat="0" applyAlignment="0" applyProtection="0">
      <alignment horizontal="left" vertical="center"/>
    </xf>
    <xf numFmtId="0" fontId="153" fillId="20" borderId="247" applyNumberFormat="0" applyAlignment="0" applyProtection="0"/>
    <xf numFmtId="0" fontId="56" fillId="0" borderId="253" applyNumberFormat="0" applyAlignment="0" applyProtection="0">
      <alignment horizontal="left" vertical="center"/>
    </xf>
    <xf numFmtId="0" fontId="152" fillId="18" borderId="248" applyNumberFormat="0" applyAlignment="0" applyProtection="0"/>
    <xf numFmtId="0" fontId="56" fillId="0" borderId="253" applyNumberFormat="0" applyAlignment="0" applyProtection="0">
      <alignment horizontal="left" vertical="center"/>
    </xf>
    <xf numFmtId="0" fontId="56" fillId="0" borderId="253" applyNumberFormat="0" applyAlignment="0" applyProtection="0">
      <alignment horizontal="left" vertical="center"/>
    </xf>
    <xf numFmtId="0" fontId="56" fillId="0" borderId="253"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56" fillId="0" borderId="253" applyNumberFormat="0" applyAlignment="0" applyProtection="0">
      <alignment horizontal="left" vertical="center"/>
    </xf>
    <xf numFmtId="0" fontId="56" fillId="0" borderId="256" applyNumberFormat="0" applyAlignment="0" applyProtection="0">
      <alignment horizontal="left" vertical="center"/>
    </xf>
    <xf numFmtId="0" fontId="12" fillId="4" borderId="245" applyNumberFormat="0" applyFont="0" applyAlignment="0" applyProtection="0"/>
    <xf numFmtId="0" fontId="12" fillId="4" borderId="245" applyNumberFormat="0" applyFont="0" applyAlignment="0" applyProtection="0"/>
    <xf numFmtId="0" fontId="12" fillId="4" borderId="245" applyNumberFormat="0" applyFont="0" applyAlignment="0" applyProtection="0"/>
    <xf numFmtId="0" fontId="56" fillId="0" borderId="256" applyNumberFormat="0" applyAlignment="0" applyProtection="0">
      <alignment horizontal="left" vertical="center"/>
    </xf>
    <xf numFmtId="0" fontId="56" fillId="0" borderId="277" applyNumberFormat="0" applyAlignment="0" applyProtection="0">
      <alignment horizontal="left" vertical="center"/>
    </xf>
    <xf numFmtId="0" fontId="12" fillId="4" borderId="278"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220" fontId="59" fillId="44" borderId="262" applyNumberFormat="0" applyAlignment="0">
      <alignment horizontal="left" vertical="top"/>
    </xf>
    <xf numFmtId="49" fontId="166" fillId="0" borderId="262">
      <alignment vertical="center"/>
    </xf>
    <xf numFmtId="0" fontId="153" fillId="20" borderId="264" applyNumberFormat="0" applyAlignment="0" applyProtection="0"/>
    <xf numFmtId="0" fontId="153" fillId="20" borderId="264" applyNumberFormat="0" applyAlignment="0" applyProtection="0"/>
    <xf numFmtId="0" fontId="153" fillId="20" borderId="264" applyNumberFormat="0" applyAlignment="0" applyProtection="0"/>
    <xf numFmtId="2" fontId="168" fillId="0" borderId="263" applyBorder="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32" fillId="0" borderId="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18" fillId="0" borderId="268" applyNumberFormat="0" applyFont="0" applyFill="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52" fillId="18" borderId="265" applyNumberFormat="0" applyAlignment="0" applyProtection="0"/>
    <xf numFmtId="0" fontId="152" fillId="18" borderId="265" applyNumberFormat="0" applyAlignment="0" applyProtection="0"/>
    <xf numFmtId="0" fontId="152" fillId="18" borderId="265" applyNumberFormat="0" applyAlignment="0" applyProtection="0"/>
    <xf numFmtId="0" fontId="56" fillId="0" borderId="282" applyNumberFormat="0" applyAlignment="0" applyProtection="0">
      <alignment horizontal="left" vertical="center"/>
    </xf>
    <xf numFmtId="248" fontId="191" fillId="0" borderId="263">
      <alignment horizontal="right" vertical="center"/>
    </xf>
    <xf numFmtId="189" fontId="54" fillId="0" borderId="263">
      <alignment horizontal="right" vertical="center"/>
    </xf>
    <xf numFmtId="189" fontId="54" fillId="0" borderId="263">
      <alignment horizontal="right" vertical="center"/>
    </xf>
    <xf numFmtId="189" fontId="54" fillId="0" borderId="263">
      <alignment horizontal="right" vertical="center"/>
    </xf>
    <xf numFmtId="189" fontId="54" fillId="0" borderId="263">
      <alignment horizontal="right" vertical="center"/>
    </xf>
    <xf numFmtId="189" fontId="54" fillId="0" borderId="263">
      <alignment horizontal="right" vertical="center"/>
    </xf>
    <xf numFmtId="189" fontId="54" fillId="0" borderId="263">
      <alignment horizontal="right" vertical="center"/>
    </xf>
    <xf numFmtId="0" fontId="56" fillId="0" borderId="282" applyNumberFormat="0" applyAlignment="0" applyProtection="0">
      <alignment horizontal="left" vertical="center"/>
    </xf>
    <xf numFmtId="10" fontId="72" fillId="3" borderId="268" applyNumberFormat="0" applyBorder="0" applyAlignment="0" applyProtection="0"/>
    <xf numFmtId="0" fontId="138" fillId="18" borderId="264" applyNumberFormat="0" applyAlignment="0" applyProtection="0"/>
    <xf numFmtId="0" fontId="195" fillId="0" borderId="266" applyNumberFormat="0" applyFill="0" applyAlignment="0" applyProtection="0"/>
    <xf numFmtId="0" fontId="12" fillId="4" borderId="278" applyNumberFormat="0" applyFont="0" applyAlignment="0" applyProtection="0"/>
    <xf numFmtId="192" fontId="54" fillId="0" borderId="268"/>
    <xf numFmtId="0" fontId="18" fillId="53" borderId="262">
      <alignment horizontal="left" vertical="center"/>
    </xf>
    <xf numFmtId="0" fontId="12" fillId="4" borderId="278" applyNumberFormat="0" applyFont="0" applyAlignment="0" applyProtection="0"/>
    <xf numFmtId="0" fontId="56" fillId="0" borderId="277" applyNumberFormat="0" applyAlignment="0" applyProtection="0">
      <alignment horizontal="left" vertical="center"/>
    </xf>
    <xf numFmtId="0" fontId="56" fillId="0" borderId="277" applyNumberFormat="0" applyAlignment="0" applyProtection="0">
      <alignment horizontal="left" vertical="center"/>
    </xf>
    <xf numFmtId="0" fontId="12" fillId="4" borderId="278" applyNumberFormat="0" applyFont="0" applyAlignment="0" applyProtection="0"/>
    <xf numFmtId="0" fontId="56" fillId="0" borderId="277" applyNumberFormat="0" applyAlignment="0" applyProtection="0">
      <alignment horizontal="left" vertical="center"/>
    </xf>
    <xf numFmtId="0" fontId="153" fillId="20" borderId="271" applyNumberFormat="0" applyAlignment="0" applyProtection="0"/>
    <xf numFmtId="0" fontId="12" fillId="4" borderId="278" applyNumberFormat="0" applyFont="0" applyAlignment="0" applyProtection="0"/>
    <xf numFmtId="0" fontId="56" fillId="0" borderId="277" applyNumberFormat="0" applyAlignment="0" applyProtection="0">
      <alignment horizontal="left" vertical="center"/>
    </xf>
    <xf numFmtId="2" fontId="168" fillId="0" borderId="270" applyBorder="0"/>
    <xf numFmtId="0" fontId="12" fillId="4" borderId="278" applyNumberFormat="0" applyFont="0" applyAlignment="0" applyProtection="0"/>
    <xf numFmtId="0" fontId="153" fillId="20" borderId="271" applyNumberForma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212" fillId="29" borderId="0" applyNumberFormat="0" applyBorder="0" applyAlignment="0" applyProtection="0"/>
    <xf numFmtId="0" fontId="138" fillId="18" borderId="264" applyNumberFormat="0" applyAlignment="0" applyProtection="0"/>
    <xf numFmtId="168" fontId="34" fillId="0" borderId="0" applyFont="0" applyFill="0" applyBorder="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56" fillId="0" borderId="286">
      <alignment horizontal="left" vertical="center"/>
    </xf>
    <xf numFmtId="0" fontId="12" fillId="4" borderId="278" applyNumberFormat="0" applyFont="0" applyAlignment="0" applyProtection="0"/>
    <xf numFmtId="0" fontId="34" fillId="0" borderId="0"/>
    <xf numFmtId="0" fontId="8" fillId="0" borderId="0"/>
    <xf numFmtId="0" fontId="12" fillId="4" borderId="278"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69"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221" fontId="199" fillId="54" borderId="279"/>
    <xf numFmtId="0" fontId="153" fillId="20" borderId="264" applyNumberFormat="0" applyAlignment="0" applyProtection="0"/>
    <xf numFmtId="192" fontId="54" fillId="0" borderId="268"/>
    <xf numFmtId="0" fontId="152" fillId="18" borderId="289" applyNumberFormat="0" applyAlignment="0" applyProtection="0"/>
    <xf numFmtId="0" fontId="56" fillId="0" borderId="282" applyNumberFormat="0" applyAlignment="0" applyProtection="0">
      <alignment horizontal="left" vertical="center"/>
    </xf>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56" fillId="0" borderId="277" applyNumberFormat="0" applyAlignment="0" applyProtection="0">
      <alignment horizontal="left" vertical="center"/>
    </xf>
    <xf numFmtId="0" fontId="56" fillId="0" borderId="282" applyNumberFormat="0" applyAlignment="0" applyProtection="0">
      <alignment horizontal="left" vertical="center"/>
    </xf>
    <xf numFmtId="0" fontId="12" fillId="4" borderId="269" applyNumberFormat="0" applyFont="0" applyAlignment="0" applyProtection="0"/>
    <xf numFmtId="190" fontId="54" fillId="0" borderId="270">
      <alignment horizontal="center"/>
    </xf>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69" applyNumberFormat="0" applyFont="0" applyAlignment="0" applyProtection="0"/>
    <xf numFmtId="189" fontId="54" fillId="0" borderId="270">
      <alignment horizontal="right" vertical="center"/>
    </xf>
    <xf numFmtId="0" fontId="12" fillId="4" borderId="278" applyNumberFormat="0" applyFont="0" applyAlignment="0" applyProtection="0"/>
    <xf numFmtId="217" fontId="59" fillId="0" borderId="279">
      <alignment horizontal="left" vertical="top"/>
    </xf>
    <xf numFmtId="0" fontId="56" fillId="0" borderId="282" applyNumberFormat="0" applyAlignment="0" applyProtection="0">
      <alignment horizontal="left" vertical="center"/>
    </xf>
    <xf numFmtId="0" fontId="56" fillId="0" borderId="277" applyNumberFormat="0" applyAlignment="0" applyProtection="0">
      <alignment horizontal="left" vertical="center"/>
    </xf>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56" fillId="0" borderId="282" applyNumberFormat="0" applyAlignment="0" applyProtection="0">
      <alignment horizontal="left" vertical="center"/>
    </xf>
    <xf numFmtId="0" fontId="153" fillId="20" borderId="271" applyNumberFormat="0" applyAlignment="0" applyProtection="0"/>
    <xf numFmtId="0" fontId="12" fillId="4" borderId="269" applyNumberFormat="0" applyFont="0" applyAlignment="0" applyProtection="0"/>
    <xf numFmtId="0" fontId="12" fillId="4" borderId="278" applyNumberFormat="0" applyFont="0" applyAlignment="0" applyProtection="0"/>
    <xf numFmtId="0" fontId="56" fillId="0" borderId="277" applyNumberFormat="0" applyAlignment="0" applyProtection="0">
      <alignment horizontal="left" vertical="center"/>
    </xf>
    <xf numFmtId="189" fontId="54" fillId="0" borderId="263">
      <alignment horizontal="right" vertical="center"/>
    </xf>
    <xf numFmtId="0" fontId="12" fillId="4" borderId="269" applyNumberFormat="0" applyFont="0" applyAlignment="0" applyProtection="0"/>
    <xf numFmtId="0" fontId="212" fillId="16" borderId="0" applyNumberFormat="0" applyBorder="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56" fillId="0" borderId="277" applyNumberFormat="0" applyAlignment="0" applyProtection="0">
      <alignment horizontal="left" vertical="center"/>
    </xf>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78" applyNumberFormat="0" applyFont="0" applyAlignment="0" applyProtection="0"/>
    <xf numFmtId="0" fontId="12" fillId="4" borderId="269" applyNumberFormat="0" applyFont="0" applyAlignment="0" applyProtection="0"/>
    <xf numFmtId="0" fontId="56" fillId="0" borderId="282" applyNumberFormat="0" applyAlignment="0" applyProtection="0">
      <alignment horizontal="left" vertical="center"/>
    </xf>
    <xf numFmtId="0" fontId="12" fillId="4" borderId="269" applyNumberFormat="0" applyFont="0" applyAlignment="0" applyProtection="0"/>
    <xf numFmtId="0" fontId="152" fillId="18" borderId="272" applyNumberFormat="0" applyAlignment="0" applyProtection="0"/>
    <xf numFmtId="0" fontId="12" fillId="4" borderId="278" applyNumberFormat="0" applyFont="0" applyAlignment="0" applyProtection="0"/>
    <xf numFmtId="189" fontId="54" fillId="0" borderId="263">
      <alignment horizontal="right" vertical="center"/>
    </xf>
    <xf numFmtId="0" fontId="12" fillId="4" borderId="278" applyNumberFormat="0" applyFont="0" applyAlignment="0" applyProtection="0"/>
    <xf numFmtId="0" fontId="152" fillId="18" borderId="272" applyNumberFormat="0" applyAlignment="0" applyProtection="0"/>
    <xf numFmtId="0" fontId="12" fillId="4" borderId="278" applyNumberFormat="0" applyFont="0" applyAlignment="0" applyProtection="0"/>
    <xf numFmtId="0" fontId="12" fillId="4" borderId="278" applyNumberFormat="0" applyFont="0" applyAlignment="0" applyProtection="0"/>
    <xf numFmtId="1" fontId="121" fillId="0" borderId="268" applyBorder="0" applyAlignment="0">
      <alignment horizontal="center"/>
    </xf>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78" applyNumberFormat="0" applyFont="0" applyAlignment="0" applyProtection="0"/>
    <xf numFmtId="0" fontId="12" fillId="4" borderId="278" applyNumberFormat="0" applyFont="0" applyAlignment="0" applyProtection="0"/>
    <xf numFmtId="0" fontId="56" fillId="0" borderId="282" applyNumberFormat="0" applyAlignment="0" applyProtection="0">
      <alignment horizontal="left" vertical="center"/>
    </xf>
    <xf numFmtId="0" fontId="12" fillId="4" borderId="278" applyNumberFormat="0" applyFont="0" applyAlignment="0" applyProtection="0"/>
    <xf numFmtId="0" fontId="118" fillId="0" borderId="268" applyNumberFormat="0" applyFont="0" applyFill="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189" fontId="54" fillId="0" borderId="263">
      <alignment horizontal="right" vertical="center"/>
    </xf>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194" fontId="12" fillId="0" borderId="0" applyFont="0" applyFill="0" applyBorder="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12" fillId="4" borderId="269" applyNumberFormat="0" applyFont="0" applyAlignment="0" applyProtection="0"/>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69" applyNumberFormat="0" applyFont="0" applyAlignment="0" applyProtection="0"/>
    <xf numFmtId="0" fontId="138" fillId="18" borderId="271" applyNumberFormat="0" applyAlignment="0" applyProtection="0"/>
    <xf numFmtId="0" fontId="56" fillId="0" borderId="282" applyNumberFormat="0" applyAlignment="0" applyProtection="0">
      <alignment horizontal="left" vertical="center"/>
    </xf>
    <xf numFmtId="0" fontId="12" fillId="4" borderId="269" applyNumberFormat="0" applyFont="0" applyAlignment="0" applyProtection="0"/>
    <xf numFmtId="0" fontId="138" fillId="18" borderId="271" applyNumberFormat="0" applyAlignment="0" applyProtection="0"/>
    <xf numFmtId="0" fontId="12" fillId="4" borderId="278" applyNumberFormat="0" applyFont="0" applyAlignment="0" applyProtection="0"/>
    <xf numFmtId="0" fontId="12" fillId="4" borderId="269" applyNumberFormat="0" applyFont="0" applyAlignment="0" applyProtection="0"/>
    <xf numFmtId="0" fontId="56" fillId="0" borderId="282" applyNumberFormat="0" applyAlignment="0" applyProtection="0">
      <alignment horizontal="left" vertical="center"/>
    </xf>
    <xf numFmtId="0" fontId="12" fillId="4" borderId="269" applyNumberFormat="0" applyFont="0" applyAlignment="0" applyProtection="0"/>
    <xf numFmtId="0" fontId="56" fillId="0" borderId="282" applyNumberFormat="0" applyAlignment="0" applyProtection="0">
      <alignment horizontal="left" vertical="center"/>
    </xf>
    <xf numFmtId="0" fontId="12" fillId="4" borderId="278" applyNumberFormat="0" applyFont="0" applyAlignment="0" applyProtection="0"/>
    <xf numFmtId="0" fontId="174" fillId="0" borderId="276" applyNumberFormat="0" applyAlignment="0">
      <alignment horizontal="center"/>
    </xf>
    <xf numFmtId="0" fontId="56" fillId="0" borderId="277" applyNumberFormat="0" applyAlignment="0" applyProtection="0">
      <alignment horizontal="left" vertical="center"/>
    </xf>
    <xf numFmtId="0" fontId="138" fillId="18" borderId="271" applyNumberFormat="0" applyAlignment="0" applyProtection="0"/>
    <xf numFmtId="0" fontId="12" fillId="4" borderId="269" applyNumberFormat="0" applyFont="0" applyAlignment="0" applyProtection="0"/>
    <xf numFmtId="0" fontId="12" fillId="4" borderId="269" applyNumberFormat="0" applyFont="0" applyAlignment="0" applyProtection="0"/>
    <xf numFmtId="0" fontId="12" fillId="4" borderId="269" applyNumberFormat="0" applyFont="0" applyAlignment="0" applyProtection="0"/>
    <xf numFmtId="0" fontId="212" fillId="36" borderId="0" applyNumberFormat="0" applyBorder="0" applyAlignment="0" applyProtection="0"/>
    <xf numFmtId="0" fontId="153" fillId="20" borderId="264" applyNumberFormat="0" applyAlignment="0" applyProtection="0"/>
    <xf numFmtId="0" fontId="56" fillId="0" borderId="282" applyNumberFormat="0" applyAlignment="0" applyProtection="0">
      <alignment horizontal="left" vertical="center"/>
    </xf>
    <xf numFmtId="0" fontId="56" fillId="0" borderId="282" applyNumberFormat="0" applyAlignment="0" applyProtection="0">
      <alignment horizontal="left" vertical="center"/>
    </xf>
    <xf numFmtId="0" fontId="12" fillId="4" borderId="278" applyNumberFormat="0" applyFont="0" applyAlignment="0" applyProtection="0"/>
    <xf numFmtId="0" fontId="12" fillId="4" borderId="278" applyNumberFormat="0" applyFont="0" applyAlignment="0" applyProtection="0"/>
    <xf numFmtId="0" fontId="56" fillId="0" borderId="282" applyNumberFormat="0" applyAlignment="0" applyProtection="0">
      <alignment horizontal="left" vertical="center"/>
    </xf>
    <xf numFmtId="0" fontId="56" fillId="0" borderId="282" applyNumberFormat="0" applyAlignment="0" applyProtection="0">
      <alignment horizontal="left" vertical="center"/>
    </xf>
    <xf numFmtId="0" fontId="56" fillId="0" borderId="291">
      <alignment horizontal="left" vertical="center"/>
    </xf>
    <xf numFmtId="189" fontId="54" fillId="0" borderId="263">
      <alignment horizontal="right" vertical="center"/>
    </xf>
    <xf numFmtId="0" fontId="12" fillId="4" borderId="278" applyNumberFormat="0" applyFont="0" applyAlignment="0" applyProtection="0"/>
    <xf numFmtId="0" fontId="152" fillId="18" borderId="265" applyNumberFormat="0" applyAlignment="0" applyProtection="0"/>
    <xf numFmtId="0" fontId="56" fillId="0" borderId="282" applyNumberFormat="0" applyAlignment="0" applyProtection="0">
      <alignment horizontal="left" vertical="center"/>
    </xf>
    <xf numFmtId="49" fontId="166" fillId="0" borderId="268">
      <alignment vertical="center"/>
    </xf>
    <xf numFmtId="0" fontId="12" fillId="4" borderId="278" applyNumberFormat="0" applyFont="0" applyAlignment="0" applyProtection="0"/>
    <xf numFmtId="9" fontId="118" fillId="0" borderId="280" applyNumberFormat="0" applyBorder="0"/>
    <xf numFmtId="0" fontId="152" fillId="18" borderId="265" applyNumberFormat="0" applyAlignment="0" applyProtection="0"/>
    <xf numFmtId="0" fontId="56" fillId="0" borderId="286">
      <alignment horizontal="left" vertical="center"/>
    </xf>
    <xf numFmtId="0" fontId="12" fillId="4" borderId="278" applyNumberFormat="0" applyFont="0" applyAlignment="0" applyProtection="0"/>
    <xf numFmtId="0" fontId="195" fillId="0" borderId="266" applyNumberFormat="0" applyFill="0" applyAlignment="0" applyProtection="0"/>
    <xf numFmtId="0" fontId="12" fillId="4" borderId="278" applyNumberFormat="0" applyFont="0" applyAlignment="0" applyProtection="0"/>
    <xf numFmtId="189" fontId="54" fillId="0" borderId="263">
      <alignment horizontal="right" vertical="center"/>
    </xf>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78" applyNumberFormat="0" applyFont="0" applyAlignment="0" applyProtection="0"/>
    <xf numFmtId="0" fontId="56" fillId="0" borderId="277" applyNumberFormat="0" applyAlignment="0" applyProtection="0">
      <alignment horizontal="left" vertical="center"/>
    </xf>
    <xf numFmtId="0" fontId="12" fillId="4" borderId="278" applyNumberFormat="0" applyFont="0" applyAlignment="0" applyProtection="0"/>
    <xf numFmtId="189" fontId="54" fillId="0" borderId="263">
      <alignment horizontal="right" vertical="center"/>
    </xf>
    <xf numFmtId="0" fontId="56" fillId="0" borderId="277" applyNumberFormat="0" applyAlignment="0" applyProtection="0">
      <alignment horizontal="left" vertical="center"/>
    </xf>
    <xf numFmtId="189" fontId="54" fillId="0" borderId="263">
      <alignment horizontal="right" vertical="center"/>
    </xf>
    <xf numFmtId="0" fontId="56" fillId="0" borderId="277" applyNumberFormat="0" applyAlignment="0" applyProtection="0">
      <alignment horizontal="left" vertical="center"/>
    </xf>
    <xf numFmtId="248" fontId="191" fillId="0" borderId="263">
      <alignment horizontal="right" vertical="center"/>
    </xf>
    <xf numFmtId="0" fontId="56" fillId="0" borderId="277" applyNumberFormat="0" applyAlignment="0" applyProtection="0">
      <alignment horizontal="left" vertical="center"/>
    </xf>
    <xf numFmtId="0" fontId="56" fillId="0" borderId="277" applyNumberFormat="0" applyAlignment="0" applyProtection="0">
      <alignment horizontal="left" vertical="center"/>
    </xf>
    <xf numFmtId="0" fontId="153" fillId="20" borderId="264" applyNumberFormat="0" applyAlignment="0" applyProtection="0"/>
    <xf numFmtId="0" fontId="56" fillId="0" borderId="277" applyNumberFormat="0" applyAlignment="0" applyProtection="0">
      <alignment horizontal="left" vertical="center"/>
    </xf>
    <xf numFmtId="0" fontId="152" fillId="18" borderId="265" applyNumberFormat="0" applyAlignment="0" applyProtection="0"/>
    <xf numFmtId="0" fontId="56" fillId="0" borderId="277" applyNumberFormat="0" applyAlignment="0" applyProtection="0">
      <alignment horizontal="left" vertical="center"/>
    </xf>
    <xf numFmtId="0" fontId="56" fillId="0" borderId="277" applyNumberFormat="0" applyAlignment="0" applyProtection="0">
      <alignment horizontal="left" vertical="center"/>
    </xf>
    <xf numFmtId="0" fontId="56" fillId="0" borderId="277" applyNumberFormat="0" applyAlignment="0" applyProtection="0">
      <alignment horizontal="left" vertical="center"/>
    </xf>
    <xf numFmtId="0" fontId="12" fillId="4" borderId="278" applyNumberFormat="0" applyFont="0" applyAlignment="0" applyProtection="0"/>
    <xf numFmtId="0" fontId="12" fillId="4" borderId="278" applyNumberFormat="0" applyFont="0" applyAlignment="0" applyProtection="0"/>
    <xf numFmtId="0" fontId="56" fillId="0" borderId="277" applyNumberFormat="0" applyAlignment="0" applyProtection="0">
      <alignment horizontal="left" vertical="center"/>
    </xf>
    <xf numFmtId="0" fontId="56" fillId="0" borderId="282" applyNumberFormat="0" applyAlignment="0" applyProtection="0">
      <alignment horizontal="left" vertical="center"/>
    </xf>
    <xf numFmtId="0" fontId="12" fillId="4" borderId="278" applyNumberFormat="0" applyFont="0" applyAlignment="0" applyProtection="0"/>
    <xf numFmtId="0" fontId="12" fillId="4" borderId="278" applyNumberFormat="0" applyFont="0" applyAlignment="0" applyProtection="0"/>
    <xf numFmtId="0" fontId="12" fillId="4" borderId="278" applyNumberFormat="0" applyFont="0" applyAlignment="0" applyProtection="0"/>
    <xf numFmtId="0" fontId="56" fillId="0" borderId="282" applyNumberFormat="0" applyAlignment="0" applyProtection="0">
      <alignment horizontal="left" vertical="center"/>
    </xf>
    <xf numFmtId="0" fontId="212" fillId="16" borderId="0" applyNumberFormat="0" applyBorder="0" applyAlignment="0" applyProtection="0"/>
    <xf numFmtId="0" fontId="56" fillId="0" borderId="291">
      <alignment horizontal="left" vertical="center"/>
    </xf>
    <xf numFmtId="165" fontId="8" fillId="0" borderId="0" applyFont="0" applyFill="0" applyBorder="0" applyAlignment="0" applyProtection="0"/>
    <xf numFmtId="0" fontId="212" fillId="26" borderId="0" applyNumberFormat="0" applyBorder="0" applyAlignment="0" applyProtection="0"/>
    <xf numFmtId="0" fontId="56" fillId="0" borderId="291">
      <alignment horizontal="left" vertical="center"/>
    </xf>
    <xf numFmtId="0" fontId="195" fillId="0" borderId="290" applyNumberFormat="0" applyFill="0" applyAlignment="0" applyProtection="0"/>
    <xf numFmtId="168" fontId="34" fillId="0" borderId="0" applyFont="0" applyFill="0" applyBorder="0" applyAlignment="0" applyProtection="0"/>
    <xf numFmtId="0" fontId="56" fillId="0" borderId="291">
      <alignment horizontal="left" vertical="center"/>
    </xf>
    <xf numFmtId="0" fontId="56" fillId="0" borderId="291">
      <alignment horizontal="left" vertical="center"/>
    </xf>
    <xf numFmtId="168" fontId="12" fillId="0" borderId="0" applyFont="0" applyFill="0" applyBorder="0" applyAlignment="0" applyProtection="0"/>
    <xf numFmtId="0" fontId="231" fillId="0" borderId="0"/>
    <xf numFmtId="168" fontId="231" fillId="0" borderId="0" applyFont="0" applyFill="0" applyBorder="0" applyAlignment="0" applyProtection="0"/>
    <xf numFmtId="166" fontId="34" fillId="0" borderId="0" applyFont="0" applyFill="0" applyBorder="0" applyAlignment="0" applyProtection="0"/>
    <xf numFmtId="166" fontId="23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231" fillId="0" borderId="0" applyFont="0" applyFill="0" applyBorder="0" applyAlignment="0" applyProtection="0"/>
    <xf numFmtId="0" fontId="7"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7" fillId="0" borderId="0"/>
    <xf numFmtId="0" fontId="7" fillId="0" borderId="0"/>
    <xf numFmtId="9" fontId="231" fillId="0" borderId="0" applyFont="0" applyFill="0" applyBorder="0" applyAlignment="0" applyProtection="0"/>
    <xf numFmtId="168" fontId="97" fillId="0" borderId="0" applyFont="0" applyFill="0" applyBorder="0" applyAlignment="0" applyProtection="0"/>
    <xf numFmtId="240" fontId="12" fillId="0" borderId="0"/>
    <xf numFmtId="240" fontId="138" fillId="18" borderId="324" applyNumberFormat="0" applyAlignment="0" applyProtection="0"/>
    <xf numFmtId="240" fontId="98" fillId="7" borderId="0" applyNumberFormat="0" applyBorder="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56" fillId="0" borderId="334" applyNumberFormat="0" applyAlignment="0" applyProtection="0">
      <alignment horizontal="left" vertical="center"/>
    </xf>
    <xf numFmtId="240" fontId="118" fillId="0" borderId="323" applyNumberFormat="0" applyFont="0" applyFill="0" applyAlignment="0" applyProtection="0"/>
    <xf numFmtId="240" fontId="12" fillId="4" borderId="348" applyNumberFormat="0" applyFont="0" applyAlignment="0" applyProtection="0"/>
    <xf numFmtId="240" fontId="56" fillId="0" borderId="349" applyNumberFormat="0" applyAlignment="0" applyProtection="0">
      <alignment horizontal="left" vertical="center"/>
    </xf>
    <xf numFmtId="240" fontId="153" fillId="20" borderId="336" applyNumberFormat="0" applyAlignment="0" applyProtection="0"/>
    <xf numFmtId="240" fontId="56" fillId="0" borderId="349" applyNumberFormat="0" applyAlignment="0" applyProtection="0">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1" fontId="121" fillId="0" borderId="323" applyBorder="0" applyAlignment="0">
      <alignment horizontal="center"/>
    </xf>
    <xf numFmtId="240" fontId="56" fillId="0" borderId="339">
      <alignment horizontal="left" vertical="center"/>
    </xf>
    <xf numFmtId="240" fontId="56" fillId="0" borderId="349" applyNumberFormat="0" applyAlignment="0" applyProtection="0">
      <alignment horizontal="left" vertical="center"/>
    </xf>
    <xf numFmtId="1" fontId="121" fillId="0" borderId="323" applyBorder="0" applyAlignment="0">
      <alignment horizontal="center"/>
    </xf>
    <xf numFmtId="240" fontId="56" fillId="0" borderId="334" applyNumberFormat="0" applyAlignment="0" applyProtection="0">
      <alignment horizontal="left" vertical="center"/>
    </xf>
    <xf numFmtId="240" fontId="153" fillId="20" borderId="336" applyNumberFormat="0" applyAlignment="0" applyProtection="0"/>
    <xf numFmtId="1" fontId="121" fillId="0" borderId="351" applyBorder="0" applyAlignment="0">
      <alignment horizontal="center"/>
    </xf>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69" applyNumberFormat="0" applyFont="0" applyAlignment="0" applyProtection="0"/>
    <xf numFmtId="240" fontId="56" fillId="0" borderId="339">
      <alignment horizontal="left" vertical="center"/>
    </xf>
    <xf numFmtId="1" fontId="121" fillId="0" borderId="323" applyBorder="0" applyAlignment="0">
      <alignment horizontal="center"/>
    </xf>
    <xf numFmtId="240" fontId="56" fillId="0" borderId="334" applyNumberFormat="0" applyAlignment="0" applyProtection="0">
      <alignment horizontal="left" vertical="center"/>
    </xf>
    <xf numFmtId="1" fontId="121" fillId="0" borderId="323" applyBorder="0" applyAlignment="0">
      <alignment horizontal="center"/>
    </xf>
    <xf numFmtId="240" fontId="56" fillId="0" borderId="339">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53" fillId="20" borderId="336" applyNumberFormat="0" applyAlignment="0" applyProtection="0"/>
    <xf numFmtId="1" fontId="121" fillId="0" borderId="335" applyBorder="0" applyAlignment="0">
      <alignment horizontal="center"/>
    </xf>
    <xf numFmtId="240" fontId="56" fillId="0" borderId="339">
      <alignment horizontal="left" vertical="center"/>
    </xf>
    <xf numFmtId="240" fontId="56" fillId="0" borderId="339">
      <alignment horizontal="left" vertical="center"/>
    </xf>
    <xf numFmtId="240" fontId="152" fillId="18" borderId="353" applyNumberFormat="0" applyAlignment="0" applyProtection="0"/>
    <xf numFmtId="240" fontId="56" fillId="0" borderId="349" applyNumberFormat="0" applyAlignment="0" applyProtection="0">
      <alignment horizontal="left" vertical="center"/>
    </xf>
    <xf numFmtId="240" fontId="56" fillId="0" borderId="0" applyProtection="0"/>
    <xf numFmtId="240" fontId="12" fillId="4" borderId="354" applyNumberFormat="0" applyFont="0" applyAlignment="0" applyProtection="0"/>
    <xf numFmtId="1" fontId="121" fillId="0" borderId="323" applyBorder="0" applyAlignment="0">
      <alignment horizont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65" applyBorder="0" applyAlignment="0">
      <alignment horizontal="center"/>
    </xf>
    <xf numFmtId="240" fontId="12" fillId="4" borderId="354" applyNumberFormat="0" applyFont="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38" fillId="18" borderId="352" applyNumberFormat="0" applyAlignment="0" applyProtection="0"/>
    <xf numFmtId="1" fontId="121" fillId="0" borderId="323" applyBorder="0" applyAlignment="0">
      <alignment horizontal="center"/>
    </xf>
    <xf numFmtId="240" fontId="56" fillId="0" borderId="334" applyNumberFormat="0" applyAlignment="0" applyProtection="0">
      <alignment horizontal="left" vertical="center"/>
    </xf>
    <xf numFmtId="1" fontId="121" fillId="0" borderId="365" applyBorder="0" applyAlignment="0">
      <alignment horizontal="center"/>
    </xf>
    <xf numFmtId="240" fontId="56" fillId="0" borderId="334" applyNumberFormat="0" applyAlignment="0" applyProtection="0">
      <alignment horizontal="left" vertical="center"/>
    </xf>
    <xf numFmtId="1" fontId="121" fillId="0" borderId="323" applyBorder="0" applyAlignment="0">
      <alignment horizont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118" fillId="0" borderId="335" applyNumberFormat="0" applyFont="0" applyFill="0" applyAlignment="0" applyProtection="0"/>
    <xf numFmtId="240" fontId="138" fillId="18" borderId="352" applyNumberForma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118" fillId="0" borderId="335" applyNumberFormat="0" applyFont="0" applyFill="0" applyAlignment="0" applyProtection="0"/>
    <xf numFmtId="240" fontId="56" fillId="0" borderId="334" applyNumberFormat="0" applyAlignment="0" applyProtection="0">
      <alignment horizontal="left" vertical="center"/>
    </xf>
    <xf numFmtId="1" fontId="121" fillId="0" borderId="323" applyBorder="0" applyAlignment="0">
      <alignment horizontal="center"/>
    </xf>
    <xf numFmtId="240" fontId="56" fillId="0" borderId="349" applyNumberFormat="0" applyAlignment="0" applyProtection="0">
      <alignment horizontal="left" vertical="center"/>
    </xf>
    <xf numFmtId="240" fontId="153" fillId="20" borderId="336" applyNumberFormat="0" applyAlignment="0" applyProtection="0"/>
    <xf numFmtId="240" fontId="152" fillId="18" borderId="353" applyNumberFormat="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12" fillId="4" borderId="338" applyNumberFormat="0" applyFont="0" applyAlignment="0" applyProtection="0"/>
    <xf numFmtId="240" fontId="118" fillId="0" borderId="351" applyNumberFormat="0" applyFont="0" applyFill="0" applyAlignment="0" applyProtection="0"/>
    <xf numFmtId="240" fontId="138" fillId="18" borderId="336" applyNumberFormat="0" applyAlignment="0" applyProtection="0"/>
    <xf numFmtId="240" fontId="118" fillId="0" borderId="335" applyNumberFormat="0" applyFont="0" applyFill="0" applyAlignment="0" applyProtection="0"/>
    <xf numFmtId="240" fontId="56" fillId="0" borderId="334" applyNumberFormat="0" applyAlignment="0" applyProtection="0">
      <alignment horizontal="left" vertical="center"/>
    </xf>
    <xf numFmtId="240" fontId="153" fillId="20" borderId="336" applyNumberForma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53" fillId="20"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23" applyBorder="0" applyAlignment="0">
      <alignment horizontal="center"/>
    </xf>
    <xf numFmtId="240" fontId="153" fillId="20" borderId="318"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9">
      <alignment horizontal="left" vertical="center"/>
    </xf>
    <xf numFmtId="240" fontId="99" fillId="8" borderId="0" applyNumberFormat="0" applyBorder="0" applyAlignment="0" applyProtection="0"/>
    <xf numFmtId="240" fontId="56" fillId="0" borderId="282" applyNumberFormat="0" applyAlignment="0" applyProtection="0">
      <alignment horizontal="left" vertical="center"/>
    </xf>
    <xf numFmtId="240" fontId="56" fillId="0" borderId="286">
      <alignment horizontal="left" vertical="center"/>
    </xf>
    <xf numFmtId="240" fontId="89" fillId="0" borderId="0" applyNumberFormat="0" applyFill="0" applyBorder="0" applyAlignment="0" applyProtection="0"/>
    <xf numFmtId="240" fontId="89" fillId="0" borderId="0" applyNumberFormat="0" applyFill="0" applyBorder="0" applyAlignment="0" applyProtection="0"/>
    <xf numFmtId="240" fontId="89" fillId="0" borderId="0" applyNumberFormat="0" applyFill="0" applyBorder="0" applyAlignment="0" applyProtection="0"/>
    <xf numFmtId="240" fontId="89" fillId="0" borderId="0" applyNumberFormat="0" applyFill="0" applyBorder="0" applyAlignment="0" applyProtection="0"/>
    <xf numFmtId="240" fontId="89" fillId="0" borderId="0" applyNumberFormat="0" applyFill="0" applyBorder="0" applyAlignment="0" applyProtection="0"/>
    <xf numFmtId="240" fontId="56" fillId="0" borderId="0" applyNumberFormat="0" applyFill="0" applyBorder="0" applyAlignment="0" applyProtection="0"/>
    <xf numFmtId="240" fontId="56" fillId="0" borderId="0" applyNumberFormat="0" applyFill="0" applyBorder="0" applyAlignment="0" applyProtection="0"/>
    <xf numFmtId="240" fontId="56" fillId="0" borderId="0" applyNumberFormat="0" applyFill="0" applyBorder="0" applyAlignment="0" applyProtection="0"/>
    <xf numFmtId="240" fontId="56" fillId="0" borderId="0" applyNumberFormat="0" applyFill="0" applyBorder="0" applyAlignment="0" applyProtection="0"/>
    <xf numFmtId="240" fontId="56" fillId="0" borderId="0" applyNumberFormat="0" applyFill="0" applyBorder="0" applyAlignment="0" applyProtection="0"/>
    <xf numFmtId="240" fontId="89" fillId="0" borderId="0" applyProtection="0"/>
    <xf numFmtId="240" fontId="56" fillId="0" borderId="0" applyProtection="0"/>
    <xf numFmtId="10" fontId="72" fillId="3" borderId="295" applyNumberFormat="0" applyBorder="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60" fillId="0" borderId="0" applyNumberFormat="0" applyFont="0" applyFill="0" applyAlignment="0"/>
    <xf numFmtId="240" fontId="100" fillId="9" borderId="0" applyNumberFormat="0" applyBorder="0" applyAlignment="0" applyProtection="0"/>
    <xf numFmtId="240" fontId="32" fillId="0" borderId="0"/>
    <xf numFmtId="240" fontId="138" fillId="18" borderId="336" applyNumberFormat="0" applyAlignment="0" applyProtection="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6" fillId="0" borderId="0"/>
    <xf numFmtId="240" fontId="102" fillId="0" borderId="0"/>
    <xf numFmtId="240" fontId="102" fillId="0" borderId="0"/>
    <xf numFmtId="240" fontId="102" fillId="0" borderId="0"/>
    <xf numFmtId="240" fontId="102" fillId="0" borderId="0"/>
    <xf numFmtId="240" fontId="102" fillId="0" borderId="0"/>
    <xf numFmtId="240" fontId="6" fillId="0" borderId="0"/>
    <xf numFmtId="240" fontId="6" fillId="0" borderId="0"/>
    <xf numFmtId="240" fontId="6" fillId="0" borderId="0"/>
    <xf numFmtId="240" fontId="12" fillId="0" borderId="0"/>
    <xf numFmtId="240" fontId="6"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103" fillId="0" borderId="0"/>
    <xf numFmtId="240" fontId="103" fillId="0" borderId="0"/>
    <xf numFmtId="240" fontId="103" fillId="0" borderId="0"/>
    <xf numFmtId="240" fontId="103" fillId="0" borderId="0"/>
    <xf numFmtId="240" fontId="103"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2" fillId="0" borderId="0"/>
    <xf numFmtId="240" fontId="32" fillId="0" borderId="0"/>
    <xf numFmtId="240" fontId="32" fillId="0" borderId="0"/>
    <xf numFmtId="240" fontId="12" fillId="0" borderId="0"/>
    <xf numFmtId="240" fontId="34" fillId="0" borderId="0"/>
    <xf numFmtId="240" fontId="34" fillId="0" borderId="0"/>
    <xf numFmtId="240" fontId="34" fillId="0" borderId="0"/>
    <xf numFmtId="240" fontId="97" fillId="0" borderId="0"/>
    <xf numFmtId="240" fontId="97" fillId="0" borderId="0"/>
    <xf numFmtId="240" fontId="97" fillId="0" borderId="0"/>
    <xf numFmtId="240" fontId="97" fillId="0" borderId="0"/>
    <xf numFmtId="240" fontId="97" fillId="0" borderId="0"/>
    <xf numFmtId="240" fontId="34" fillId="0" borderId="0"/>
    <xf numFmtId="240" fontId="34" fillId="0" borderId="0"/>
    <xf numFmtId="240" fontId="34" fillId="0" borderId="0"/>
    <xf numFmtId="240" fontId="45" fillId="0" borderId="0"/>
    <xf numFmtId="240" fontId="45" fillId="0" borderId="0"/>
    <xf numFmtId="240" fontId="45" fillId="0" borderId="0"/>
    <xf numFmtId="240" fontId="45" fillId="0" borderId="0"/>
    <xf numFmtId="240" fontId="45" fillId="0" borderId="0"/>
    <xf numFmtId="240" fontId="34" fillId="0" borderId="0"/>
    <xf numFmtId="240" fontId="34" fillId="0" borderId="0"/>
    <xf numFmtId="240" fontId="34" fillId="0" borderId="0"/>
    <xf numFmtId="240" fontId="45" fillId="0" borderId="0"/>
    <xf numFmtId="240" fontId="45" fillId="0" borderId="0"/>
    <xf numFmtId="240" fontId="34" fillId="0" borderId="0"/>
    <xf numFmtId="240" fontId="12"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2"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12" fillId="0" borderId="0"/>
    <xf numFmtId="240" fontId="34" fillId="0" borderId="0"/>
    <xf numFmtId="240" fontId="12" fillId="0" borderId="0"/>
    <xf numFmtId="240" fontId="12" fillId="0" borderId="0"/>
    <xf numFmtId="240" fontId="12" fillId="0" borderId="0"/>
    <xf numFmtId="240" fontId="12" fillId="0" borderId="0"/>
    <xf numFmtId="240" fontId="12" fillId="0" borderId="0"/>
    <xf numFmtId="240" fontId="20" fillId="0" borderId="0"/>
    <xf numFmtId="240" fontId="20" fillId="0" borderId="0"/>
    <xf numFmtId="240" fontId="20" fillId="0" borderId="0"/>
    <xf numFmtId="240" fontId="20"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12" fillId="0" borderId="0"/>
    <xf numFmtId="240" fontId="12" fillId="0" borderId="0"/>
    <xf numFmtId="240" fontId="12" fillId="0" borderId="0"/>
    <xf numFmtId="240" fontId="12" fillId="0" borderId="0"/>
    <xf numFmtId="240" fontId="12" fillId="0" borderId="0"/>
    <xf numFmtId="240" fontId="34" fillId="0" borderId="0"/>
    <xf numFmtId="240" fontId="104" fillId="0" borderId="0"/>
    <xf numFmtId="240" fontId="34" fillId="0" borderId="0"/>
    <xf numFmtId="240" fontId="32" fillId="0" borderId="0"/>
    <xf numFmtId="240" fontId="32" fillId="0" borderId="0"/>
    <xf numFmtId="240" fontId="32" fillId="0" borderId="0"/>
    <xf numFmtId="240" fontId="32" fillId="0" borderId="0"/>
    <xf numFmtId="240" fontId="32" fillId="0" borderId="0"/>
    <xf numFmtId="240" fontId="34" fillId="0" borderId="0"/>
    <xf numFmtId="240" fontId="34" fillId="0" borderId="0"/>
    <xf numFmtId="240" fontId="32" fillId="0" borderId="0"/>
    <xf numFmtId="240" fontId="32" fillId="0" borderId="0"/>
    <xf numFmtId="240" fontId="32" fillId="0" borderId="0"/>
    <xf numFmtId="240" fontId="32" fillId="0" borderId="0"/>
    <xf numFmtId="240" fontId="32"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6" fillId="0" borderId="0"/>
    <xf numFmtId="240" fontId="6" fillId="0" borderId="0"/>
    <xf numFmtId="240" fontId="6" fillId="0" borderId="0"/>
    <xf numFmtId="240" fontId="6" fillId="0" borderId="0"/>
    <xf numFmtId="240" fontId="6" fillId="0" borderId="0"/>
    <xf numFmtId="240" fontId="34" fillId="0" borderId="0"/>
    <xf numFmtId="240" fontId="34" fillId="0" borderId="0"/>
    <xf numFmtId="240" fontId="34" fillId="0" borderId="0"/>
    <xf numFmtId="240" fontId="34" fillId="0" borderId="0"/>
    <xf numFmtId="240" fontId="34" fillId="0" borderId="0"/>
    <xf numFmtId="240" fontId="104" fillId="0" borderId="0"/>
    <xf numFmtId="240" fontId="104" fillId="0" borderId="0"/>
    <xf numFmtId="240" fontId="104" fillId="0" borderId="0"/>
    <xf numFmtId="240" fontId="104" fillId="0" borderId="0"/>
    <xf numFmtId="240" fontId="104" fillId="0" borderId="0"/>
    <xf numFmtId="240" fontId="34" fillId="0" borderId="0"/>
    <xf numFmtId="240" fontId="34" fillId="0" borderId="0"/>
    <xf numFmtId="240" fontId="34"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338" applyNumberFormat="0" applyFont="0" applyAlignment="0" applyProtection="0"/>
    <xf numFmtId="240" fontId="138" fillId="18" borderId="352" applyNumberFormat="0" applyAlignment="0" applyProtection="0"/>
    <xf numFmtId="240" fontId="96" fillId="0" borderId="0"/>
    <xf numFmtId="189" fontId="54" fillId="0" borderId="297">
      <alignment horizontal="right" vertical="center"/>
    </xf>
    <xf numFmtId="190" fontId="54" fillId="0" borderId="297">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192" fontId="54" fillId="0" borderId="295"/>
    <xf numFmtId="240" fontId="63" fillId="0" borderId="0" applyNumberFormat="0" applyFill="0" applyBorder="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18" fillId="0" borderId="335" applyNumberFormat="0" applyFont="0" applyFill="0" applyAlignment="0" applyProtection="0"/>
    <xf numFmtId="240" fontId="12" fillId="0" borderId="0"/>
    <xf numFmtId="240" fontId="12" fillId="0" borderId="0"/>
    <xf numFmtId="240" fontId="12" fillId="0" borderId="0"/>
    <xf numFmtId="240" fontId="12" fillId="0" borderId="0"/>
    <xf numFmtId="240" fontId="12" fillId="0" borderId="0"/>
    <xf numFmtId="240" fontId="12" fillId="0" borderId="0"/>
    <xf numFmtId="240" fontId="138" fillId="18" borderId="336" applyNumberFormat="0" applyAlignment="0" applyProtection="0"/>
    <xf numFmtId="240" fontId="12" fillId="0" borderId="0"/>
    <xf numFmtId="240" fontId="12" fillId="0" borderId="0"/>
    <xf numFmtId="240" fontId="118" fillId="0" borderId="351" applyNumberFormat="0" applyFont="0" applyFill="0" applyAlignment="0" applyProtection="0"/>
    <xf numFmtId="240" fontId="153" fillId="20" borderId="336" applyNumberFormat="0" applyAlignment="0" applyProtection="0"/>
    <xf numFmtId="240" fontId="12" fillId="0" borderId="0"/>
    <xf numFmtId="240" fontId="12" fillId="4" borderId="354"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xf numFmtId="240" fontId="1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6" fillId="0" borderId="0"/>
    <xf numFmtId="240" fontId="12" fillId="0" borderId="0"/>
    <xf numFmtId="240" fontId="6" fillId="0" borderId="0"/>
    <xf numFmtId="240" fontId="6" fillId="0" borderId="0"/>
    <xf numFmtId="240" fontId="6" fillId="0" borderId="0"/>
    <xf numFmtId="240" fontId="56" fillId="0" borderId="339">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6" fillId="0" borderId="0"/>
    <xf numFmtId="240" fontId="12" fillId="0" borderId="0"/>
    <xf numFmtId="240" fontId="6" fillId="0" borderId="0"/>
    <xf numFmtId="240" fontId="6" fillId="0" borderId="0"/>
    <xf numFmtId="240" fontId="6" fillId="0" borderId="0"/>
    <xf numFmtId="240" fontId="56" fillId="0" borderId="334" applyNumberFormat="0" applyAlignment="0" applyProtection="0">
      <alignment horizontal="left" vertical="center"/>
    </xf>
    <xf numFmtId="240" fontId="138" fillId="18" borderId="336" applyNumberFormat="0" applyAlignment="0" applyProtection="0"/>
    <xf numFmtId="240" fontId="153" fillId="20" borderId="367" applyNumberFormat="0" applyAlignment="0" applyProtection="0"/>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6" fillId="0" borderId="0"/>
    <xf numFmtId="240" fontId="12" fillId="0" borderId="0"/>
    <xf numFmtId="240" fontId="6" fillId="0" borderId="0"/>
    <xf numFmtId="240" fontId="6" fillId="0" borderId="0"/>
    <xf numFmtId="240" fontId="6" fillId="0" borderId="0"/>
    <xf numFmtId="240" fontId="56" fillId="0" borderId="339">
      <alignment horizontal="left" vertical="center"/>
    </xf>
    <xf numFmtId="240" fontId="56" fillId="0" borderId="339">
      <alignment horizontal="left" vertical="center"/>
    </xf>
    <xf numFmtId="240" fontId="6" fillId="0" borderId="0"/>
    <xf numFmtId="240" fontId="6"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52" fillId="18" borderId="353" applyNumberFormat="0" applyAlignment="0" applyProtection="0"/>
    <xf numFmtId="240" fontId="153" fillId="20" borderId="352" applyNumberFormat="0" applyAlignment="0" applyProtection="0"/>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9">
      <alignment horizontal="left" vertical="center"/>
    </xf>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2" fillId="4" borderId="354" applyNumberFormat="0" applyFont="0" applyAlignment="0" applyProtection="0"/>
    <xf numFmtId="240" fontId="56" fillId="0" borderId="339">
      <alignment horizontal="left" vertical="center"/>
    </xf>
    <xf numFmtId="240" fontId="6" fillId="0" borderId="0"/>
    <xf numFmtId="240" fontId="56" fillId="0" borderId="339">
      <alignment horizontal="left" vertical="center"/>
    </xf>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53" fillId="20" borderId="336" applyNumberFormat="0" applyAlignment="0" applyProtection="0"/>
    <xf numFmtId="240" fontId="6" fillId="0" borderId="0"/>
    <xf numFmtId="240" fontId="6" fillId="0" borderId="0"/>
    <xf numFmtId="240" fontId="6" fillId="0" borderId="0"/>
    <xf numFmtId="240" fontId="6" fillId="0" borderId="0"/>
    <xf numFmtId="240" fontId="12" fillId="0" borderId="0"/>
    <xf numFmtId="240" fontId="6" fillId="0" borderId="0"/>
    <xf numFmtId="240" fontId="6" fillId="0" borderId="0"/>
    <xf numFmtId="240" fontId="6" fillId="0" borderId="0"/>
    <xf numFmtId="240" fontId="6" fillId="0" borderId="0"/>
    <xf numFmtId="240" fontId="56" fillId="0" borderId="339">
      <alignment horizontal="left" vertical="center"/>
    </xf>
    <xf numFmtId="240" fontId="56" fillId="0" borderId="339">
      <alignment horizontal="left" vertical="center"/>
    </xf>
    <xf numFmtId="240" fontId="6" fillId="0" borderId="0"/>
    <xf numFmtId="240" fontId="6" fillId="0" borderId="0"/>
    <xf numFmtId="240" fontId="6" fillId="0" borderId="0"/>
    <xf numFmtId="240" fontId="12" fillId="0" borderId="0"/>
    <xf numFmtId="240" fontId="6" fillId="0" borderId="0"/>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6" fillId="0" borderId="0"/>
    <xf numFmtId="240" fontId="12" fillId="4" borderId="348" applyNumberFormat="0" applyFont="0" applyAlignment="0" applyProtection="0"/>
    <xf numFmtId="240" fontId="56" fillId="0" borderId="334" applyNumberFormat="0" applyAlignment="0" applyProtection="0">
      <alignment horizontal="left" vertical="center"/>
    </xf>
    <xf numFmtId="240" fontId="6" fillId="0" borderId="0"/>
    <xf numFmtId="240" fontId="6" fillId="0" borderId="0"/>
    <xf numFmtId="240" fontId="12" fillId="0" borderId="0"/>
    <xf numFmtId="240" fontId="6" fillId="0" borderId="0"/>
    <xf numFmtId="240" fontId="56" fillId="0" borderId="339">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2" fillId="4" borderId="354" applyNumberFormat="0" applyFont="0" applyAlignment="0" applyProtection="0"/>
    <xf numFmtId="240" fontId="56" fillId="0" borderId="334" applyNumberFormat="0" applyAlignment="0" applyProtection="0">
      <alignment horizontal="left" vertical="center"/>
    </xf>
    <xf numFmtId="240" fontId="6" fillId="0" borderId="0"/>
    <xf numFmtId="240" fontId="6" fillId="0" borderId="0"/>
    <xf numFmtId="240" fontId="6" fillId="0" borderId="0"/>
    <xf numFmtId="240" fontId="6" fillId="0" borderId="0"/>
    <xf numFmtId="240" fontId="12" fillId="0" borderId="0"/>
    <xf numFmtId="240" fontId="6" fillId="0" borderId="0"/>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240" fontId="56" fillId="0" borderId="339">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6" fillId="0" borderId="0"/>
    <xf numFmtId="240" fontId="6" fillId="0" borderId="0"/>
    <xf numFmtId="240" fontId="6" fillId="0" borderId="0"/>
    <xf numFmtId="240" fontId="12" fillId="0" borderId="0"/>
    <xf numFmtId="240" fontId="6" fillId="0" borderId="0"/>
    <xf numFmtId="240" fontId="12" fillId="0" borderId="0"/>
    <xf numFmtId="240" fontId="12" fillId="0" borderId="0"/>
    <xf numFmtId="240" fontId="12" fillId="0" borderId="0"/>
    <xf numFmtId="240" fontId="152" fillId="18" borderId="353" applyNumberFormat="0" applyAlignment="0" applyProtection="0"/>
    <xf numFmtId="240" fontId="56" fillId="0" borderId="349" applyNumberFormat="0" applyAlignment="0" applyProtection="0">
      <alignment horizontal="left" vertical="center"/>
    </xf>
    <xf numFmtId="240" fontId="12" fillId="0" borderId="0"/>
    <xf numFmtId="240" fontId="56" fillId="0" borderId="334"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152" fillId="18" borderId="337"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138" fillId="18" borderId="352" applyNumberFormat="0" applyAlignment="0" applyProtection="0"/>
    <xf numFmtId="240" fontId="12" fillId="0" borderId="0"/>
    <xf numFmtId="240" fontId="12" fillId="0" borderId="0"/>
    <xf numFmtId="240" fontId="12" fillId="0" borderId="0"/>
    <xf numFmtId="240" fontId="12" fillId="0" borderId="0"/>
    <xf numFmtId="240" fontId="12" fillId="0" borderId="0"/>
    <xf numFmtId="240" fontId="138" fillId="18" borderId="336" applyNumberFormat="0" applyAlignment="0" applyProtection="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2" fillId="0" borderId="0"/>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53" fillId="20" borderId="352" applyNumberFormat="0" applyAlignment="0" applyProtection="0"/>
    <xf numFmtId="240" fontId="12" fillId="4" borderId="348" applyNumberFormat="0" applyFont="0" applyAlignment="0" applyProtection="0"/>
    <xf numFmtId="240" fontId="6" fillId="0" borderId="0"/>
    <xf numFmtId="240" fontId="6" fillId="0" borderId="0"/>
    <xf numFmtId="240" fontId="6" fillId="0" borderId="0"/>
    <xf numFmtId="240" fontId="6" fillId="0" borderId="0"/>
    <xf numFmtId="240" fontId="6" fillId="0" borderId="0"/>
    <xf numFmtId="240" fontId="138" fillId="18" borderId="352" applyNumberFormat="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240" fontId="56" fillId="0" borderId="349" applyNumberFormat="0" applyAlignment="0" applyProtection="0">
      <alignment horizontal="left" vertical="center"/>
    </xf>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53" fillId="20" borderId="336" applyNumberFormat="0" applyAlignment="0" applyProtection="0"/>
    <xf numFmtId="240" fontId="12" fillId="0" borderId="0"/>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0"/>
    <xf numFmtId="240" fontId="12" fillId="0" borderId="0"/>
    <xf numFmtId="240" fontId="118" fillId="0" borderId="335" applyNumberFormat="0" applyFont="0" applyFill="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49"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56" fillId="0" borderId="334" applyNumberFormat="0" applyAlignment="0" applyProtection="0">
      <alignment horizontal="left" vertical="center"/>
    </xf>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38" fillId="18" borderId="352" applyNumberFormat="0" applyAlignment="0" applyProtection="0"/>
    <xf numFmtId="240" fontId="138" fillId="18" borderId="336" applyNumberForma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1" fontId="121" fillId="0" borderId="365" applyBorder="0" applyAlignment="0">
      <alignment horizontal="center"/>
    </xf>
    <xf numFmtId="240" fontId="12" fillId="4" borderId="348" applyNumberFormat="0" applyFont="0" applyAlignment="0" applyProtection="0"/>
    <xf numFmtId="240" fontId="56" fillId="0" borderId="334" applyNumberFormat="0" applyAlignment="0" applyProtection="0">
      <alignment horizontal="left" vertical="center"/>
    </xf>
    <xf numFmtId="1" fontId="121" fillId="0" borderId="365" applyBorder="0" applyAlignment="0">
      <alignment horizontal="center"/>
    </xf>
    <xf numFmtId="240" fontId="12" fillId="0" borderId="0"/>
    <xf numFmtId="240" fontId="12" fillId="0" borderId="0"/>
    <xf numFmtId="240" fontId="12" fillId="0" borderId="0"/>
    <xf numFmtId="240" fontId="12" fillId="0" borderId="0"/>
    <xf numFmtId="240" fontId="6" fillId="0" borderId="0"/>
    <xf numFmtId="240" fontId="6"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38" fillId="18" borderId="367" applyNumberFormat="0" applyAlignment="0" applyProtection="0"/>
    <xf numFmtId="240" fontId="138" fillId="18" borderId="367" applyNumberFormat="0" applyAlignment="0" applyProtection="0"/>
    <xf numFmtId="240" fontId="12" fillId="0" borderId="0"/>
    <xf numFmtId="240" fontId="12" fillId="0" borderId="0"/>
    <xf numFmtId="240" fontId="12" fillId="0" borderId="0"/>
    <xf numFmtId="240" fontId="12" fillId="0" borderId="0"/>
    <xf numFmtId="240" fontId="6" fillId="0" borderId="0"/>
    <xf numFmtId="240" fontId="6"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56" fillId="0" borderId="339">
      <alignment horizontal="left" vertical="center"/>
    </xf>
    <xf numFmtId="240" fontId="56" fillId="0" borderId="339">
      <alignment horizontal="left" vertic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6" fillId="0" borderId="0"/>
    <xf numFmtId="240" fontId="6" fillId="0" borderId="0"/>
    <xf numFmtId="240" fontId="12" fillId="0" borderId="0"/>
    <xf numFmtId="240" fontId="12"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38" fillId="18" borderId="352" applyNumberForma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1" fontId="121" fillId="0" borderId="323" applyBorder="0" applyAlignment="0">
      <alignment horizontal="center"/>
    </xf>
    <xf numFmtId="240" fontId="56" fillId="0" borderId="349" applyNumberFormat="0" applyAlignment="0" applyProtection="0">
      <alignment horizontal="left" vertical="center"/>
    </xf>
    <xf numFmtId="240" fontId="153" fillId="20" borderId="336" applyNumberFormat="0" applyAlignment="0" applyProtection="0"/>
    <xf numFmtId="240" fontId="6" fillId="0" borderId="0"/>
    <xf numFmtId="240" fontId="6" fillId="0" borderId="0"/>
    <xf numFmtId="240" fontId="12"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34" fillId="0" borderId="0"/>
    <xf numFmtId="240" fontId="12" fillId="0" borderId="0" applyFont="0" applyFill="0" applyBorder="0" applyAlignment="0" applyProtection="0"/>
    <xf numFmtId="240" fontId="6" fillId="0" borderId="0"/>
    <xf numFmtId="240" fontId="6" fillId="0" borderId="0"/>
    <xf numFmtId="240" fontId="6"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0"/>
    <xf numFmtId="240" fontId="6" fillId="0" borderId="0"/>
    <xf numFmtId="240" fontId="6" fillId="0" borderId="0"/>
    <xf numFmtId="240" fontId="6" fillId="0" borderId="0"/>
    <xf numFmtId="240" fontId="6" fillId="0" borderId="0"/>
    <xf numFmtId="240" fontId="6" fillId="0" borderId="0"/>
    <xf numFmtId="240" fontId="56" fillId="0" borderId="339">
      <alignment horizontal="left" vertical="center"/>
    </xf>
    <xf numFmtId="240" fontId="56" fillId="0" borderId="334" applyNumberFormat="0" applyAlignment="0" applyProtection="0">
      <alignment horizontal="left" vertical="center"/>
    </xf>
    <xf numFmtId="240" fontId="32" fillId="0" borderId="0"/>
    <xf numFmtId="240" fontId="12" fillId="0" borderId="0"/>
    <xf numFmtId="240" fontId="20" fillId="0" borderId="0"/>
    <xf numFmtId="240" fontId="12" fillId="0" borderId="0"/>
    <xf numFmtId="240" fontId="6" fillId="0" borderId="0"/>
    <xf numFmtId="240" fontId="152" fillId="18" borderId="337" applyNumberForma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38" fillId="18" borderId="336"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34" fillId="0" borderId="0"/>
    <xf numFmtId="240" fontId="6" fillId="0" borderId="0"/>
    <xf numFmtId="240" fontId="12" fillId="0" borderId="0"/>
    <xf numFmtId="240" fontId="20" fillId="0" borderId="0"/>
    <xf numFmtId="240" fontId="12" fillId="0" borderId="0"/>
    <xf numFmtId="240" fontId="32" fillId="0" borderId="0"/>
    <xf numFmtId="168" fontId="6" fillId="0" borderId="0" applyFont="0" applyFill="0" applyBorder="0" applyAlignment="0" applyProtection="0"/>
    <xf numFmtId="240" fontId="56" fillId="0" borderId="349" applyNumberFormat="0" applyAlignment="0" applyProtection="0">
      <alignment horizontal="left" vertical="center"/>
    </xf>
    <xf numFmtId="168" fontId="6" fillId="0" borderId="0" applyFont="0" applyFill="0" applyBorder="0" applyAlignment="0" applyProtection="0"/>
    <xf numFmtId="168" fontId="6" fillId="0" borderId="0" applyFont="0" applyFill="0" applyBorder="0" applyAlignment="0" applyProtection="0"/>
    <xf numFmtId="240" fontId="6" fillId="0" borderId="0"/>
    <xf numFmtId="168" fontId="6" fillId="0" borderId="0" applyFont="0" applyFill="0" applyBorder="0" applyAlignment="0" applyProtection="0"/>
    <xf numFmtId="240" fontId="6" fillId="0" borderId="0"/>
    <xf numFmtId="168" fontId="6" fillId="0" borderId="0" applyFont="0" applyFill="0" applyBorder="0" applyAlignment="0" applyProtection="0"/>
    <xf numFmtId="168" fontId="6" fillId="0" borderId="0" applyFont="0" applyFill="0" applyBorder="0" applyAlignment="0" applyProtection="0"/>
    <xf numFmtId="240" fontId="6" fillId="0" borderId="0"/>
    <xf numFmtId="240" fontId="12" fillId="0" borderId="0"/>
    <xf numFmtId="240" fontId="12" fillId="0" borderId="0"/>
    <xf numFmtId="240" fontId="12" fillId="0" borderId="0"/>
    <xf numFmtId="240" fontId="12" fillId="0" borderId="0"/>
    <xf numFmtId="240" fontId="214" fillId="18" borderId="336" applyNumberFormat="0" applyAlignment="0" applyProtection="0"/>
    <xf numFmtId="240" fontId="56" fillId="0" borderId="334" applyNumberFormat="0" applyAlignment="0" applyProtection="0">
      <alignment horizontal="left" vertical="center"/>
    </xf>
    <xf numFmtId="240" fontId="118" fillId="0" borderId="335" applyNumberFormat="0" applyFont="0" applyFill="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18" fillId="0" borderId="335" applyNumberFormat="0" applyFont="0" applyFill="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152" fillId="18" borderId="337"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12" fillId="0" borderId="0"/>
    <xf numFmtId="240" fontId="12" fillId="0" borderId="0"/>
    <xf numFmtId="240" fontId="12" fillId="0" borderId="0"/>
    <xf numFmtId="240" fontId="56" fillId="0" borderId="334" applyNumberFormat="0" applyAlignment="0" applyProtection="0">
      <alignment horizontal="left" vertical="center"/>
    </xf>
    <xf numFmtId="1" fontId="121" fillId="0" borderId="365" applyBorder="0" applyAlignment="0">
      <alignment horizontal="center"/>
    </xf>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6" fillId="0" borderId="0"/>
    <xf numFmtId="240" fontId="12" fillId="0" borderId="0"/>
    <xf numFmtId="240" fontId="6" fillId="0" borderId="0"/>
    <xf numFmtId="240" fontId="6" fillId="0" borderId="0"/>
    <xf numFmtId="240" fontId="6" fillId="0" borderId="0"/>
    <xf numFmtId="240" fontId="56" fillId="0" borderId="339">
      <alignment horizontal="left" vertical="center"/>
    </xf>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6" fillId="0" borderId="0"/>
    <xf numFmtId="240" fontId="12" fillId="0" borderId="0"/>
    <xf numFmtId="240" fontId="6" fillId="0" borderId="0"/>
    <xf numFmtId="240" fontId="6" fillId="0" borderId="0"/>
    <xf numFmtId="240" fontId="6" fillId="0" borderId="0"/>
    <xf numFmtId="240" fontId="56" fillId="0" borderId="339">
      <alignment horizontal="left" vertical="center"/>
    </xf>
    <xf numFmtId="240" fontId="6" fillId="0" borderId="0"/>
    <xf numFmtId="240" fontId="6" fillId="0" borderId="0"/>
    <xf numFmtId="240" fontId="118" fillId="0" borderId="335" applyNumberFormat="0" applyFont="0" applyFill="0" applyAlignment="0" applyProtection="0"/>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6" fillId="0" borderId="0"/>
    <xf numFmtId="240" fontId="12" fillId="0" borderId="0"/>
    <xf numFmtId="240" fontId="6" fillId="0" borderId="0"/>
    <xf numFmtId="240" fontId="6" fillId="0" borderId="0"/>
    <xf numFmtId="240" fontId="6" fillId="0" borderId="0"/>
    <xf numFmtId="240" fontId="56" fillId="0" borderId="339">
      <alignment horizontal="left" vertical="center"/>
    </xf>
    <xf numFmtId="240" fontId="152" fillId="18" borderId="337" applyNumberFormat="0" applyAlignment="0" applyProtection="0"/>
    <xf numFmtId="240" fontId="12" fillId="0" borderId="0" applyFont="0" applyFill="0" applyBorder="0" applyAlignment="0" applyProtection="0"/>
    <xf numFmtId="240" fontId="12" fillId="0" borderId="0" applyFont="0" applyFill="0" applyBorder="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6" fillId="0" borderId="0"/>
    <xf numFmtId="240" fontId="6" fillId="0" borderId="0"/>
    <xf numFmtId="240" fontId="6" fillId="0" borderId="0"/>
    <xf numFmtId="240" fontId="6" fillId="0" borderId="0"/>
    <xf numFmtId="240" fontId="56" fillId="0" borderId="339">
      <alignment horizontal="left" vertical="center"/>
    </xf>
    <xf numFmtId="240" fontId="6" fillId="0" borderId="0"/>
    <xf numFmtId="240" fontId="6" fillId="0" borderId="0"/>
    <xf numFmtId="240" fontId="6" fillId="0" borderId="0"/>
    <xf numFmtId="240" fontId="12" fillId="0" borderId="0"/>
    <xf numFmtId="240" fontId="6" fillId="0" borderId="0"/>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38" fillId="18" borderId="336"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6" fillId="0" borderId="0"/>
    <xf numFmtId="240" fontId="6" fillId="0" borderId="0"/>
    <xf numFmtId="240" fontId="6" fillId="0" borderId="0"/>
    <xf numFmtId="240" fontId="12" fillId="0" borderId="0"/>
    <xf numFmtId="240" fontId="6" fillId="0" borderId="0"/>
    <xf numFmtId="240" fontId="12" fillId="0" borderId="0" applyFont="0" applyFill="0" applyBorder="0" applyAlignment="0" applyProtection="0"/>
    <xf numFmtId="240" fontId="138" fillId="18" borderId="352" applyNumberFormat="0" applyAlignment="0" applyProtection="0"/>
    <xf numFmtId="240" fontId="56" fillId="0" borderId="349" applyNumberFormat="0" applyAlignment="0" applyProtection="0">
      <alignment horizontal="left" vertical="center"/>
    </xf>
    <xf numFmtId="240" fontId="6" fillId="0" borderId="0"/>
    <xf numFmtId="240" fontId="56" fillId="0" borderId="334" applyNumberFormat="0" applyAlignment="0" applyProtection="0">
      <alignment horizontal="left" vertical="center"/>
    </xf>
    <xf numFmtId="240" fontId="56" fillId="0" borderId="339">
      <alignment horizontal="left" vertical="center"/>
    </xf>
    <xf numFmtId="240" fontId="6" fillId="0" borderId="0"/>
    <xf numFmtId="240" fontId="6" fillId="0" borderId="0"/>
    <xf numFmtId="240" fontId="6" fillId="0" borderId="0"/>
    <xf numFmtId="240" fontId="12" fillId="0" borderId="0"/>
    <xf numFmtId="240" fontId="6"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2" fillId="4" borderId="348" applyNumberFormat="0" applyFont="0" applyAlignment="0" applyProtection="0"/>
    <xf numFmtId="240" fontId="6" fillId="0" borderId="0"/>
    <xf numFmtId="240" fontId="6" fillId="0" borderId="0"/>
    <xf numFmtId="240" fontId="6" fillId="0" borderId="0"/>
    <xf numFmtId="240" fontId="12" fillId="0" borderId="0"/>
    <xf numFmtId="240" fontId="6" fillId="0" borderId="0"/>
    <xf numFmtId="240" fontId="12" fillId="0" borderId="0"/>
    <xf numFmtId="168" fontId="6" fillId="0" borderId="0" applyFont="0" applyFill="0" applyBorder="0" applyAlignment="0" applyProtection="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56" fillId="0" borderId="334" applyNumberFormat="0" applyAlignment="0" applyProtection="0">
      <alignment horizontal="left" vertical="center"/>
    </xf>
    <xf numFmtId="240" fontId="214" fillId="18" borderId="336" applyNumberFormat="0" applyAlignment="0" applyProtection="0"/>
    <xf numFmtId="240" fontId="153" fillId="20" borderId="336" applyNumberFormat="0" applyAlignment="0" applyProtection="0"/>
    <xf numFmtId="1" fontId="121" fillId="0" borderId="365" applyBorder="0" applyAlignment="0">
      <alignment horizontal="center"/>
    </xf>
    <xf numFmtId="240" fontId="138" fillId="18" borderId="352" applyNumberFormat="0" applyAlignment="0" applyProtection="0"/>
    <xf numFmtId="240" fontId="56" fillId="0" borderId="334"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38" fillId="18" borderId="352" applyNumberForma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35"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49"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4" borderId="348" applyNumberFormat="0" applyFont="0" applyAlignment="0" applyProtection="0"/>
    <xf numFmtId="240" fontId="138" fillId="18" borderId="352"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56" fillId="0" borderId="0" applyProtection="0"/>
    <xf numFmtId="240" fontId="56" fillId="0" borderId="334" applyNumberFormat="0" applyAlignment="0" applyProtection="0">
      <alignment horizontal="left" vertical="center"/>
    </xf>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22">
      <alignment horizontal="left" vertic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56" fillId="0" borderId="334" applyNumberFormat="0" applyAlignment="0" applyProtection="0">
      <alignment horizontal="left" vertical="center"/>
    </xf>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89" fillId="0" borderId="0" applyProtection="0"/>
    <xf numFmtId="1" fontId="121" fillId="0" borderId="335" applyBorder="0" applyAlignment="0">
      <alignment horizont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6" fillId="0" borderId="0"/>
    <xf numFmtId="240" fontId="6" fillId="0" borderId="0"/>
    <xf numFmtId="240" fontId="6" fillId="0" borderId="0"/>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38" fillId="18" borderId="336" applyNumberForma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6" fillId="0" borderId="0"/>
    <xf numFmtId="240" fontId="6" fillId="0" borderId="0"/>
    <xf numFmtId="240" fontId="6" fillId="0" borderId="0"/>
    <xf numFmtId="240" fontId="6" fillId="0" borderId="0"/>
    <xf numFmtId="240" fontId="6"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0"/>
    <xf numFmtId="240" fontId="6" fillId="0" borderId="0"/>
    <xf numFmtId="240" fontId="6" fillId="0" borderId="0"/>
    <xf numFmtId="240" fontId="6" fillId="0" borderId="0"/>
    <xf numFmtId="240" fontId="6" fillId="0" borderId="0"/>
    <xf numFmtId="240" fontId="6"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56" fillId="0" borderId="334" applyNumberFormat="0" applyAlignment="0" applyProtection="0">
      <alignment horizontal="left" vertic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168" fontId="6" fillId="0" borderId="0" applyFont="0" applyFill="0" applyBorder="0" applyAlignment="0" applyProtection="0"/>
    <xf numFmtId="240" fontId="6" fillId="0" borderId="0"/>
    <xf numFmtId="168" fontId="6" fillId="0" borderId="0" applyFont="0" applyFill="0" applyBorder="0" applyAlignment="0" applyProtection="0"/>
    <xf numFmtId="1" fontId="121" fillId="0" borderId="365" applyBorder="0" applyAlignment="0">
      <alignment horizontal="center"/>
    </xf>
    <xf numFmtId="168" fontId="6" fillId="0" borderId="0" applyFont="0" applyFill="0" applyBorder="0" applyAlignment="0" applyProtection="0"/>
    <xf numFmtId="168" fontId="6" fillId="0" borderId="0" applyFont="0" applyFill="0" applyBorder="0" applyAlignment="0" applyProtection="0"/>
    <xf numFmtId="240" fontId="6" fillId="0" borderId="0"/>
    <xf numFmtId="168" fontId="6" fillId="0" borderId="0" applyFont="0" applyFill="0" applyBorder="0" applyAlignment="0" applyProtection="0"/>
    <xf numFmtId="240" fontId="6" fillId="0" borderId="0"/>
    <xf numFmtId="168" fontId="6" fillId="0" borderId="0" applyFont="0" applyFill="0" applyBorder="0" applyAlignment="0" applyProtection="0"/>
    <xf numFmtId="168" fontId="6" fillId="0" borderId="0" applyFont="0" applyFill="0" applyBorder="0" applyAlignment="0" applyProtection="0"/>
    <xf numFmtId="240" fontId="6" fillId="0" borderId="0"/>
    <xf numFmtId="168" fontId="6" fillId="0" borderId="0" applyFont="0" applyFill="0" applyBorder="0" applyAlignment="0" applyProtection="0"/>
    <xf numFmtId="240" fontId="6" fillId="0" borderId="0"/>
    <xf numFmtId="240" fontId="12" fillId="0" borderId="0"/>
    <xf numFmtId="240" fontId="56" fillId="0" borderId="339">
      <alignment horizontal="left" vertical="center"/>
    </xf>
    <xf numFmtId="240" fontId="152" fillId="18" borderId="353" applyNumberFormat="0" applyAlignment="0" applyProtection="0"/>
    <xf numFmtId="240" fontId="56" fillId="0" borderId="349" applyNumberFormat="0" applyAlignment="0" applyProtection="0">
      <alignment horizontal="left" vertical="center"/>
    </xf>
    <xf numFmtId="240" fontId="138" fillId="18" borderId="336" applyNumberFormat="0" applyAlignment="0" applyProtection="0"/>
    <xf numFmtId="1" fontId="121" fillId="0" borderId="351" applyBorder="0" applyAlignment="0">
      <alignment horizontal="center"/>
    </xf>
    <xf numFmtId="1" fontId="121" fillId="0" borderId="335" applyBorder="0" applyAlignment="0">
      <alignment horizontal="center"/>
    </xf>
    <xf numFmtId="240" fontId="56" fillId="0" borderId="334" applyNumberFormat="0" applyAlignment="0" applyProtection="0">
      <alignment horizontal="left" vertical="center"/>
    </xf>
    <xf numFmtId="240" fontId="12" fillId="4" borderId="354" applyNumberFormat="0" applyFont="0" applyAlignment="0" applyProtection="0"/>
    <xf numFmtId="1" fontId="121" fillId="0" borderId="323" applyBorder="0" applyAlignment="0">
      <alignment horizontal="center"/>
    </xf>
    <xf numFmtId="240" fontId="56" fillId="0" borderId="334" applyNumberFormat="0" applyAlignment="0" applyProtection="0">
      <alignment horizontal="left" vertical="center"/>
    </xf>
    <xf numFmtId="240" fontId="138" fillId="18" borderId="367" applyNumberFormat="0" applyAlignment="0" applyProtection="0"/>
    <xf numFmtId="240" fontId="56" fillId="0" borderId="334" applyNumberFormat="0" applyAlignment="0" applyProtection="0">
      <alignment horizontal="left" vertical="center"/>
    </xf>
    <xf numFmtId="240" fontId="153" fillId="20"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1" fontId="121" fillId="0" borderId="335" applyBorder="0" applyAlignment="0">
      <alignment horizontal="center"/>
    </xf>
    <xf numFmtId="240" fontId="56" fillId="0" borderId="349" applyNumberFormat="0" applyAlignment="0" applyProtection="0">
      <alignment horizontal="left" vertical="center"/>
    </xf>
    <xf numFmtId="1" fontId="121" fillId="0" borderId="351" applyBorder="0" applyAlignment="0">
      <alignment horizontal="center"/>
    </xf>
    <xf numFmtId="240" fontId="56" fillId="0" borderId="339">
      <alignment horizontal="left" vertical="center"/>
    </xf>
    <xf numFmtId="240" fontId="56" fillId="0" borderId="339">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43" fillId="38" borderId="38" applyNumberFormat="0" applyAlignment="0" applyProtection="0"/>
    <xf numFmtId="240" fontId="143" fillId="38" borderId="38" applyNumberFormat="0" applyAlignment="0" applyProtection="0"/>
    <xf numFmtId="240" fontId="143" fillId="38" borderId="38" applyNumberFormat="0" applyAlignment="0" applyProtection="0"/>
    <xf numFmtId="240" fontId="138" fillId="18" borderId="324" applyNumberFormat="0" applyAlignment="0" applyProtection="0"/>
    <xf numFmtId="240" fontId="138" fillId="18" borderId="324" applyNumberFormat="0" applyAlignment="0" applyProtection="0"/>
    <xf numFmtId="240" fontId="139" fillId="0" borderId="0"/>
    <xf numFmtId="240" fontId="138" fillId="18" borderId="283" applyNumberFormat="0" applyAlignment="0" applyProtection="0"/>
    <xf numFmtId="240" fontId="138" fillId="18" borderId="283" applyNumberFormat="0" applyAlignment="0" applyProtection="0"/>
    <xf numFmtId="240" fontId="138" fillId="18" borderId="283"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2" fillId="0" borderId="0" applyFill="0" applyBorder="0" applyAlignment="0"/>
    <xf numFmtId="240" fontId="56" fillId="0" borderId="334" applyNumberFormat="0" applyAlignment="0" applyProtection="0">
      <alignment horizontal="left" vertical="center"/>
    </xf>
    <xf numFmtId="240" fontId="138" fillId="18" borderId="324" applyNumberFormat="0" applyAlignment="0" applyProtection="0"/>
    <xf numFmtId="240" fontId="118" fillId="0" borderId="295" applyNumberFormat="0" applyFont="0" applyFill="0" applyAlignment="0" applyProtection="0"/>
    <xf numFmtId="240" fontId="134" fillId="0" borderId="0" applyNumberFormat="0" applyFill="0" applyBorder="0" applyAlignment="0" applyProtection="0"/>
    <xf numFmtId="240" fontId="133" fillId="0" borderId="0"/>
    <xf numFmtId="240" fontId="132" fillId="12" borderId="0" applyNumberFormat="0" applyBorder="0" applyAlignment="0" applyProtection="0"/>
    <xf numFmtId="240" fontId="132" fillId="12" borderId="0" applyNumberFormat="0" applyBorder="0" applyAlignment="0" applyProtection="0"/>
    <xf numFmtId="240" fontId="132" fillId="12" borderId="0" applyNumberFormat="0" applyBorder="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47" fillId="0" borderId="0">
      <alignment horizontal="center" wrapText="1"/>
      <protection locked="0"/>
    </xf>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27" fillId="36" borderId="0" applyNumberFormat="0" applyBorder="0" applyAlignment="0" applyProtection="0"/>
    <xf numFmtId="240" fontId="127" fillId="36" borderId="0" applyNumberFormat="0" applyBorder="0" applyAlignment="0" applyProtection="0"/>
    <xf numFmtId="240" fontId="127" fillId="36" borderId="0" applyNumberFormat="0" applyBorder="0" applyAlignment="0" applyProtection="0"/>
    <xf numFmtId="240" fontId="130" fillId="37" borderId="0" applyNumberFormat="0" applyBorder="0" applyAlignment="0" applyProtection="0"/>
    <xf numFmtId="240" fontId="129" fillId="37" borderId="0" applyNumberFormat="0" applyBorder="0" applyAlignment="0" applyProtection="0"/>
    <xf numFmtId="240" fontId="129" fillId="30" borderId="0" applyNumberFormat="0" applyBorder="0" applyAlignment="0" applyProtection="0"/>
    <xf numFmtId="240" fontId="127" fillId="25" borderId="0" applyNumberFormat="0" applyBorder="0" applyAlignment="0" applyProtection="0"/>
    <xf numFmtId="240" fontId="127" fillId="25" borderId="0" applyNumberFormat="0" applyBorder="0" applyAlignment="0" applyProtection="0"/>
    <xf numFmtId="240" fontId="127" fillId="25" borderId="0" applyNumberFormat="0" applyBorder="0" applyAlignment="0" applyProtection="0"/>
    <xf numFmtId="240" fontId="130" fillId="28" borderId="0" applyNumberFormat="0" applyBorder="0" applyAlignment="0" applyProtection="0"/>
    <xf numFmtId="240" fontId="129" fillId="27" borderId="0" applyNumberFormat="0" applyBorder="0" applyAlignment="0" applyProtection="0"/>
    <xf numFmtId="240" fontId="129" fillId="35" borderId="0" applyNumberFormat="0" applyBorder="0" applyAlignment="0" applyProtection="0"/>
    <xf numFmtId="240" fontId="127" fillId="16" borderId="0" applyNumberFormat="0" applyBorder="0" applyAlignment="0" applyProtection="0"/>
    <xf numFmtId="240" fontId="127" fillId="16" borderId="0" applyNumberFormat="0" applyBorder="0" applyAlignment="0" applyProtection="0"/>
    <xf numFmtId="240" fontId="127" fillId="16" borderId="0" applyNumberFormat="0" applyBorder="0" applyAlignment="0" applyProtection="0"/>
    <xf numFmtId="240" fontId="130" fillId="31" borderId="0" applyNumberFormat="0" applyBorder="0" applyAlignment="0" applyProtection="0"/>
    <xf numFmtId="240" fontId="129" fillId="31" borderId="0" applyNumberFormat="0" applyBorder="0" applyAlignment="0" applyProtection="0"/>
    <xf numFmtId="240" fontId="129" fillId="27" borderId="0" applyNumberFormat="0" applyBorder="0" applyAlignment="0" applyProtection="0"/>
    <xf numFmtId="240" fontId="127" fillId="33" borderId="0" applyNumberFormat="0" applyBorder="0" applyAlignment="0" applyProtection="0"/>
    <xf numFmtId="240" fontId="127" fillId="33" borderId="0" applyNumberFormat="0" applyBorder="0" applyAlignment="0" applyProtection="0"/>
    <xf numFmtId="240" fontId="127" fillId="33" borderId="0" applyNumberFormat="0" applyBorder="0" applyAlignment="0" applyProtection="0"/>
    <xf numFmtId="240" fontId="130" fillId="31" borderId="0" applyNumberFormat="0" applyBorder="0" applyAlignment="0" applyProtection="0"/>
    <xf numFmtId="240" fontId="129" fillId="34" borderId="0" applyNumberFormat="0" applyBorder="0" applyAlignment="0" applyProtection="0"/>
    <xf numFmtId="240" fontId="129" fillId="30" borderId="0" applyNumberFormat="0" applyBorder="0" applyAlignment="0" applyProtection="0"/>
    <xf numFmtId="240" fontId="127" fillId="29" borderId="0" applyNumberFormat="0" applyBorder="0" applyAlignment="0" applyProtection="0"/>
    <xf numFmtId="240" fontId="127" fillId="29" borderId="0" applyNumberFormat="0" applyBorder="0" applyAlignment="0" applyProtection="0"/>
    <xf numFmtId="240" fontId="127" fillId="29" borderId="0" applyNumberFormat="0" applyBorder="0" applyAlignment="0" applyProtection="0"/>
    <xf numFmtId="240" fontId="130" fillId="32" borderId="0" applyNumberFormat="0" applyBorder="0" applyAlignment="0" applyProtection="0"/>
    <xf numFmtId="240" fontId="129" fillId="31" borderId="0" applyNumberFormat="0" applyBorder="0" applyAlignment="0" applyProtection="0"/>
    <xf numFmtId="240" fontId="129" fillId="30" borderId="0" applyNumberFormat="0" applyBorder="0" applyAlignment="0" applyProtection="0"/>
    <xf numFmtId="240" fontId="127" fillId="26" borderId="0" applyNumberFormat="0" applyBorder="0" applyAlignment="0" applyProtection="0"/>
    <xf numFmtId="240" fontId="127" fillId="26" borderId="0" applyNumberFormat="0" applyBorder="0" applyAlignment="0" applyProtection="0"/>
    <xf numFmtId="240" fontId="127" fillId="26" borderId="0" applyNumberFormat="0" applyBorder="0" applyAlignment="0" applyProtection="0"/>
    <xf numFmtId="240" fontId="130" fillId="28" borderId="0" applyNumberFormat="0" applyBorder="0" applyAlignment="0" applyProtection="0"/>
    <xf numFmtId="240" fontId="129" fillId="27" borderId="0" applyNumberFormat="0" applyBorder="0" applyAlignment="0" applyProtection="0"/>
    <xf numFmtId="240" fontId="129" fillId="27" borderId="0" applyNumberFormat="0" applyBorder="0" applyAlignment="0" applyProtection="0"/>
    <xf numFmtId="240" fontId="128" fillId="0" borderId="0"/>
    <xf numFmtId="240" fontId="127" fillId="17" borderId="0" applyNumberFormat="0" applyBorder="0" applyAlignment="0" applyProtection="0"/>
    <xf numFmtId="240" fontId="127" fillId="25" borderId="0" applyNumberFormat="0" applyBorder="0" applyAlignment="0" applyProtection="0"/>
    <xf numFmtId="240" fontId="127" fillId="16" borderId="0" applyNumberFormat="0" applyBorder="0" applyAlignment="0" applyProtection="0"/>
    <xf numFmtId="240" fontId="127" fillId="15" borderId="0" applyNumberFormat="0" applyBorder="0" applyAlignment="0" applyProtection="0"/>
    <xf numFmtId="240" fontId="127" fillId="22" borderId="0" applyNumberFormat="0" applyBorder="0" applyAlignment="0" applyProtection="0"/>
    <xf numFmtId="240" fontId="127" fillId="24" borderId="0" applyNumberFormat="0" applyBorder="0" applyAlignment="0" applyProtection="0"/>
    <xf numFmtId="240" fontId="127" fillId="17" borderId="0" applyNumberFormat="0" applyBorder="0" applyAlignment="0" applyProtection="0"/>
    <xf numFmtId="240" fontId="127" fillId="17" borderId="0" applyNumberFormat="0" applyBorder="0" applyAlignment="0" applyProtection="0"/>
    <xf numFmtId="240" fontId="127" fillId="17" borderId="0" applyNumberFormat="0" applyBorder="0" applyAlignment="0" applyProtection="0"/>
    <xf numFmtId="240" fontId="127" fillId="25" borderId="0" applyNumberFormat="0" applyBorder="0" applyAlignment="0" applyProtection="0"/>
    <xf numFmtId="240" fontId="127" fillId="25" borderId="0" applyNumberFormat="0" applyBorder="0" applyAlignment="0" applyProtection="0"/>
    <xf numFmtId="240" fontId="127" fillId="25" borderId="0" applyNumberFormat="0" applyBorder="0" applyAlignment="0" applyProtection="0"/>
    <xf numFmtId="240" fontId="56" fillId="0" borderId="334" applyNumberFormat="0" applyAlignment="0" applyProtection="0">
      <alignment horizontal="left" vertical="center"/>
    </xf>
    <xf numFmtId="240" fontId="127" fillId="16" borderId="0" applyNumberFormat="0" applyBorder="0" applyAlignment="0" applyProtection="0"/>
    <xf numFmtId="240" fontId="127" fillId="16" borderId="0" applyNumberFormat="0" applyBorder="0" applyAlignment="0" applyProtection="0"/>
    <xf numFmtId="240" fontId="127" fillId="16" borderId="0" applyNumberFormat="0" applyBorder="0" applyAlignment="0" applyProtection="0"/>
    <xf numFmtId="240" fontId="12" fillId="0" borderId="0" applyFont="0" applyFill="0" applyBorder="0" applyAlignment="0" applyProtection="0"/>
    <xf numFmtId="240" fontId="12" fillId="0" borderId="0" applyFont="0" applyFill="0" applyBorder="0" applyAlignment="0" applyProtection="0"/>
    <xf numFmtId="240" fontId="56" fillId="0" borderId="339">
      <alignment horizontal="left" vertical="center"/>
    </xf>
    <xf numFmtId="240" fontId="56" fillId="0" borderId="339">
      <alignment horizontal="left" vertical="center"/>
    </xf>
    <xf numFmtId="240" fontId="127" fillId="15" borderId="0" applyNumberFormat="0" applyBorder="0" applyAlignment="0" applyProtection="0"/>
    <xf numFmtId="240" fontId="127" fillId="15" borderId="0" applyNumberFormat="0" applyBorder="0" applyAlignment="0" applyProtection="0"/>
    <xf numFmtId="240" fontId="127" fillId="15" borderId="0" applyNumberFormat="0" applyBorder="0" applyAlignment="0" applyProtection="0"/>
    <xf numFmtId="240" fontId="127" fillId="22" borderId="0" applyNumberFormat="0" applyBorder="0" applyAlignment="0" applyProtection="0"/>
    <xf numFmtId="240" fontId="127" fillId="22" borderId="0" applyNumberFormat="0" applyBorder="0" applyAlignment="0" applyProtection="0"/>
    <xf numFmtId="240" fontId="127" fillId="22" borderId="0" applyNumberFormat="0" applyBorder="0" applyAlignment="0" applyProtection="0"/>
    <xf numFmtId="240" fontId="127" fillId="24" borderId="0" applyNumberFormat="0" applyBorder="0" applyAlignment="0" applyProtection="0"/>
    <xf numFmtId="240" fontId="127" fillId="24" borderId="0" applyNumberFormat="0" applyBorder="0" applyAlignment="0" applyProtection="0"/>
    <xf numFmtId="240" fontId="127" fillId="24" borderId="0" applyNumberFormat="0" applyBorder="0" applyAlignment="0" applyProtection="0"/>
    <xf numFmtId="240" fontId="116" fillId="0" borderId="0"/>
    <xf numFmtId="240" fontId="110" fillId="0" borderId="0"/>
    <xf numFmtId="240" fontId="97" fillId="23" borderId="0" applyNumberFormat="0" applyBorder="0" applyAlignment="0" applyProtection="0"/>
    <xf numFmtId="240" fontId="97" fillId="21" borderId="0" applyNumberFormat="0" applyBorder="0" applyAlignment="0" applyProtection="0"/>
    <xf numFmtId="240" fontId="97" fillId="14" borderId="0" applyNumberFormat="0" applyBorder="0" applyAlignment="0" applyProtection="0"/>
    <xf numFmtId="240" fontId="97" fillId="15" borderId="0" applyNumberFormat="0" applyBorder="0" applyAlignment="0" applyProtection="0"/>
    <xf numFmtId="240" fontId="97" fillId="22" borderId="0" applyNumberFormat="0" applyBorder="0" applyAlignment="0" applyProtection="0"/>
    <xf numFmtId="240" fontId="97" fillId="21" borderId="0" applyNumberFormat="0" applyBorder="0" applyAlignment="0" applyProtection="0"/>
    <xf numFmtId="240" fontId="97" fillId="23" borderId="0" applyNumberFormat="0" applyBorder="0" applyAlignment="0" applyProtection="0"/>
    <xf numFmtId="240" fontId="97" fillId="23" borderId="0" applyNumberFormat="0" applyBorder="0" applyAlignment="0" applyProtection="0"/>
    <xf numFmtId="240" fontId="97" fillId="23" borderId="0" applyNumberFormat="0" applyBorder="0" applyAlignment="0" applyProtection="0"/>
    <xf numFmtId="240" fontId="97" fillId="21" borderId="0" applyNumberFormat="0" applyBorder="0" applyAlignment="0" applyProtection="0"/>
    <xf numFmtId="240" fontId="97" fillId="21" borderId="0" applyNumberFormat="0" applyBorder="0" applyAlignment="0" applyProtection="0"/>
    <xf numFmtId="240" fontId="97" fillId="21" borderId="0" applyNumberFormat="0" applyBorder="0" applyAlignment="0" applyProtection="0"/>
    <xf numFmtId="240" fontId="97" fillId="14" borderId="0" applyNumberFormat="0" applyBorder="0" applyAlignment="0" applyProtection="0"/>
    <xf numFmtId="240" fontId="97" fillId="14" borderId="0" applyNumberFormat="0" applyBorder="0" applyAlignment="0" applyProtection="0"/>
    <xf numFmtId="240" fontId="97" fillId="14" borderId="0" applyNumberFormat="0" applyBorder="0" applyAlignment="0" applyProtection="0"/>
    <xf numFmtId="240" fontId="97" fillId="15" borderId="0" applyNumberFormat="0" applyBorder="0" applyAlignment="0" applyProtection="0"/>
    <xf numFmtId="240" fontId="97" fillId="15" borderId="0" applyNumberFormat="0" applyBorder="0" applyAlignment="0" applyProtection="0"/>
    <xf numFmtId="240" fontId="97" fillId="15" borderId="0" applyNumberFormat="0" applyBorder="0" applyAlignment="0" applyProtection="0"/>
    <xf numFmtId="240" fontId="97" fillId="22" borderId="0" applyNumberFormat="0" applyBorder="0" applyAlignment="0" applyProtection="0"/>
    <xf numFmtId="240" fontId="97" fillId="22" borderId="0" applyNumberFormat="0" applyBorder="0" applyAlignment="0" applyProtection="0"/>
    <xf numFmtId="240" fontId="97" fillId="22" borderId="0" applyNumberFormat="0" applyBorder="0" applyAlignment="0" applyProtection="0"/>
    <xf numFmtId="240" fontId="97" fillId="21" borderId="0" applyNumberFormat="0" applyBorder="0" applyAlignment="0" applyProtection="0"/>
    <xf numFmtId="240" fontId="97" fillId="21" borderId="0" applyNumberFormat="0" applyBorder="0" applyAlignment="0" applyProtection="0"/>
    <xf numFmtId="240" fontId="97" fillId="21" borderId="0" applyNumberFormat="0" applyBorder="0" applyAlignment="0" applyProtection="0"/>
    <xf numFmtId="240" fontId="6" fillId="0" borderId="0"/>
    <xf numFmtId="240" fontId="126" fillId="0" borderId="0">
      <alignment wrapText="1"/>
    </xf>
    <xf numFmtId="240" fontId="125" fillId="2" borderId="0"/>
    <xf numFmtId="240" fontId="125" fillId="18" borderId="0"/>
    <xf numFmtId="240" fontId="6" fillId="0" borderId="0"/>
    <xf numFmtId="240" fontId="6" fillId="0" borderId="0"/>
    <xf numFmtId="240" fontId="6" fillId="0" borderId="0"/>
    <xf numFmtId="240" fontId="12" fillId="0" borderId="0"/>
    <xf numFmtId="240" fontId="6" fillId="0" borderId="0"/>
    <xf numFmtId="240" fontId="125" fillId="18" borderId="0"/>
    <xf numFmtId="240" fontId="125" fillId="18" borderId="0"/>
    <xf numFmtId="240" fontId="125" fillId="2" borderId="0"/>
    <xf numFmtId="240" fontId="125" fillId="18" borderId="0"/>
    <xf numFmtId="240" fontId="125" fillId="2" borderId="0"/>
    <xf numFmtId="240" fontId="125" fillId="2" borderId="0"/>
    <xf numFmtId="240" fontId="125" fillId="18" borderId="0"/>
    <xf numFmtId="240" fontId="125" fillId="2" borderId="0"/>
    <xf numFmtId="240" fontId="97" fillId="20" borderId="0" applyNumberFormat="0" applyBorder="0" applyAlignment="0" applyProtection="0"/>
    <xf numFmtId="240" fontId="97" fillId="19" borderId="0" applyNumberFormat="0" applyBorder="0" applyAlignment="0" applyProtection="0"/>
    <xf numFmtId="240" fontId="97" fillId="14" borderId="0" applyNumberFormat="0" applyBorder="0" applyAlignment="0" applyProtection="0"/>
    <xf numFmtId="240" fontId="97" fillId="13" borderId="0" applyNumberFormat="0" applyBorder="0" applyAlignment="0" applyProtection="0"/>
    <xf numFmtId="240" fontId="97" fillId="12" borderId="0" applyNumberFormat="0" applyBorder="0" applyAlignment="0" applyProtection="0"/>
    <xf numFmtId="240" fontId="97" fillId="11" borderId="0" applyNumberFormat="0" applyBorder="0" applyAlignment="0" applyProtection="0"/>
    <xf numFmtId="240" fontId="97" fillId="20" borderId="0" applyNumberFormat="0" applyBorder="0" applyAlignment="0" applyProtection="0"/>
    <xf numFmtId="240" fontId="97" fillId="20" borderId="0" applyNumberFormat="0" applyBorder="0" applyAlignment="0" applyProtection="0"/>
    <xf numFmtId="240" fontId="97" fillId="20" borderId="0" applyNumberFormat="0" applyBorder="0" applyAlignment="0" applyProtection="0"/>
    <xf numFmtId="240" fontId="97" fillId="19" borderId="0" applyNumberFormat="0" applyBorder="0" applyAlignment="0" applyProtection="0"/>
    <xf numFmtId="240" fontId="97" fillId="19" borderId="0" applyNumberFormat="0" applyBorder="0" applyAlignment="0" applyProtection="0"/>
    <xf numFmtId="240" fontId="97" fillId="19" borderId="0" applyNumberFormat="0" applyBorder="0" applyAlignment="0" applyProtection="0"/>
    <xf numFmtId="240" fontId="97" fillId="14" borderId="0" applyNumberFormat="0" applyBorder="0" applyAlignment="0" applyProtection="0"/>
    <xf numFmtId="240" fontId="97" fillId="14" borderId="0" applyNumberFormat="0" applyBorder="0" applyAlignment="0" applyProtection="0"/>
    <xf numFmtId="240" fontId="97" fillId="14" borderId="0" applyNumberFormat="0" applyBorder="0" applyAlignment="0" applyProtection="0"/>
    <xf numFmtId="240" fontId="97" fillId="13" borderId="0" applyNumberFormat="0" applyBorder="0" applyAlignment="0" applyProtection="0"/>
    <xf numFmtId="240" fontId="97" fillId="13" borderId="0" applyNumberFormat="0" applyBorder="0" applyAlignment="0" applyProtection="0"/>
    <xf numFmtId="240" fontId="97" fillId="13" borderId="0" applyNumberFormat="0" applyBorder="0" applyAlignment="0" applyProtection="0"/>
    <xf numFmtId="240" fontId="97" fillId="12" borderId="0" applyNumberFormat="0" applyBorder="0" applyAlignment="0" applyProtection="0"/>
    <xf numFmtId="240" fontId="97" fillId="12" borderId="0" applyNumberFormat="0" applyBorder="0" applyAlignment="0" applyProtection="0"/>
    <xf numFmtId="240" fontId="97" fillId="12" borderId="0" applyNumberFormat="0" applyBorder="0" applyAlignment="0" applyProtection="0"/>
    <xf numFmtId="240" fontId="97" fillId="11" borderId="0" applyNumberFormat="0" applyBorder="0" applyAlignment="0" applyProtection="0"/>
    <xf numFmtId="240" fontId="97" fillId="11" borderId="0" applyNumberFormat="0" applyBorder="0" applyAlignment="0" applyProtection="0"/>
    <xf numFmtId="240" fontId="97" fillId="11" borderId="0" applyNumberFormat="0" applyBorder="0" applyAlignment="0" applyProtection="0"/>
    <xf numFmtId="240" fontId="124" fillId="2" borderId="0"/>
    <xf numFmtId="240" fontId="124" fillId="18" borderId="0"/>
    <xf numFmtId="240" fontId="124" fillId="18" borderId="0"/>
    <xf numFmtId="240" fontId="124" fillId="18" borderId="0"/>
    <xf numFmtId="240" fontId="124" fillId="2" borderId="0"/>
    <xf numFmtId="240" fontId="124" fillId="18" borderId="0"/>
    <xf numFmtId="240" fontId="124" fillId="2" borderId="0"/>
    <xf numFmtId="240" fontId="124" fillId="2" borderId="0"/>
    <xf numFmtId="240" fontId="124" fillId="18" borderId="0"/>
    <xf numFmtId="240" fontId="124" fillId="2" borderId="0"/>
    <xf numFmtId="240" fontId="138" fillId="18" borderId="324" applyNumberFormat="0" applyAlignment="0" applyProtection="0"/>
    <xf numFmtId="240" fontId="20" fillId="0" borderId="8" applyFont="0" applyFill="0" applyAlignment="0"/>
    <xf numFmtId="240" fontId="122" fillId="2" borderId="0"/>
    <xf numFmtId="240" fontId="122" fillId="18" borderId="0"/>
    <xf numFmtId="240" fontId="122" fillId="18" borderId="0"/>
    <xf numFmtId="240" fontId="122" fillId="18" borderId="0"/>
    <xf numFmtId="240" fontId="122" fillId="2" borderId="0"/>
    <xf numFmtId="240" fontId="122" fillId="18" borderId="0"/>
    <xf numFmtId="240" fontId="122" fillId="2" borderId="0"/>
    <xf numFmtId="240" fontId="122" fillId="2" borderId="0"/>
    <xf numFmtId="240" fontId="122" fillId="18" borderId="0"/>
    <xf numFmtId="240" fontId="122" fillId="2" borderId="0"/>
    <xf numFmtId="240" fontId="34" fillId="0" borderId="0"/>
    <xf numFmtId="1" fontId="121" fillId="0" borderId="295" applyBorder="0" applyAlignment="0">
      <alignment horizontal="center"/>
    </xf>
    <xf numFmtId="240" fontId="138" fillId="18" borderId="324" applyNumberFormat="0" applyAlignment="0" applyProtection="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34" fillId="0" borderId="0"/>
    <xf numFmtId="240" fontId="117" fillId="0" borderId="0">
      <alignment vertical="top"/>
    </xf>
    <xf numFmtId="240" fontId="117" fillId="0" borderId="0">
      <alignment vertical="top"/>
    </xf>
    <xf numFmtId="240" fontId="117" fillId="0" borderId="0">
      <alignment vertical="top"/>
    </xf>
    <xf numFmtId="240" fontId="34"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2"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96"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2" fillId="0" borderId="0"/>
    <xf numFmtId="240" fontId="34" fillId="0" borderId="0"/>
    <xf numFmtId="240" fontId="12" fillId="0" borderId="0"/>
    <xf numFmtId="240" fontId="117" fillId="0" borderId="0">
      <alignment vertical="top"/>
    </xf>
    <xf numFmtId="240" fontId="117" fillId="0" borderId="0">
      <alignment vertical="top"/>
    </xf>
    <xf numFmtId="240" fontId="117" fillId="0" borderId="0">
      <alignment vertical="top"/>
    </xf>
    <xf numFmtId="240" fontId="34" fillId="0" borderId="0"/>
    <xf numFmtId="240" fontId="34" fillId="0" borderId="0"/>
    <xf numFmtId="240" fontId="34" fillId="0" borderId="0"/>
    <xf numFmtId="240" fontId="12" fillId="0" borderId="0"/>
    <xf numFmtId="240" fontId="117" fillId="0" borderId="0">
      <alignment vertical="top"/>
    </xf>
    <xf numFmtId="240" fontId="96" fillId="0" borderId="0"/>
    <xf numFmtId="240" fontId="34"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2" fillId="0" borderId="0"/>
    <xf numFmtId="240" fontId="117" fillId="0" borderId="0">
      <alignment vertical="top"/>
    </xf>
    <xf numFmtId="240" fontId="12" fillId="0" borderId="0"/>
    <xf numFmtId="240" fontId="12" fillId="0" borderId="0"/>
    <xf numFmtId="240" fontId="12" fillId="0" borderId="0"/>
    <xf numFmtId="240" fontId="12" fillId="0" borderId="0"/>
    <xf numFmtId="240" fontId="12"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96"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2" fillId="0" borderId="0"/>
    <xf numFmtId="240" fontId="12" fillId="0" borderId="0"/>
    <xf numFmtId="240" fontId="12" fillId="0" borderId="0"/>
    <xf numFmtId="240" fontId="12" fillId="0" borderId="0"/>
    <xf numFmtId="240" fontId="12" fillId="0" borderId="0"/>
    <xf numFmtId="240" fontId="12" fillId="0" borderId="0"/>
    <xf numFmtId="240" fontId="117" fillId="0" borderId="0">
      <alignment vertical="top"/>
    </xf>
    <xf numFmtId="240" fontId="12" fillId="0" borderId="0"/>
    <xf numFmtId="240" fontId="117" fillId="0" borderId="0">
      <alignment vertical="top"/>
    </xf>
    <xf numFmtId="240" fontId="117" fillId="0" borderId="0">
      <alignment vertical="top"/>
    </xf>
    <xf numFmtId="240" fontId="118" fillId="0" borderId="0"/>
    <xf numFmtId="240" fontId="117" fillId="0" borderId="0">
      <alignment vertical="top"/>
    </xf>
    <xf numFmtId="240" fontId="117" fillId="0" borderId="0">
      <alignment vertical="top"/>
    </xf>
    <xf numFmtId="240" fontId="117" fillId="0" borderId="0">
      <alignment vertical="top"/>
    </xf>
    <xf numFmtId="240" fontId="34" fillId="0" borderId="0"/>
    <xf numFmtId="240" fontId="34" fillId="0" borderId="0"/>
    <xf numFmtId="240" fontId="96"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6" fillId="0" borderId="0"/>
    <xf numFmtId="240" fontId="6" fillId="0" borderId="0"/>
    <xf numFmtId="240" fontId="6" fillId="0" borderId="0"/>
    <xf numFmtId="240" fontId="6" fillId="0" borderId="0"/>
    <xf numFmtId="240" fontId="6" fillId="0" borderId="0"/>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117" fillId="0" borderId="0">
      <alignment vertical="top"/>
    </xf>
    <xf numFmtId="240" fontId="34" fillId="0" borderId="0"/>
    <xf numFmtId="240" fontId="117" fillId="0" borderId="0">
      <alignment vertical="top"/>
    </xf>
    <xf numFmtId="240" fontId="117" fillId="0" borderId="0">
      <alignment vertical="top"/>
    </xf>
    <xf numFmtId="240" fontId="117" fillId="0" borderId="0">
      <alignment vertical="top"/>
    </xf>
    <xf numFmtId="240" fontId="12" fillId="0" borderId="0"/>
    <xf numFmtId="240" fontId="116" fillId="0" borderId="0" applyNumberFormat="0" applyFill="0" applyBorder="0" applyAlignment="0" applyProtection="0"/>
    <xf numFmtId="240" fontId="138" fillId="18" borderId="324" applyNumberFormat="0" applyAlignment="0" applyProtection="0"/>
    <xf numFmtId="240" fontId="138" fillId="18" borderId="324" applyNumberFormat="0" applyAlignment="0" applyProtection="0"/>
    <xf numFmtId="240" fontId="12" fillId="0" borderId="0" applyNumberFormat="0" applyFill="0" applyBorder="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NumberFormat="0" applyFill="0" applyBorder="0" applyAlignment="0" applyProtection="0"/>
    <xf numFmtId="240" fontId="56" fillId="0" borderId="334" applyNumberFormat="0" applyAlignment="0" applyProtection="0">
      <alignment horizontal="left" vertical="center"/>
    </xf>
    <xf numFmtId="240" fontId="96" fillId="0" borderId="0"/>
    <xf numFmtId="240" fontId="96" fillId="0" borderId="0"/>
    <xf numFmtId="240" fontId="96" fillId="0" borderId="0"/>
    <xf numFmtId="240" fontId="96" fillId="0" borderId="0"/>
    <xf numFmtId="240" fontId="96" fillId="0" borderId="0"/>
    <xf numFmtId="240" fontId="96" fillId="0" borderId="0"/>
    <xf numFmtId="240" fontId="96" fillId="0" borderId="0"/>
    <xf numFmtId="240" fontId="96"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08" fillId="0" borderId="0"/>
    <xf numFmtId="240" fontId="20" fillId="0" borderId="0" applyNumberFormat="0" applyFill="0" applyBorder="0" applyAlignment="0" applyProtection="0"/>
    <xf numFmtId="240" fontId="12" fillId="0" borderId="0"/>
    <xf numFmtId="240" fontId="12" fillId="4" borderId="348" applyNumberFormat="0" applyFon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6" fillId="0" borderId="0"/>
    <xf numFmtId="240" fontId="153" fillId="20" borderId="336" applyNumberFormat="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6" fillId="0" borderId="0"/>
    <xf numFmtId="240" fontId="6" fillId="0" borderId="0"/>
    <xf numFmtId="240" fontId="6" fillId="0" borderId="0"/>
    <xf numFmtId="240" fontId="12" fillId="0" borderId="0"/>
    <xf numFmtId="240" fontId="6" fillId="0" borderId="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36" applyNumberFormat="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138" fillId="18" borderId="324" applyNumberFormat="0" applyAlignment="0" applyProtection="0"/>
    <xf numFmtId="240" fontId="6" fillId="0" borderId="0"/>
    <xf numFmtId="240" fontId="6" fillId="0" borderId="0"/>
    <xf numFmtId="240" fontId="6" fillId="0" borderId="0"/>
    <xf numFmtId="240" fontId="6" fillId="0" borderId="0"/>
    <xf numFmtId="240" fontId="214" fillId="18" borderId="352" applyNumberFormat="0" applyAlignment="0" applyProtection="0"/>
    <xf numFmtId="240" fontId="12" fillId="0" borderId="0"/>
    <xf numFmtId="240" fontId="6" fillId="0" borderId="0"/>
    <xf numFmtId="240" fontId="56" fillId="0" borderId="334" applyNumberFormat="0" applyAlignment="0" applyProtection="0">
      <alignment horizontal="left" vertical="center"/>
    </xf>
    <xf numFmtId="240" fontId="19" fillId="0" borderId="0"/>
    <xf numFmtId="240" fontId="138" fillId="18" borderId="324" applyNumberFormat="0" applyAlignment="0" applyProtection="0"/>
    <xf numFmtId="240" fontId="6" fillId="0" borderId="0"/>
    <xf numFmtId="240" fontId="12" fillId="0" borderId="0" applyFont="0" applyFill="0" applyBorder="0" applyAlignment="0" applyProtection="0"/>
    <xf numFmtId="240" fontId="6" fillId="0" borderId="0"/>
    <xf numFmtId="240" fontId="6" fillId="0" borderId="0"/>
    <xf numFmtId="240" fontId="6" fillId="0" borderId="0"/>
    <xf numFmtId="240" fontId="12" fillId="0" borderId="0"/>
    <xf numFmtId="240" fontId="6" fillId="0" borderId="0"/>
    <xf numFmtId="240" fontId="19" fillId="0" borderId="0"/>
    <xf numFmtId="240" fontId="138" fillId="18" borderId="367" applyNumberFormat="0" applyAlignment="0" applyProtection="0"/>
    <xf numFmtId="240" fontId="146" fillId="0" borderId="0" applyNumberFormat="0" applyAlignment="0">
      <alignment horizontal="left"/>
    </xf>
    <xf numFmtId="240" fontId="147" fillId="0" borderId="0" applyNumberFormat="0" applyAlignment="0"/>
    <xf numFmtId="240" fontId="12" fillId="4" borderId="338" applyNumberFormat="0" applyFont="0" applyAlignment="0" applyProtection="0"/>
    <xf numFmtId="240" fontId="118" fillId="0" borderId="365" applyNumberFormat="0" applyFont="0" applyFill="0" applyAlignment="0" applyProtection="0"/>
    <xf numFmtId="240" fontId="138" fillId="18" borderId="352"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56" fillId="0" borderId="349"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52" fillId="18" borderId="284" applyNumberFormat="0" applyAlignment="0" applyProtection="0"/>
    <xf numFmtId="240" fontId="153" fillId="20" borderId="283" applyNumberFormat="0" applyAlignment="0" applyProtection="0"/>
    <xf numFmtId="240" fontId="154" fillId="0" borderId="0"/>
    <xf numFmtId="240" fontId="155" fillId="0" borderId="41" applyNumberFormat="0" applyFill="0" applyAlignment="0" applyProtection="0"/>
    <xf numFmtId="240" fontId="156" fillId="0" borderId="42" applyNumberFormat="0" applyFill="0" applyAlignment="0" applyProtection="0"/>
    <xf numFmtId="240" fontId="157" fillId="0" borderId="43" applyNumberFormat="0" applyFill="0" applyAlignment="0" applyProtection="0"/>
    <xf numFmtId="240" fontId="157" fillId="0" borderId="0" applyNumberFormat="0" applyFill="0" applyBorder="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44" fillId="39" borderId="0" applyNumberFormat="0" applyBorder="0" applyAlignment="0" applyProtection="0"/>
    <xf numFmtId="240" fontId="44" fillId="40" borderId="0" applyNumberFormat="0" applyBorder="0" applyAlignment="0" applyProtection="0"/>
    <xf numFmtId="240" fontId="44" fillId="41" borderId="0" applyNumberFormat="0" applyBorder="0" applyAlignment="0" applyProtection="0"/>
    <xf numFmtId="240" fontId="158" fillId="0" borderId="0" applyNumberFormat="0" applyAlignment="0">
      <alignment horizontal="left"/>
    </xf>
    <xf numFmtId="240" fontId="159" fillId="0" borderId="0" applyNumberFormat="0" applyFill="0" applyBorder="0" applyAlignment="0" applyProtection="0"/>
    <xf numFmtId="240" fontId="159" fillId="0" borderId="0" applyNumberFormat="0" applyFill="0" applyBorder="0" applyAlignment="0" applyProtection="0"/>
    <xf numFmtId="240" fontId="159" fillId="0" borderId="0" applyNumberFormat="0" applyFill="0" applyBorder="0" applyAlignment="0" applyProtection="0"/>
    <xf numFmtId="240" fontId="56" fillId="0" borderId="339">
      <alignment horizontal="left" vertical="center"/>
    </xf>
    <xf numFmtId="240" fontId="56" fillId="0" borderId="339">
      <alignment horizontal="left" vertical="center"/>
    </xf>
    <xf numFmtId="240" fontId="12" fillId="4" borderId="278" applyNumberFormat="0" applyFont="0" applyAlignment="0" applyProtection="0"/>
    <xf numFmtId="240" fontId="160" fillId="13" borderId="0" applyNumberFormat="0" applyBorder="0" applyAlignment="0" applyProtection="0"/>
    <xf numFmtId="240" fontId="160" fillId="13" borderId="0" applyNumberFormat="0" applyBorder="0" applyAlignment="0" applyProtection="0"/>
    <xf numFmtId="240" fontId="160" fillId="13" borderId="0" applyNumberFormat="0" applyBorder="0" applyAlignment="0" applyProtection="0"/>
    <xf numFmtId="240" fontId="138" fillId="18" borderId="367" applyNumberFormat="0" applyAlignment="0" applyProtection="0"/>
    <xf numFmtId="240" fontId="56" fillId="0" borderId="349" applyNumberFormat="0" applyAlignment="0" applyProtection="0">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240" fontId="153" fillId="20" borderId="352" applyNumberFormat="0" applyAlignment="0" applyProtection="0"/>
    <xf numFmtId="240" fontId="161" fillId="0" borderId="0" applyNumberFormat="0" applyFont="0" applyBorder="0" applyAlignment="0">
      <alignment horizontal="left" vertical="center"/>
    </xf>
    <xf numFmtId="240" fontId="162" fillId="43" borderId="0"/>
    <xf numFmtId="240" fontId="163" fillId="0" borderId="0">
      <alignment horizontal="left"/>
    </xf>
    <xf numFmtId="240" fontId="56" fillId="0" borderId="339">
      <alignment horizontal="left" vertical="center"/>
    </xf>
    <xf numFmtId="240" fontId="164" fillId="0" borderId="0" applyNumberFormat="0" applyFill="0" applyBorder="0" applyAlignment="0" applyProtection="0"/>
    <xf numFmtId="240" fontId="89" fillId="0" borderId="0" applyNumberFormat="0" applyFill="0" applyBorder="0" applyAlignment="0" applyProtection="0"/>
    <xf numFmtId="240" fontId="12" fillId="0" borderId="0"/>
    <xf numFmtId="240" fontId="152" fillId="18" borderId="353" applyNumberFormat="0" applyAlignment="0" applyProtection="0"/>
    <xf numFmtId="240" fontId="32" fillId="0" borderId="0"/>
    <xf numFmtId="240" fontId="89" fillId="0" borderId="0" applyNumberFormat="0" applyFill="0" applyBorder="0" applyAlignment="0" applyProtection="0"/>
    <xf numFmtId="240" fontId="56" fillId="0" borderId="0" applyNumberFormat="0" applyFill="0" applyBorder="0" applyAlignment="0" applyProtection="0"/>
    <xf numFmtId="240" fontId="12" fillId="0" borderId="0"/>
    <xf numFmtId="240" fontId="20" fillId="0" borderId="0"/>
    <xf numFmtId="240" fontId="56" fillId="0" borderId="349" applyNumberFormat="0" applyAlignment="0" applyProtection="0">
      <alignment horizontal="left" vertical="center"/>
    </xf>
    <xf numFmtId="240" fontId="12" fillId="0" borderId="0"/>
    <xf numFmtId="240" fontId="56" fillId="0" borderId="0" applyNumberFormat="0" applyFill="0" applyBorder="0" applyAlignment="0" applyProtection="0"/>
    <xf numFmtId="240" fontId="157" fillId="0" borderId="43" applyNumberFormat="0" applyFill="0" applyAlignment="0" applyProtection="0"/>
    <xf numFmtId="240" fontId="157" fillId="0" borderId="43" applyNumberFormat="0" applyFill="0" applyAlignment="0" applyProtection="0"/>
    <xf numFmtId="240" fontId="157" fillId="0" borderId="43" applyNumberFormat="0" applyFill="0" applyAlignment="0" applyProtection="0"/>
    <xf numFmtId="240" fontId="157" fillId="0" borderId="0" applyNumberFormat="0" applyFill="0" applyBorder="0" applyAlignment="0" applyProtection="0"/>
    <xf numFmtId="240" fontId="157" fillId="0" borderId="0" applyNumberFormat="0" applyFill="0" applyBorder="0" applyAlignment="0" applyProtection="0"/>
    <xf numFmtId="240" fontId="157" fillId="0" borderId="0" applyNumberFormat="0" applyFill="0" applyBorder="0" applyAlignment="0" applyProtection="0"/>
    <xf numFmtId="240" fontId="6" fillId="0" borderId="0"/>
    <xf numFmtId="240" fontId="165" fillId="0" borderId="44">
      <alignment horizontal="center"/>
    </xf>
    <xf numFmtId="240" fontId="165" fillId="0" borderId="0">
      <alignment horizontal="center"/>
    </xf>
    <xf numFmtId="220" fontId="59" fillId="44" borderId="295" applyNumberFormat="0" applyAlignment="0">
      <alignment horizontal="left" vertical="top"/>
    </xf>
    <xf numFmtId="49" fontId="166" fillId="0" borderId="295">
      <alignment vertical="center"/>
    </xf>
    <xf numFmtId="240" fontId="12" fillId="0" borderId="0" applyFont="0" applyFill="0" applyBorder="0" applyAlignment="0" applyProtection="0"/>
    <xf numFmtId="240" fontId="153" fillId="20" borderId="283" applyNumberFormat="0" applyAlignment="0" applyProtection="0"/>
    <xf numFmtId="240" fontId="153" fillId="20" borderId="283" applyNumberFormat="0" applyAlignment="0" applyProtection="0"/>
    <xf numFmtId="240" fontId="153" fillId="20" borderId="283" applyNumberFormat="0" applyAlignment="0" applyProtection="0"/>
    <xf numFmtId="2" fontId="168" fillId="0" borderId="297" applyBorder="0"/>
    <xf numFmtId="240" fontId="20" fillId="0" borderId="45" applyNumberFormat="0" applyFont="0" applyFill="0" applyAlignment="0" applyProtection="0"/>
    <xf numFmtId="240" fontId="20" fillId="0" borderId="46" applyNumberFormat="0" applyFont="0" applyFill="0" applyAlignment="0" applyProtection="0"/>
    <xf numFmtId="240" fontId="20" fillId="0" borderId="0"/>
    <xf numFmtId="240" fontId="143" fillId="38" borderId="38" applyNumberFormat="0" applyAlignment="0" applyProtection="0"/>
    <xf numFmtId="240" fontId="117" fillId="0" borderId="0">
      <alignment vertical="top"/>
    </xf>
    <xf numFmtId="240" fontId="12" fillId="0" borderId="0"/>
    <xf numFmtId="240" fontId="12" fillId="0" borderId="0"/>
    <xf numFmtId="240" fontId="12" fillId="0" borderId="0"/>
    <xf numFmtId="240" fontId="12" fillId="0" borderId="0"/>
    <xf numFmtId="240" fontId="174" fillId="0" borderId="307" applyNumberFormat="0" applyAlignment="0">
      <alignment horizontal="center"/>
    </xf>
    <xf numFmtId="240" fontId="56" fillId="0" borderId="308">
      <alignment horizontal="left" vertical="center"/>
    </xf>
    <xf numFmtId="240" fontId="170" fillId="0" borderId="47" applyNumberFormat="0" applyFill="0" applyAlignment="0" applyProtection="0"/>
    <xf numFmtId="240" fontId="170" fillId="0" borderId="47" applyNumberFormat="0" applyFill="0" applyAlignment="0" applyProtection="0"/>
    <xf numFmtId="240" fontId="170" fillId="0" borderId="47" applyNumberFormat="0" applyFill="0" applyAlignment="0" applyProtection="0"/>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72" fillId="0" borderId="8"/>
    <xf numFmtId="240" fontId="173" fillId="0" borderId="44"/>
    <xf numFmtId="243" fontId="174" fillId="0" borderId="296"/>
    <xf numFmtId="240" fontId="138" fillId="18" borderId="336" applyNumberFormat="0" applyAlignment="0" applyProtection="0"/>
    <xf numFmtId="240" fontId="12" fillId="4" borderId="338" applyNumberFormat="0" applyFon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152" fillId="18" borderId="353" applyNumberFormat="0" applyAlignment="0" applyProtection="0"/>
    <xf numFmtId="240" fontId="153" fillId="20" borderId="352" applyNumberFormat="0" applyAlignment="0" applyProtection="0"/>
    <xf numFmtId="240" fontId="150" fillId="0" borderId="0">
      <alignment horizontal="justify" vertical="top"/>
    </xf>
    <xf numFmtId="240" fontId="176" fillId="47" borderId="0" applyNumberFormat="0" applyBorder="0" applyAlignment="0" applyProtection="0"/>
    <xf numFmtId="240" fontId="176" fillId="47" borderId="0" applyNumberFormat="0" applyBorder="0" applyAlignment="0" applyProtection="0"/>
    <xf numFmtId="240" fontId="176" fillId="47" borderId="0" applyNumberFormat="0" applyBorder="0" applyAlignment="0" applyProtection="0"/>
    <xf numFmtId="240" fontId="127" fillId="26" borderId="0" applyNumberFormat="0" applyBorder="0" applyAlignment="0" applyProtection="0"/>
    <xf numFmtId="240" fontId="127" fillId="29" borderId="0" applyNumberFormat="0" applyBorder="0" applyAlignment="0" applyProtection="0"/>
    <xf numFmtId="240" fontId="127" fillId="33" borderId="0" applyNumberFormat="0" applyBorder="0" applyAlignment="0" applyProtection="0"/>
    <xf numFmtId="240" fontId="127" fillId="16" borderId="0" applyNumberFormat="0" applyBorder="0" applyAlignment="0" applyProtection="0"/>
    <xf numFmtId="240" fontId="127" fillId="25" borderId="0" applyNumberFormat="0" applyBorder="0" applyAlignment="0" applyProtection="0"/>
    <xf numFmtId="240" fontId="127" fillId="36" borderId="0" applyNumberFormat="0" applyBorder="0" applyAlignment="0" applyProtection="0"/>
    <xf numFmtId="240" fontId="110" fillId="48" borderId="48" applyNumberFormat="0" applyBorder="0" applyAlignment="0">
      <alignment vertical="top"/>
    </xf>
    <xf numFmtId="240" fontId="177" fillId="0" borderId="0"/>
    <xf numFmtId="240" fontId="68" fillId="0" borderId="0"/>
    <xf numFmtId="240" fontId="12" fillId="0" borderId="0"/>
    <xf numFmtId="240" fontId="19" fillId="0" borderId="0"/>
    <xf numFmtId="240" fontId="6" fillId="0" borderId="0"/>
    <xf numFmtId="240" fontId="6" fillId="0" borderId="0"/>
    <xf numFmtId="240" fontId="6" fillId="0" borderId="0"/>
    <xf numFmtId="240" fontId="6" fillId="0" borderId="0"/>
    <xf numFmtId="240" fontId="12"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9"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20"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12" fillId="0" borderId="0"/>
    <xf numFmtId="240" fontId="12" fillId="0" borderId="0"/>
    <xf numFmtId="240" fontId="12" fillId="0" borderId="0"/>
    <xf numFmtId="240" fontId="97" fillId="0" borderId="0"/>
    <xf numFmtId="240" fontId="97" fillId="0" borderId="0"/>
    <xf numFmtId="240" fontId="97"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20" fillId="0" borderId="0"/>
    <xf numFmtId="240" fontId="12" fillId="0" borderId="0"/>
    <xf numFmtId="240" fontId="12" fillId="0" borderId="0"/>
    <xf numFmtId="240" fontId="12" fillId="0" borderId="0"/>
    <xf numFmtId="240" fontId="12" fillId="0" borderId="0"/>
    <xf numFmtId="240" fontId="20"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6" fillId="0" borderId="0"/>
    <xf numFmtId="240" fontId="6" fillId="0" borderId="0"/>
    <xf numFmtId="240" fontId="12" fillId="0" borderId="0"/>
    <xf numFmtId="240" fontId="12" fillId="0" borderId="0"/>
    <xf numFmtId="240" fontId="20"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70" fillId="0" borderId="47" applyNumberFormat="0" applyFill="0" applyAlignment="0" applyProtection="0"/>
    <xf numFmtId="240" fontId="138" fillId="18" borderId="367" applyNumberFormat="0" applyAlignment="0" applyProtection="0"/>
    <xf numFmtId="240" fontId="180" fillId="0" borderId="0" applyNumberFormat="0" applyFill="0" applyBorder="0" applyAlignment="0" applyProtection="0"/>
    <xf numFmtId="240" fontId="180" fillId="0" borderId="0" applyNumberFormat="0" applyFill="0" applyBorder="0" applyAlignment="0" applyProtection="0"/>
    <xf numFmtId="240" fontId="54" fillId="0" borderId="0" applyNumberFormat="0" applyFill="0" applyBorder="0" applyAlignment="0" applyProtection="0"/>
    <xf numFmtId="240" fontId="20" fillId="0" borderId="0" applyNumberFormat="0" applyFill="0" applyBorder="0" applyAlignment="0" applyProtection="0"/>
    <xf numFmtId="240" fontId="152" fillId="18" borderId="284" applyNumberFormat="0" applyAlignment="0" applyProtection="0"/>
    <xf numFmtId="240" fontId="152" fillId="18" borderId="284" applyNumberFormat="0" applyAlignment="0" applyProtection="0"/>
    <xf numFmtId="240" fontId="152" fillId="18" borderId="284" applyNumberFormat="0" applyAlignment="0" applyProtection="0"/>
    <xf numFmtId="240" fontId="110" fillId="2" borderId="48" applyNumberFormat="0" applyBorder="0" applyAlignment="0">
      <alignment vertical="top"/>
    </xf>
    <xf numFmtId="240" fontId="138" fillId="18" borderId="336" applyNumberFormat="0" applyAlignment="0" applyProtection="0"/>
    <xf numFmtId="9" fontId="118" fillId="0" borderId="298" applyNumberFormat="0" applyBorder="0"/>
    <xf numFmtId="240" fontId="56" fillId="0" borderId="334" applyNumberFormat="0" applyAlignment="0" applyProtection="0">
      <alignment horizontal="left" vertical="center"/>
    </xf>
    <xf numFmtId="240" fontId="12" fillId="4" borderId="348" applyNumberFormat="0" applyFont="0" applyAlignment="0" applyProtection="0"/>
    <xf numFmtId="240" fontId="181" fillId="0" borderId="0"/>
    <xf numFmtId="240" fontId="118" fillId="0" borderId="0" applyNumberFormat="0" applyFont="0" applyFill="0" applyBorder="0" applyAlignment="0" applyProtection="0">
      <alignment horizontal="left"/>
    </xf>
    <xf numFmtId="240" fontId="182" fillId="0" borderId="44">
      <alignment horizontal="center"/>
    </xf>
    <xf numFmtId="240" fontId="183" fillId="49" borderId="0" applyNumberFormat="0" applyFont="0" applyBorder="0" applyAlignment="0">
      <alignment horizontal="center"/>
    </xf>
    <xf numFmtId="240" fontId="138" fillId="18" borderId="367" applyNumberFormat="0" applyAlignment="0" applyProtection="0"/>
    <xf numFmtId="240" fontId="20" fillId="0" borderId="0" applyNumberFormat="0" applyFill="0" applyBorder="0" applyAlignment="0" applyProtection="0"/>
    <xf numFmtId="240" fontId="110" fillId="0" borderId="48" applyNumberFormat="0" applyBorder="0" applyAlignment="0">
      <alignment vertical="top"/>
    </xf>
    <xf numFmtId="240" fontId="183" fillId="1" borderId="286" applyNumberFormat="0" applyFont="0" applyAlignment="0">
      <alignment horizontal="center"/>
    </xf>
    <xf numFmtId="240" fontId="187" fillId="0" borderId="0" applyNumberFormat="0" applyFill="0" applyBorder="0" applyAlignment="0" applyProtection="0"/>
    <xf numFmtId="240" fontId="56" fillId="0" borderId="349" applyNumberFormat="0" applyAlignment="0" applyProtection="0">
      <alignment horizontal="left" vertical="center"/>
    </xf>
    <xf numFmtId="240" fontId="138" fillId="18" borderId="367" applyNumberFormat="0" applyAlignment="0" applyProtection="0"/>
    <xf numFmtId="240" fontId="189" fillId="0" borderId="0" applyNumberFormat="0" applyFill="0" applyBorder="0" applyAlignment="0">
      <alignment horizontal="center"/>
    </xf>
    <xf numFmtId="240" fontId="110" fillId="0" borderId="48" applyNumberFormat="0" applyAlignment="0"/>
    <xf numFmtId="240" fontId="110" fillId="2" borderId="48" applyNumberFormat="0"/>
    <xf numFmtId="240" fontId="12" fillId="0" borderId="0"/>
    <xf numFmtId="240" fontId="173" fillId="0" borderId="0"/>
    <xf numFmtId="240" fontId="12" fillId="0" borderId="0"/>
    <xf numFmtId="248" fontId="191" fillId="0" borderId="297">
      <alignment horizontal="right" vertical="center"/>
    </xf>
    <xf numFmtId="189" fontId="54" fillId="0" borderId="297">
      <alignment horizontal="right" vertical="center"/>
    </xf>
    <xf numFmtId="189" fontId="54" fillId="0" borderId="297">
      <alignment horizontal="right" vertical="center"/>
    </xf>
    <xf numFmtId="189" fontId="54" fillId="0" borderId="297">
      <alignment horizontal="right" vertical="center"/>
    </xf>
    <xf numFmtId="189" fontId="54" fillId="0" borderId="297">
      <alignment horizontal="right" vertical="center"/>
    </xf>
    <xf numFmtId="189" fontId="54" fillId="0" borderId="297">
      <alignment horizontal="right" vertical="center"/>
    </xf>
    <xf numFmtId="189" fontId="54" fillId="0" borderId="297">
      <alignment horizontal="righ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xf numFmtId="240" fontId="192" fillId="0" borderId="0">
      <alignment vertical="center" wrapText="1"/>
      <protection locked="0"/>
    </xf>
    <xf numFmtId="240" fontId="20" fillId="0" borderId="51"/>
    <xf numFmtId="240" fontId="54" fillId="0" borderId="0" applyNumberFormat="0" applyFill="0" applyBorder="0" applyAlignment="0" applyProtection="0"/>
    <xf numFmtId="240" fontId="180" fillId="0" borderId="0" applyNumberFormat="0" applyFill="0" applyBorder="0" applyAlignment="0" applyProtection="0"/>
    <xf numFmtId="240" fontId="56" fillId="0" borderId="334" applyNumberFormat="0" applyAlignment="0" applyProtection="0">
      <alignment horizontal="left" vertical="center"/>
    </xf>
    <xf numFmtId="240" fontId="193" fillId="0" borderId="0" applyNumberFormat="0" applyFill="0" applyBorder="0" applyAlignment="0" applyProtection="0"/>
    <xf numFmtId="240" fontId="138" fillId="18" borderId="283" applyNumberFormat="0" applyAlignment="0" applyProtection="0"/>
    <xf numFmtId="240" fontId="194" fillId="0" borderId="8"/>
    <xf numFmtId="240" fontId="193" fillId="0" borderId="0" applyNumberFormat="0" applyFill="0" applyBorder="0" applyAlignment="0" applyProtection="0"/>
    <xf numFmtId="240" fontId="193" fillId="0" borderId="0" applyNumberFormat="0" applyFill="0" applyBorder="0" applyAlignment="0" applyProtection="0"/>
    <xf numFmtId="240" fontId="193" fillId="0" borderId="0" applyNumberFormat="0" applyFill="0" applyBorder="0" applyAlignment="0" applyProtection="0"/>
    <xf numFmtId="240" fontId="195" fillId="0" borderId="285" applyNumberFormat="0" applyFill="0" applyAlignment="0" applyProtection="0"/>
    <xf numFmtId="240" fontId="12" fillId="0" borderId="0"/>
    <xf numFmtId="240" fontId="160" fillId="13" borderId="0" applyNumberFormat="0" applyBorder="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74" fillId="0" borderId="299" applyNumberFormat="0" applyAlignment="0">
      <alignment horizontal="center"/>
    </xf>
    <xf numFmtId="240" fontId="192" fillId="0" borderId="0"/>
    <xf numFmtId="240" fontId="176" fillId="47" borderId="0" applyNumberFormat="0" applyBorder="0" applyAlignment="0" applyProtection="0"/>
    <xf numFmtId="240" fontId="196" fillId="0" borderId="0" applyNumberFormat="0" applyFill="0" applyBorder="0" applyAlignment="0" applyProtection="0"/>
    <xf numFmtId="240" fontId="159" fillId="0" borderId="0" applyNumberFormat="0" applyFill="0" applyBorder="0" applyAlignment="0" applyProtection="0"/>
    <xf numFmtId="240" fontId="12" fillId="0" borderId="0"/>
    <xf numFmtId="240" fontId="178"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78" fillId="0" borderId="0"/>
    <xf numFmtId="240" fontId="118" fillId="0" borderId="323" applyNumberFormat="0" applyFont="0" applyFill="0" applyAlignment="0" applyProtection="0"/>
    <xf numFmtId="240" fontId="18" fillId="53" borderId="295">
      <alignment horizontal="left" vertical="center"/>
    </xf>
    <xf numFmtId="240" fontId="118" fillId="0" borderId="323" applyNumberFormat="0" applyFont="0" applyFill="0" applyAlignment="0" applyProtection="0"/>
    <xf numFmtId="240" fontId="118" fillId="0" borderId="323" applyNumberFormat="0" applyFont="0" applyFill="0" applyAlignment="0" applyProtection="0"/>
    <xf numFmtId="240" fontId="200" fillId="55" borderId="0">
      <alignment horizontal="left" vertical="center"/>
    </xf>
    <xf numFmtId="240" fontId="144" fillId="0" borderId="0" applyBorder="0"/>
    <xf numFmtId="240" fontId="118" fillId="0" borderId="323" applyNumberFormat="0" applyFont="0" applyFill="0" applyAlignment="0" applyProtection="0"/>
    <xf numFmtId="240" fontId="201" fillId="0" borderId="5">
      <alignment horizontal="left" vertical="center"/>
    </xf>
    <xf numFmtId="240" fontId="118" fillId="0" borderId="323" applyNumberFormat="0" applyFont="0" applyFill="0" applyAlignment="0" applyProtection="0"/>
    <xf numFmtId="240" fontId="118" fillId="0" borderId="323" applyNumberFormat="0" applyFont="0" applyFill="0" applyAlignment="0" applyProtection="0"/>
    <xf numFmtId="240" fontId="196" fillId="0" borderId="0" applyNumberFormat="0" applyFill="0" applyBorder="0" applyAlignment="0" applyProtection="0"/>
    <xf numFmtId="240" fontId="196" fillId="0" borderId="0" applyNumberFormat="0" applyFill="0" applyBorder="0" applyAlignment="0" applyProtection="0"/>
    <xf numFmtId="240" fontId="196" fillId="0" borderId="0" applyNumberFormat="0" applyFill="0" applyBorder="0" applyAlignment="0" applyProtection="0"/>
    <xf numFmtId="240" fontId="132" fillId="12" borderId="0" applyNumberFormat="0" applyBorder="0" applyAlignment="0" applyProtection="0"/>
    <xf numFmtId="240" fontId="203" fillId="0" borderId="0">
      <alignment vertical="center"/>
    </xf>
    <xf numFmtId="240" fontId="118" fillId="0" borderId="323" applyNumberFormat="0" applyFont="0" applyFill="0" applyAlignment="0" applyProtection="0"/>
    <xf numFmtId="240" fontId="118" fillId="0" borderId="323" applyNumberFormat="0" applyFont="0" applyFill="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96" fillId="0" borderId="0"/>
    <xf numFmtId="240" fontId="96" fillId="0" borderId="0"/>
    <xf numFmtId="240" fontId="96" fillId="0" borderId="0"/>
    <xf numFmtId="240" fontId="96" fillId="0" borderId="0"/>
    <xf numFmtId="240" fontId="96" fillId="0" borderId="0"/>
    <xf numFmtId="240" fontId="96" fillId="0" borderId="0"/>
    <xf numFmtId="240" fontId="96" fillId="0" borderId="0"/>
    <xf numFmtId="240" fontId="96" fillId="0" borderId="0"/>
    <xf numFmtId="240" fontId="110" fillId="56" borderId="48" applyNumberFormat="0" applyAlignment="0"/>
    <xf numFmtId="240" fontId="12" fillId="0" borderId="0"/>
    <xf numFmtId="240" fontId="110" fillId="2" borderId="48" applyNumberFormat="0" applyAlignment="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10" fillId="0" borderId="0"/>
    <xf numFmtId="240" fontId="138" fillId="18" borderId="324" applyNumberFormat="0" applyAlignment="0" applyProtection="0"/>
    <xf numFmtId="240" fontId="152" fillId="18" borderId="325" applyNumberFormat="0" applyAlignment="0" applyProtection="0"/>
    <xf numFmtId="240" fontId="12" fillId="0" borderId="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52" applyNumberFormat="0" applyAlignment="0" applyProtection="0"/>
    <xf numFmtId="240" fontId="12" fillId="0" borderId="0" applyFont="0" applyFill="0" applyBorder="0" applyAlignment="0" applyProtection="0"/>
    <xf numFmtId="240" fontId="12" fillId="0" borderId="0" applyFont="0" applyFill="0" applyBorder="0" applyAlignment="0" applyProtection="0"/>
    <xf numFmtId="240" fontId="118" fillId="0" borderId="365" applyNumberFormat="0" applyFont="0" applyFill="0" applyAlignment="0" applyProtection="0"/>
    <xf numFmtId="240" fontId="153" fillId="20" borderId="352" applyNumberFormat="0" applyAlignment="0" applyProtection="0"/>
    <xf numFmtId="240" fontId="56" fillId="0" borderId="347">
      <alignment horizontal="left" vertical="center"/>
    </xf>
    <xf numFmtId="240" fontId="12" fillId="0" borderId="0" applyFont="0" applyFill="0" applyBorder="0" applyAlignment="0" applyProtection="0"/>
    <xf numFmtId="240" fontId="12" fillId="0" borderId="0" applyFont="0" applyFill="0" applyBorder="0" applyAlignment="0" applyProtection="0"/>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49" applyNumberFormat="0" applyAlignment="0" applyProtection="0">
      <alignment horizontal="left" vertical="center"/>
    </xf>
    <xf numFmtId="240" fontId="118" fillId="0" borderId="365" applyNumberFormat="0" applyFont="0" applyFill="0" applyAlignment="0" applyProtection="0"/>
    <xf numFmtId="240" fontId="56" fillId="0" borderId="334" applyNumberFormat="0" applyAlignment="0" applyProtection="0">
      <alignment horizontal="left" vertical="center"/>
    </xf>
    <xf numFmtId="240" fontId="118" fillId="0" borderId="365" applyNumberFormat="0" applyFont="0" applyFill="0" applyAlignment="0" applyProtection="0"/>
    <xf numFmtId="240" fontId="12" fillId="0" borderId="0" applyFont="0" applyFill="0" applyBorder="0" applyAlignment="0" applyProtection="0"/>
    <xf numFmtId="240" fontId="12" fillId="0" borderId="0" applyFont="0" applyFill="0" applyBorder="0" applyAlignment="0" applyProtection="0"/>
    <xf numFmtId="240" fontId="138" fillId="18" borderId="336" applyNumberFormat="0" applyAlignment="0" applyProtection="0"/>
    <xf numFmtId="1" fontId="121" fillId="0" borderId="351" applyBorder="0" applyAlignment="0">
      <alignment horizontal="center"/>
    </xf>
    <xf numFmtId="240" fontId="12" fillId="0" borderId="0" applyFont="0" applyFill="0" applyBorder="0" applyAlignment="0" applyProtection="0"/>
    <xf numFmtId="240" fontId="12" fillId="0" borderId="0" applyFont="0" applyFill="0" applyBorder="0" applyAlignment="0" applyProtection="0"/>
    <xf numFmtId="1" fontId="121" fillId="0" borderId="335" applyBorder="0" applyAlignment="0">
      <alignment horizont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67" applyNumberFormat="0" applyAlignment="0" applyProtection="0"/>
    <xf numFmtId="240" fontId="153" fillId="20" borderId="336" applyNumberFormat="0" applyAlignment="0" applyProtection="0"/>
    <xf numFmtId="240" fontId="56" fillId="0" borderId="339">
      <alignment horizontal="left" vertical="center"/>
    </xf>
    <xf numFmtId="240" fontId="12" fillId="4" borderId="369" applyNumberFormat="0" applyFont="0" applyAlignment="0" applyProtection="0"/>
    <xf numFmtId="1" fontId="121" fillId="0" borderId="323" applyBorder="0" applyAlignment="0">
      <alignment horizontal="center"/>
    </xf>
    <xf numFmtId="1" fontId="121" fillId="0" borderId="323" applyBorder="0" applyAlignment="0">
      <alignment horizontal="center"/>
    </xf>
    <xf numFmtId="240" fontId="6" fillId="0" borderId="0"/>
    <xf numFmtId="240" fontId="6" fillId="0" borderId="0"/>
    <xf numFmtId="240" fontId="12" fillId="0" borderId="0"/>
    <xf numFmtId="240" fontId="56" fillId="0" borderId="349" applyNumberFormat="0" applyAlignment="0" applyProtection="0">
      <alignment horizontal="left" vertical="center"/>
    </xf>
    <xf numFmtId="240" fontId="6" fillId="0" borderId="0"/>
    <xf numFmtId="240" fontId="6" fillId="0" borderId="0"/>
    <xf numFmtId="240" fontId="6" fillId="0" borderId="0"/>
    <xf numFmtId="240" fontId="12" fillId="0" borderId="0"/>
    <xf numFmtId="240" fontId="6"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35" applyBorder="0" applyAlignment="0">
      <alignment horizontal="center"/>
    </xf>
    <xf numFmtId="240" fontId="20" fillId="0" borderId="0"/>
    <xf numFmtId="240" fontId="12" fillId="0" borderId="0"/>
    <xf numFmtId="240" fontId="152" fillId="18" borderId="353" applyNumberFormat="0" applyAlignment="0" applyProtection="0"/>
    <xf numFmtId="240" fontId="56" fillId="0" borderId="349" applyNumberFormat="0" applyAlignment="0" applyProtection="0">
      <alignment horizontal="left" vertical="center"/>
    </xf>
    <xf numFmtId="240" fontId="32" fillId="0" borderId="0"/>
    <xf numFmtId="1" fontId="121" fillId="0" borderId="323" applyBorder="0" applyAlignment="0">
      <alignment horizontal="center"/>
    </xf>
    <xf numFmtId="240" fontId="56" fillId="0" borderId="339">
      <alignment horizontal="left" vertical="center"/>
    </xf>
    <xf numFmtId="240" fontId="138" fillId="18" borderId="352" applyNumberFormat="0" applyAlignment="0" applyProtection="0"/>
    <xf numFmtId="240" fontId="138" fillId="18" borderId="367" applyNumberFormat="0" applyAlignment="0" applyProtection="0"/>
    <xf numFmtId="240" fontId="6" fillId="0" borderId="0"/>
    <xf numFmtId="240" fontId="56" fillId="0" borderId="334" applyNumberFormat="0" applyAlignment="0" applyProtection="0">
      <alignment horizontal="left" vertical="center"/>
    </xf>
    <xf numFmtId="240" fontId="6" fillId="0" borderId="0"/>
    <xf numFmtId="240" fontId="6" fillId="0" borderId="0"/>
    <xf numFmtId="240" fontId="6" fillId="0" borderId="0"/>
    <xf numFmtId="240" fontId="12" fillId="0" borderId="0"/>
    <xf numFmtId="240" fontId="6" fillId="0" borderId="0"/>
    <xf numFmtId="1" fontId="121" fillId="0" borderId="335" applyBorder="0" applyAlignment="0">
      <alignment horizontal="center"/>
    </xf>
    <xf numFmtId="240" fontId="138" fillId="18" borderId="367" applyNumberFormat="0" applyAlignment="0" applyProtection="0"/>
    <xf numFmtId="240" fontId="19" fillId="0" borderId="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153" fillId="20" borderId="352" applyNumberFormat="0" applyAlignment="0" applyProtection="0"/>
    <xf numFmtId="240" fontId="12" fillId="0" borderId="0" applyFont="0" applyFill="0" applyBorder="0" applyAlignment="0" applyProtection="0"/>
    <xf numFmtId="240" fontId="138" fillId="18" borderId="324" applyNumberFormat="0" applyAlignment="0" applyProtection="0"/>
    <xf numFmtId="240" fontId="6" fillId="0" borderId="0"/>
    <xf numFmtId="240" fontId="6" fillId="0" borderId="0"/>
    <xf numFmtId="240" fontId="6" fillId="0" borderId="0"/>
    <xf numFmtId="240" fontId="6" fillId="0" borderId="0"/>
    <xf numFmtId="240" fontId="12" fillId="0" borderId="0"/>
    <xf numFmtId="240" fontId="6" fillId="0" borderId="0"/>
    <xf numFmtId="240" fontId="56" fillId="0" borderId="334" applyNumberFormat="0" applyAlignment="0" applyProtection="0">
      <alignment horizontal="left" vertical="center"/>
    </xf>
    <xf numFmtId="240" fontId="19" fillId="0" borderId="0"/>
    <xf numFmtId="240" fontId="12" fillId="0" borderId="0"/>
    <xf numFmtId="240" fontId="138" fillId="18" borderId="324" applyNumberFormat="0" applyAlignment="0" applyProtection="0"/>
    <xf numFmtId="240" fontId="12" fillId="0" borderId="0"/>
    <xf numFmtId="240" fontId="19"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20"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2" fillId="0" borderId="0"/>
    <xf numFmtId="240" fontId="20"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20" fillId="0" borderId="0"/>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20" fillId="0" borderId="0"/>
    <xf numFmtId="240" fontId="6" fillId="0" borderId="0"/>
    <xf numFmtId="240" fontId="6" fillId="0" borderId="0"/>
    <xf numFmtId="240" fontId="6" fillId="0" borderId="0"/>
    <xf numFmtId="240" fontId="45" fillId="0" borderId="0">
      <alignment vertical="top"/>
    </xf>
    <xf numFmtId="240" fontId="6" fillId="0" borderId="0"/>
    <xf numFmtId="240" fontId="6" fillId="0" borderId="0"/>
    <xf numFmtId="240" fontId="12"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6" fillId="0" borderId="0"/>
    <xf numFmtId="240" fontId="12" fillId="0" borderId="0"/>
    <xf numFmtId="240" fontId="20" fillId="0" borderId="0"/>
    <xf numFmtId="240" fontId="12" fillId="0" borderId="0"/>
    <xf numFmtId="240" fontId="56" fillId="0" borderId="334" applyNumberFormat="0" applyAlignment="0" applyProtection="0">
      <alignment horizontal="left" vertical="center"/>
    </xf>
    <xf numFmtId="240" fontId="32" fillId="0" borderId="0"/>
    <xf numFmtId="240" fontId="56" fillId="0" borderId="339">
      <alignment horizontal="left" vertical="center"/>
    </xf>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56" fillId="0" borderId="334" applyNumberFormat="0" applyAlignment="0" applyProtection="0">
      <alignment horizontal="left" vertical="center"/>
    </xf>
    <xf numFmtId="240" fontId="12" fillId="0" borderId="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0" applyFont="0" applyFill="0" applyBorder="0" applyAlignment="0" applyProtection="0"/>
    <xf numFmtId="240" fontId="56" fillId="0" borderId="339">
      <alignment horizontal="left" vertical="center"/>
    </xf>
    <xf numFmtId="240" fontId="153" fillId="20" borderId="336" applyNumberFormat="0" applyAlignment="0" applyProtection="0"/>
    <xf numFmtId="240" fontId="32" fillId="0" borderId="0"/>
    <xf numFmtId="240" fontId="12" fillId="0" borderId="0"/>
    <xf numFmtId="240" fontId="20" fillId="0" borderId="0"/>
    <xf numFmtId="240" fontId="12" fillId="0" borderId="0"/>
    <xf numFmtId="240" fontId="138" fillId="18" borderId="367" applyNumberFormat="0" applyAlignment="0" applyProtection="0"/>
    <xf numFmtId="240" fontId="56" fillId="0" borderId="349" applyNumberFormat="0" applyAlignment="0" applyProtection="0">
      <alignment horizontal="left" vertical="center"/>
    </xf>
    <xf numFmtId="240" fontId="6" fillId="0" borderId="0"/>
    <xf numFmtId="240" fontId="12" fillId="4" borderId="348" applyNumberFormat="0" applyFont="0" applyAlignment="0" applyProtection="0"/>
    <xf numFmtId="240" fontId="56" fillId="0" borderId="334" applyNumberFormat="0" applyAlignment="0" applyProtection="0">
      <alignment horizontal="left" vertical="center"/>
    </xf>
    <xf numFmtId="240" fontId="12" fillId="0" borderId="0" applyFont="0" applyFill="0" applyBorder="0" applyAlignment="0" applyProtection="0"/>
    <xf numFmtId="240" fontId="56" fillId="0" borderId="339">
      <alignment horizontal="left" vertical="center"/>
    </xf>
    <xf numFmtId="240" fontId="12" fillId="0" borderId="0" applyFont="0" applyFill="0" applyBorder="0" applyAlignment="0" applyProtection="0"/>
    <xf numFmtId="240" fontId="56" fillId="0" borderId="339">
      <alignment horizontal="left" vertical="center"/>
    </xf>
    <xf numFmtId="240" fontId="6" fillId="0" borderId="0"/>
    <xf numFmtId="240" fontId="138" fillId="18" borderId="336" applyNumberFormat="0" applyAlignment="0" applyProtection="0"/>
    <xf numFmtId="240" fontId="12" fillId="0" borderId="0"/>
    <xf numFmtId="240" fontId="20" fillId="0" borderId="0"/>
    <xf numFmtId="240" fontId="12" fillId="0" borderId="0"/>
    <xf numFmtId="1" fontId="121" fillId="0" borderId="323" applyBorder="0" applyAlignment="0">
      <alignment horizontal="center"/>
    </xf>
    <xf numFmtId="240" fontId="32" fillId="0" borderId="0"/>
    <xf numFmtId="240" fontId="12" fillId="4" borderId="338" applyNumberFormat="0" applyFont="0" applyAlignment="0" applyProtection="0"/>
    <xf numFmtId="240" fontId="6" fillId="0" borderId="0"/>
    <xf numFmtId="240" fontId="12" fillId="0" borderId="0"/>
    <xf numFmtId="240" fontId="20" fillId="0" borderId="0"/>
    <xf numFmtId="240" fontId="12" fillId="0" borderId="0"/>
    <xf numFmtId="240" fontId="32" fillId="0" borderId="0"/>
    <xf numFmtId="240" fontId="12" fillId="0" borderId="0"/>
    <xf numFmtId="240" fontId="12" fillId="0" borderId="0" applyFont="0" applyFill="0" applyBorder="0" applyAlignment="0" applyProtection="0"/>
    <xf numFmtId="240" fontId="34" fillId="0" borderId="0"/>
    <xf numFmtId="240" fontId="56" fillId="0" borderId="339">
      <alignment horizontal="left" vertical="center"/>
    </xf>
    <xf numFmtId="240" fontId="56" fillId="0" borderId="349" applyNumberFormat="0" applyAlignment="0" applyProtection="0">
      <alignment horizontal="left" vertical="center"/>
    </xf>
    <xf numFmtId="240" fontId="138" fillId="18" borderId="367" applyNumberFormat="0" applyAlignment="0" applyProtection="0"/>
    <xf numFmtId="240" fontId="12" fillId="0" borderId="0" applyFont="0" applyFill="0" applyBorder="0" applyAlignment="0" applyProtection="0"/>
    <xf numFmtId="240" fontId="56" fillId="0" borderId="339">
      <alignment horizontal="left" vertical="center"/>
    </xf>
    <xf numFmtId="240" fontId="117" fillId="0" borderId="0">
      <alignment vertical="top"/>
    </xf>
    <xf numFmtId="240" fontId="12" fillId="0" borderId="0" applyFont="0" applyFill="0" applyBorder="0" applyAlignment="0" applyProtection="0"/>
    <xf numFmtId="240" fontId="6" fillId="0" borderId="0"/>
    <xf numFmtId="240" fontId="12" fillId="0" borderId="0"/>
    <xf numFmtId="240" fontId="20" fillId="0" borderId="0"/>
    <xf numFmtId="240" fontId="12" fillId="0" borderId="0"/>
    <xf numFmtId="240" fontId="32" fillId="0" borderId="0"/>
    <xf numFmtId="240" fontId="12" fillId="4" borderId="338" applyNumberFormat="0" applyFont="0" applyAlignment="0" applyProtection="0"/>
    <xf numFmtId="240" fontId="56" fillId="0" borderId="339">
      <alignment horizontal="left" vertical="center"/>
    </xf>
    <xf numFmtId="240" fontId="12" fillId="0" borderId="0" applyFont="0" applyFill="0" applyBorder="0" applyAlignment="0" applyProtection="0"/>
    <xf numFmtId="240" fontId="34" fillId="0" borderId="0"/>
    <xf numFmtId="240" fontId="6" fillId="0" borderId="0"/>
    <xf numFmtId="240" fontId="56" fillId="0" borderId="334" applyNumberFormat="0" applyAlignment="0" applyProtection="0">
      <alignment horizontal="left" vertical="center"/>
    </xf>
    <xf numFmtId="240" fontId="12" fillId="0" borderId="0"/>
    <xf numFmtId="240" fontId="20" fillId="0" borderId="0"/>
    <xf numFmtId="240" fontId="12" fillId="0" borderId="0"/>
    <xf numFmtId="240" fontId="32" fillId="0" borderId="0"/>
    <xf numFmtId="240" fontId="152" fillId="18" borderId="353" applyNumberFormat="0" applyAlignment="0" applyProtection="0"/>
    <xf numFmtId="240" fontId="56" fillId="0" borderId="339">
      <alignment horizontal="left" vertical="center"/>
    </xf>
    <xf numFmtId="240" fontId="12" fillId="4" borderId="338" applyNumberFormat="0" applyFont="0" applyAlignment="0" applyProtection="0"/>
    <xf numFmtId="240" fontId="12" fillId="0" borderId="0" applyFont="0" applyFill="0" applyBorder="0" applyAlignment="0" applyProtection="0"/>
    <xf numFmtId="240" fontId="34" fillId="0" borderId="0"/>
    <xf numFmtId="240" fontId="6" fillId="0" borderId="0"/>
    <xf numFmtId="240" fontId="152" fillId="18" borderId="353" applyNumberFormat="0" applyAlignment="0" applyProtection="0"/>
    <xf numFmtId="240" fontId="12" fillId="0" borderId="0"/>
    <xf numFmtId="240" fontId="20" fillId="0" borderId="0"/>
    <xf numFmtId="240" fontId="12" fillId="0" borderId="0"/>
    <xf numFmtId="240" fontId="152" fillId="18" borderId="337" applyNumberFormat="0" applyAlignment="0" applyProtection="0"/>
    <xf numFmtId="240" fontId="32" fillId="0" borderId="0"/>
    <xf numFmtId="240" fontId="56" fillId="0" borderId="349"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34" fillId="0" borderId="0"/>
    <xf numFmtId="240" fontId="6" fillId="0" borderId="0"/>
    <xf numFmtId="240" fontId="12" fillId="0" borderId="0"/>
    <xf numFmtId="240" fontId="20" fillId="0" borderId="0"/>
    <xf numFmtId="240" fontId="12" fillId="0" borderId="0"/>
    <xf numFmtId="240" fontId="138" fillId="18" borderId="336" applyNumberFormat="0" applyAlignment="0" applyProtection="0"/>
    <xf numFmtId="240" fontId="32" fillId="0" borderId="0"/>
    <xf numFmtId="240" fontId="56" fillId="0" borderId="339">
      <alignment horizontal="left" vertical="center"/>
    </xf>
    <xf numFmtId="240" fontId="12" fillId="0" borderId="0" applyFont="0" applyFill="0" applyBorder="0" applyAlignment="0" applyProtection="0"/>
    <xf numFmtId="240" fontId="34" fillId="0" borderId="0"/>
    <xf numFmtId="240" fontId="6" fillId="0" borderId="0"/>
    <xf numFmtId="1" fontId="121" fillId="0" borderId="323" applyBorder="0" applyAlignment="0">
      <alignment horizontal="center"/>
    </xf>
    <xf numFmtId="240" fontId="12" fillId="0" borderId="0"/>
    <xf numFmtId="240" fontId="20" fillId="0" borderId="0"/>
    <xf numFmtId="240" fontId="12" fillId="0" borderId="0"/>
    <xf numFmtId="240" fontId="118" fillId="0" borderId="335" applyNumberFormat="0" applyFont="0" applyFill="0" applyAlignment="0" applyProtection="0"/>
    <xf numFmtId="240" fontId="32" fillId="0" borderId="0"/>
    <xf numFmtId="240" fontId="56" fillId="0" borderId="349" applyNumberFormat="0" applyAlignment="0" applyProtection="0">
      <alignment horizontal="left" vertical="center"/>
    </xf>
    <xf numFmtId="240" fontId="56" fillId="0" borderId="339">
      <alignment horizontal="left" vertical="center"/>
    </xf>
    <xf numFmtId="240" fontId="138" fillId="18" borderId="352" applyNumberFormat="0" applyAlignment="0" applyProtection="0"/>
    <xf numFmtId="240" fontId="12" fillId="0" borderId="0" applyFont="0" applyFill="0" applyBorder="0" applyAlignment="0" applyProtection="0"/>
    <xf numFmtId="240" fontId="34" fillId="0" borderId="0"/>
    <xf numFmtId="240" fontId="6" fillId="0" borderId="0"/>
    <xf numFmtId="240" fontId="56" fillId="0" borderId="339">
      <alignment horizontal="left" vertical="center"/>
    </xf>
    <xf numFmtId="240" fontId="56" fillId="0" borderId="334" applyNumberFormat="0" applyAlignment="0" applyProtection="0">
      <alignment horizontal="left" vertical="center"/>
    </xf>
    <xf numFmtId="240" fontId="12" fillId="0" borderId="0"/>
    <xf numFmtId="240" fontId="56" fillId="0" borderId="334" applyNumberFormat="0" applyAlignment="0" applyProtection="0">
      <alignment horizontal="left" vertical="center"/>
    </xf>
    <xf numFmtId="240" fontId="20" fillId="0" borderId="0"/>
    <xf numFmtId="240" fontId="12" fillId="0" borderId="0"/>
    <xf numFmtId="240" fontId="138" fillId="18" borderId="352" applyNumberFormat="0" applyAlignment="0" applyProtection="0"/>
    <xf numFmtId="240" fontId="32" fillId="0" borderId="0"/>
    <xf numFmtId="240" fontId="56" fillId="0" borderId="339">
      <alignment horizontal="left" vertical="center"/>
    </xf>
    <xf numFmtId="240" fontId="153" fillId="20" borderId="352" applyNumberFormat="0" applyAlignment="0" applyProtection="0"/>
    <xf numFmtId="240" fontId="12" fillId="0" borderId="0" applyFont="0" applyFill="0" applyBorder="0" applyAlignment="0" applyProtection="0"/>
    <xf numFmtId="240" fontId="34" fillId="0" borderId="0"/>
    <xf numFmtId="240" fontId="6" fillId="0" borderId="0"/>
    <xf numFmtId="1" fontId="121" fillId="0" borderId="335" applyBorder="0" applyAlignment="0">
      <alignment horizontal="center"/>
    </xf>
    <xf numFmtId="240" fontId="56" fillId="0" borderId="339">
      <alignment horizontal="left" vertical="center"/>
    </xf>
    <xf numFmtId="240" fontId="12" fillId="0" borderId="0"/>
    <xf numFmtId="240" fontId="56" fillId="0" borderId="334" applyNumberFormat="0" applyAlignment="0" applyProtection="0">
      <alignment horizontal="left" vertical="center"/>
    </xf>
    <xf numFmtId="240" fontId="20" fillId="0" borderId="0"/>
    <xf numFmtId="240" fontId="12" fillId="0" borderId="0"/>
    <xf numFmtId="240" fontId="138" fillId="18" borderId="336" applyNumberFormat="0" applyAlignment="0" applyProtection="0"/>
    <xf numFmtId="240" fontId="32" fillId="0" borderId="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9">
      <alignment horizontal="left" vertical="center"/>
    </xf>
    <xf numFmtId="240" fontId="12" fillId="0" borderId="0" applyFont="0" applyFill="0" applyBorder="0" applyAlignment="0" applyProtection="0"/>
    <xf numFmtId="240" fontId="34" fillId="0" borderId="0"/>
    <xf numFmtId="240" fontId="6" fillId="0" borderId="0"/>
    <xf numFmtId="240" fontId="56" fillId="0" borderId="334" applyNumberFormat="0" applyAlignment="0" applyProtection="0">
      <alignment horizontal="left" vertical="center"/>
    </xf>
    <xf numFmtId="1" fontId="121" fillId="0" borderId="365" applyBorder="0" applyAlignment="0">
      <alignment horizontal="center"/>
    </xf>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9">
      <alignment horizontal="left" vertical="center"/>
    </xf>
    <xf numFmtId="240" fontId="12" fillId="0" borderId="0" applyFont="0" applyFill="0" applyBorder="0" applyAlignment="0" applyProtection="0"/>
    <xf numFmtId="240" fontId="34" fillId="0" borderId="0"/>
    <xf numFmtId="240" fontId="6" fillId="0" borderId="0"/>
    <xf numFmtId="240" fontId="56" fillId="0" borderId="334" applyNumberFormat="0" applyAlignment="0" applyProtection="0">
      <alignment horizontal="left" vertical="center"/>
    </xf>
    <xf numFmtId="240" fontId="12" fillId="0" borderId="0"/>
    <xf numFmtId="240" fontId="20" fillId="0" borderId="0"/>
    <xf numFmtId="240" fontId="12" fillId="0" borderId="0"/>
    <xf numFmtId="1" fontId="121" fillId="0" borderId="335" applyBorder="0" applyAlignment="0">
      <alignment horizontal="center"/>
    </xf>
    <xf numFmtId="240" fontId="32" fillId="0" borderId="0"/>
    <xf numFmtId="240" fontId="56" fillId="0" borderId="339">
      <alignment horizontal="left" vertical="center"/>
    </xf>
    <xf numFmtId="240" fontId="138" fillId="18" borderId="352" applyNumberFormat="0" applyAlignment="0" applyProtection="0"/>
    <xf numFmtId="240" fontId="12" fillId="0" borderId="0" applyFont="0" applyFill="0" applyBorder="0" applyAlignment="0" applyProtection="0"/>
    <xf numFmtId="240" fontId="34" fillId="0" borderId="0"/>
    <xf numFmtId="240" fontId="6" fillId="0" borderId="0"/>
    <xf numFmtId="240" fontId="12" fillId="0" borderId="0"/>
    <xf numFmtId="240" fontId="56" fillId="0" borderId="334" applyNumberFormat="0" applyAlignment="0" applyProtection="0">
      <alignment horizontal="left" vertical="center"/>
    </xf>
    <xf numFmtId="240" fontId="20" fillId="0" borderId="0"/>
    <xf numFmtId="240" fontId="12" fillId="0" borderId="0"/>
    <xf numFmtId="240" fontId="56" fillId="0" borderId="349" applyNumberFormat="0" applyAlignment="0" applyProtection="0">
      <alignment horizontal="left" vertical="center"/>
    </xf>
    <xf numFmtId="240" fontId="32" fillId="0" borderId="0"/>
    <xf numFmtId="240" fontId="56" fillId="0" borderId="339">
      <alignment horizontal="left" vertical="center"/>
    </xf>
    <xf numFmtId="240" fontId="12" fillId="0" borderId="0" applyFont="0" applyFill="0" applyBorder="0" applyAlignment="0" applyProtection="0"/>
    <xf numFmtId="240" fontId="34" fillId="0" borderId="0"/>
    <xf numFmtId="240" fontId="6" fillId="0" borderId="0"/>
    <xf numFmtId="240" fontId="138" fillId="18" borderId="336" applyNumberFormat="0" applyAlignment="0" applyProtection="0"/>
    <xf numFmtId="240" fontId="138" fillId="18" borderId="336" applyNumberFormat="0" applyAlignment="0" applyProtection="0"/>
    <xf numFmtId="240" fontId="12" fillId="0" borderId="0"/>
    <xf numFmtId="240" fontId="56" fillId="0" borderId="334" applyNumberFormat="0" applyAlignment="0" applyProtection="0">
      <alignment horizontal="left" vertical="center"/>
    </xf>
    <xf numFmtId="240" fontId="20" fillId="0" borderId="0"/>
    <xf numFmtId="240" fontId="12" fillId="0" borderId="0"/>
    <xf numFmtId="240" fontId="153" fillId="20" borderId="336" applyNumberFormat="0" applyAlignment="0" applyProtection="0"/>
    <xf numFmtId="240" fontId="32" fillId="0" borderId="0"/>
    <xf numFmtId="240" fontId="56" fillId="0" borderId="334" applyNumberFormat="0" applyAlignment="0" applyProtection="0">
      <alignment horizontal="left" vertical="center"/>
    </xf>
    <xf numFmtId="240" fontId="56" fillId="0" borderId="339">
      <alignment horizontal="left" vertical="center"/>
    </xf>
    <xf numFmtId="240" fontId="138" fillId="18" borderId="352" applyNumberFormat="0" applyAlignment="0" applyProtection="0"/>
    <xf numFmtId="240" fontId="12" fillId="0" borderId="0" applyFont="0" applyFill="0" applyBorder="0" applyAlignment="0" applyProtection="0"/>
    <xf numFmtId="240" fontId="34" fillId="0" borderId="0"/>
    <xf numFmtId="240" fontId="6" fillId="0" borderId="0"/>
    <xf numFmtId="240" fontId="153" fillId="20" borderId="336" applyNumberFormat="0" applyAlignment="0" applyProtection="0"/>
    <xf numFmtId="240" fontId="12" fillId="0" borderId="0"/>
    <xf numFmtId="240" fontId="12" fillId="4" borderId="348" applyNumberFormat="0" applyFont="0" applyAlignment="0" applyProtection="0"/>
    <xf numFmtId="240" fontId="20" fillId="0" borderId="0"/>
    <xf numFmtId="240" fontId="12" fillId="0" borderId="0"/>
    <xf numFmtId="240" fontId="56" fillId="0" borderId="349" applyNumberFormat="0" applyAlignment="0" applyProtection="0">
      <alignment horizontal="left" vertical="center"/>
    </xf>
    <xf numFmtId="240" fontId="32" fillId="0" borderId="0"/>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9">
      <alignment horizontal="left" vertical="center"/>
    </xf>
    <xf numFmtId="240" fontId="138" fillId="18" borderId="352" applyNumberFormat="0" applyAlignment="0" applyProtection="0"/>
    <xf numFmtId="240" fontId="12" fillId="0" borderId="0" applyFont="0" applyFill="0" applyBorder="0" applyAlignment="0" applyProtection="0"/>
    <xf numFmtId="240" fontId="6" fillId="0" borderId="0"/>
    <xf numFmtId="240" fontId="12" fillId="0" borderId="0"/>
    <xf numFmtId="240" fontId="56" fillId="0" borderId="334" applyNumberFormat="0" applyAlignment="0" applyProtection="0">
      <alignment horizontal="left" vertical="center"/>
    </xf>
    <xf numFmtId="240" fontId="20" fillId="0" borderId="0"/>
    <xf numFmtId="240" fontId="12" fillId="0" borderId="0"/>
    <xf numFmtId="240" fontId="32" fillId="0" borderId="0"/>
    <xf numFmtId="240" fontId="138" fillId="18" borderId="367" applyNumberFormat="0" applyAlignment="0" applyProtection="0"/>
    <xf numFmtId="240" fontId="56" fillId="0" borderId="339">
      <alignment horizontal="left" vertical="center"/>
    </xf>
    <xf numFmtId="240" fontId="138" fillId="18" borderId="352" applyNumberFormat="0" applyAlignment="0" applyProtection="0"/>
    <xf numFmtId="240" fontId="12" fillId="0" borderId="0" applyFont="0" applyFill="0" applyBorder="0" applyAlignment="0" applyProtection="0"/>
    <xf numFmtId="240" fontId="34" fillId="0" borderId="0"/>
    <xf numFmtId="240" fontId="6" fillId="0" borderId="0"/>
    <xf numFmtId="1" fontId="121" fillId="0" borderId="335" applyBorder="0" applyAlignment="0">
      <alignment horizontal="center"/>
    </xf>
    <xf numFmtId="240" fontId="12" fillId="0" borderId="0"/>
    <xf numFmtId="240" fontId="20" fillId="0" borderId="0"/>
    <xf numFmtId="240" fontId="12" fillId="0" borderId="0"/>
    <xf numFmtId="240" fontId="32" fillId="0" borderId="0"/>
    <xf numFmtId="240" fontId="138" fillId="18" borderId="352" applyNumberFormat="0" applyAlignment="0" applyProtection="0"/>
    <xf numFmtId="240" fontId="138" fillId="18" borderId="367" applyNumberFormat="0" applyAlignment="0" applyProtection="0"/>
    <xf numFmtId="240" fontId="34" fillId="0" borderId="0"/>
    <xf numFmtId="240" fontId="6" fillId="0" borderId="0"/>
    <xf numFmtId="240" fontId="12" fillId="0" borderId="0"/>
    <xf numFmtId="240" fontId="20" fillId="0" borderId="0"/>
    <xf numFmtId="240" fontId="12" fillId="0" borderId="0"/>
    <xf numFmtId="240" fontId="32" fillId="0" borderId="0"/>
    <xf numFmtId="240" fontId="34" fillId="0" borderId="0"/>
    <xf numFmtId="240" fontId="6" fillId="0" borderId="0"/>
    <xf numFmtId="240" fontId="12" fillId="0" borderId="0"/>
    <xf numFmtId="240" fontId="20" fillId="0" borderId="0"/>
    <xf numFmtId="240" fontId="12" fillId="0" borderId="0"/>
    <xf numFmtId="240" fontId="32" fillId="0" borderId="0"/>
    <xf numFmtId="240" fontId="45" fillId="0" borderId="0"/>
    <xf numFmtId="240" fontId="34" fillId="0" borderId="0"/>
    <xf numFmtId="240" fontId="45" fillId="0" borderId="0"/>
    <xf numFmtId="240" fontId="45" fillId="0" borderId="0"/>
    <xf numFmtId="240" fontId="45" fillId="0" borderId="0"/>
    <xf numFmtId="240" fontId="34" fillId="0" borderId="0"/>
    <xf numFmtId="240" fontId="45" fillId="0" borderId="0"/>
    <xf numFmtId="240" fontId="45" fillId="0" borderId="0"/>
    <xf numFmtId="240" fontId="45" fillId="0" borderId="0"/>
    <xf numFmtId="240" fontId="45" fillId="0" borderId="0"/>
    <xf numFmtId="240" fontId="34" fillId="0" borderId="0"/>
    <xf numFmtId="240" fontId="45" fillId="0" borderId="0"/>
    <xf numFmtId="240" fontId="12" fillId="0" borderId="0"/>
    <xf numFmtId="240" fontId="138" fillId="18" borderId="352" applyNumberFormat="0" applyAlignment="0" applyProtection="0"/>
    <xf numFmtId="240" fontId="118" fillId="0" borderId="335" applyNumberFormat="0" applyFont="0" applyFill="0" applyAlignment="0" applyProtection="0"/>
    <xf numFmtId="240" fontId="153" fillId="20" borderId="336" applyNumberFormat="0" applyAlignment="0" applyProtection="0"/>
    <xf numFmtId="240" fontId="152" fillId="18" borderId="353"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12" fillId="0" borderId="0" applyFont="0" applyFill="0" applyBorder="0" applyAlignment="0" applyProtection="0"/>
    <xf numFmtId="240" fontId="12" fillId="0" borderId="0" applyFont="0" applyFill="0" applyBorder="0" applyAlignment="0" applyProtection="0"/>
    <xf numFmtId="240" fontId="56" fillId="0" borderId="339">
      <alignment horizontal="left" vertical="center"/>
    </xf>
    <xf numFmtId="240" fontId="56" fillId="0" borderId="339">
      <alignment horizontal="left" vertical="center"/>
    </xf>
    <xf numFmtId="240" fontId="6" fillId="0" borderId="0"/>
    <xf numFmtId="240" fontId="6" fillId="0" borderId="0"/>
    <xf numFmtId="240" fontId="6" fillId="0" borderId="0"/>
    <xf numFmtId="240" fontId="6" fillId="0" borderId="0"/>
    <xf numFmtId="240" fontId="12" fillId="0" borderId="0"/>
    <xf numFmtId="240" fontId="6"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4" borderId="278" applyNumberFormat="0" applyFont="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12" fillId="0" borderId="9" applyNumberFormat="0" applyFont="0" applyFill="0" applyAlignment="0" applyProtection="0"/>
    <xf numFmtId="240" fontId="34" fillId="0" borderId="0"/>
    <xf numFmtId="240" fontId="12" fillId="0" borderId="0" applyFont="0" applyFill="0" applyBorder="0" applyAlignment="0" applyProtection="0"/>
    <xf numFmtId="240" fontId="56" fillId="0" borderId="339">
      <alignment horizontal="left" vertical="center"/>
    </xf>
    <xf numFmtId="240" fontId="138" fillId="18" borderId="352" applyNumberFormat="0" applyAlignment="0" applyProtection="0"/>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138" fillId="18" borderId="352" applyNumberFormat="0" applyAlignment="0" applyProtection="0"/>
    <xf numFmtId="240" fontId="56" fillId="0" borderId="339">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34" fillId="0" borderId="0"/>
    <xf numFmtId="1" fontId="121" fillId="0" borderId="335" applyBorder="0" applyAlignment="0">
      <alignment horizontal="center"/>
    </xf>
    <xf numFmtId="240" fontId="138" fillId="18" borderId="352" applyNumberFormat="0" applyAlignment="0" applyProtection="0"/>
    <xf numFmtId="240" fontId="56" fillId="0" borderId="300" applyNumberFormat="0" applyAlignment="0" applyProtection="0">
      <alignment horizontal="left" vertical="center"/>
    </xf>
    <xf numFmtId="240" fontId="56" fillId="0" borderId="286">
      <alignment horizontal="left" vertical="center"/>
    </xf>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138" fillId="18" borderId="352" applyNumberFormat="0" applyAlignment="0" applyProtection="0"/>
    <xf numFmtId="240" fontId="56" fillId="0" borderId="339">
      <alignment horizontal="left" vertical="center"/>
    </xf>
    <xf numFmtId="240" fontId="56" fillId="0" borderId="300" applyNumberFormat="0" applyAlignment="0" applyProtection="0">
      <alignment horizontal="left" vertical="center"/>
    </xf>
    <xf numFmtId="240" fontId="56" fillId="0" borderId="339">
      <alignment horizontal="left" vertical="center"/>
    </xf>
    <xf numFmtId="1" fontId="121" fillId="0" borderId="323" applyBorder="0" applyAlignment="0">
      <alignment horizontal="center"/>
    </xf>
    <xf numFmtId="240" fontId="12" fillId="0" borderId="0" applyFont="0" applyFill="0" applyBorder="0" applyAlignment="0" applyProtection="0"/>
    <xf numFmtId="240" fontId="34" fillId="0" borderId="0"/>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286">
      <alignment horizontal="left" vertical="center"/>
    </xf>
    <xf numFmtId="240" fontId="56" fillId="0" borderId="300" applyNumberFormat="0" applyAlignment="0" applyProtection="0">
      <alignment horizontal="left" vertical="center"/>
    </xf>
    <xf numFmtId="240" fontId="138" fillId="18" borderId="352"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52" fillId="18" borderId="353" applyNumberFormat="0" applyAlignment="0" applyProtection="0"/>
    <xf numFmtId="240" fontId="12" fillId="0" borderId="0" applyFont="0" applyFill="0" applyBorder="0" applyAlignment="0" applyProtection="0"/>
    <xf numFmtId="240" fontId="138" fillId="18" borderId="352" applyNumberFormat="0" applyAlignment="0" applyProtection="0"/>
    <xf numFmtId="240" fontId="6" fillId="0" borderId="0"/>
    <xf numFmtId="240" fontId="56" fillId="0" borderId="286">
      <alignment horizontal="left" vertical="center"/>
    </xf>
    <xf numFmtId="240" fontId="12" fillId="0" borderId="0"/>
    <xf numFmtId="240" fontId="20" fillId="0" borderId="0"/>
    <xf numFmtId="240" fontId="12" fillId="0" borderId="0"/>
    <xf numFmtId="240" fontId="32" fillId="0" borderId="0"/>
    <xf numFmtId="240" fontId="12" fillId="4" borderId="348" applyNumberFormat="0" applyFon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52" applyNumberFormat="0" applyAlignment="0" applyProtection="0"/>
    <xf numFmtId="240" fontId="12" fillId="0" borderId="0" applyFont="0" applyFill="0" applyBorder="0" applyAlignment="0" applyProtection="0"/>
    <xf numFmtId="240" fontId="34" fillId="0" borderId="0"/>
    <xf numFmtId="240" fontId="152" fillId="18" borderId="337" applyNumberFormat="0" applyAlignment="0" applyProtection="0"/>
    <xf numFmtId="240" fontId="56" fillId="0" borderId="300" applyNumberFormat="0" applyAlignment="0" applyProtection="0">
      <alignment horizontal="left" vertical="center"/>
    </xf>
    <xf numFmtId="240" fontId="214" fillId="18" borderId="336" applyNumberFormat="0" applyAlignment="0" applyProtection="0"/>
    <xf numFmtId="240" fontId="56" fillId="0" borderId="334"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12" fillId="0" borderId="0" applyFont="0" applyFill="0" applyBorder="0" applyAlignment="0" applyProtection="0"/>
    <xf numFmtId="240" fontId="34" fillId="0" borderId="0"/>
    <xf numFmtId="240" fontId="152" fillId="18" borderId="353" applyNumberFormat="0" applyAlignment="0" applyProtection="0"/>
    <xf numFmtId="240" fontId="56" fillId="0" borderId="286">
      <alignment horizontal="left" vertical="center"/>
    </xf>
    <xf numFmtId="240" fontId="118" fillId="0" borderId="335" applyNumberFormat="0" applyFont="0" applyFill="0" applyAlignment="0" applyProtection="0"/>
    <xf numFmtId="240" fontId="6" fillId="0" borderId="0"/>
    <xf numFmtId="240" fontId="12" fillId="0" borderId="0"/>
    <xf numFmtId="240" fontId="20" fillId="0" borderId="0"/>
    <xf numFmtId="240" fontId="12" fillId="0" borderId="0"/>
    <xf numFmtId="240" fontId="32" fillId="0" borderId="0"/>
    <xf numFmtId="240" fontId="152" fillId="18" borderId="353" applyNumberFormat="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00" applyNumberFormat="0" applyAlignment="0" applyProtection="0">
      <alignment horizontal="left" vertical="center"/>
    </xf>
    <xf numFmtId="240" fontId="118" fillId="0" borderId="335" applyNumberFormat="0" applyFont="0" applyFill="0" applyAlignment="0" applyProtection="0"/>
    <xf numFmtId="240" fontId="12" fillId="0" borderId="0" applyFont="0" applyFill="0" applyBorder="0" applyAlignment="0" applyProtection="0"/>
    <xf numFmtId="240" fontId="34" fillId="0" borderId="0"/>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00" applyNumberFormat="0" applyAlignment="0" applyProtection="0">
      <alignment horizontal="left" vertical="center"/>
    </xf>
    <xf numFmtId="1" fontId="121" fillId="0" borderId="323" applyBorder="0" applyAlignment="0">
      <alignment horizontal="center"/>
    </xf>
    <xf numFmtId="240" fontId="214" fillId="18" borderId="367"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12" fillId="0" borderId="0" applyFont="0" applyFill="0" applyBorder="0" applyAlignment="0" applyProtection="0"/>
    <xf numFmtId="240" fontId="34" fillId="0" borderId="0"/>
    <xf numFmtId="240" fontId="34" fillId="0" borderId="0"/>
    <xf numFmtId="240" fontId="6" fillId="0" borderId="0"/>
    <xf numFmtId="240" fontId="12" fillId="0" borderId="0"/>
    <xf numFmtId="240" fontId="20" fillId="0" borderId="0"/>
    <xf numFmtId="240" fontId="12" fillId="0" borderId="0"/>
    <xf numFmtId="240" fontId="32" fillId="0" borderId="0"/>
    <xf numFmtId="240" fontId="12" fillId="0" borderId="0" applyFont="0" applyFill="0" applyBorder="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36" applyNumberFormat="0" applyAlignment="0" applyProtection="0"/>
    <xf numFmtId="240" fontId="56" fillId="0" borderId="333">
      <alignment horizontal="left" vertical="center"/>
    </xf>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9">
      <alignment horizontal="left" vertical="center"/>
    </xf>
    <xf numFmtId="240" fontId="56" fillId="0" borderId="300" applyNumberFormat="0" applyAlignment="0" applyProtection="0">
      <alignment horizontal="left" vertical="center"/>
    </xf>
    <xf numFmtId="240" fontId="138" fillId="18" borderId="352" applyNumberFormat="0" applyAlignment="0" applyProtection="0"/>
    <xf numFmtId="240" fontId="12" fillId="0" borderId="0" applyFont="0" applyFill="0" applyBorder="0" applyAlignment="0" applyProtection="0"/>
    <xf numFmtId="240" fontId="34" fillId="0" borderId="0"/>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00" applyNumberFormat="0" applyAlignment="0" applyProtection="0">
      <alignment horizontal="left" vertical="center"/>
    </xf>
    <xf numFmtId="240" fontId="12" fillId="0" borderId="0" applyFont="0" applyFill="0" applyBorder="0" applyAlignment="0" applyProtection="0"/>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12" fillId="0" borderId="0" applyFont="0" applyFill="0" applyBorder="0" applyAlignment="0" applyProtection="0"/>
    <xf numFmtId="240" fontId="6" fillId="0" borderId="0"/>
    <xf numFmtId="240" fontId="12" fillId="0" borderId="0"/>
    <xf numFmtId="240" fontId="20" fillId="0" borderId="0"/>
    <xf numFmtId="240" fontId="12" fillId="0" borderId="0"/>
    <xf numFmtId="240" fontId="32" fillId="0" borderId="0"/>
    <xf numFmtId="240" fontId="34" fillId="0" borderId="0"/>
    <xf numFmtId="240" fontId="12" fillId="0" borderId="0" applyFont="0" applyFill="0" applyBorder="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153" fillId="20" borderId="336" applyNumberFormat="0" applyAlignment="0" applyProtection="0"/>
    <xf numFmtId="240" fontId="56" fillId="0" borderId="349"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56" fillId="0" borderId="334"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9">
      <alignment horizontal="left" vertical="center"/>
    </xf>
    <xf numFmtId="240" fontId="56" fillId="0" borderId="300" applyNumberFormat="0" applyAlignment="0" applyProtection="0">
      <alignment horizontal="left" vertical="center"/>
    </xf>
    <xf numFmtId="240" fontId="12" fillId="0" borderId="0" applyFont="0" applyFill="0" applyBorder="0" applyAlignment="0" applyProtection="0"/>
    <xf numFmtId="240" fontId="56" fillId="0" borderId="334" applyNumberFormat="0" applyAlignment="0" applyProtection="0">
      <alignment horizontal="left" vertical="center"/>
    </xf>
    <xf numFmtId="240" fontId="56" fillId="0" borderId="286">
      <alignment horizontal="left" vertical="center"/>
    </xf>
    <xf numFmtId="240" fontId="56" fillId="0" borderId="349"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12" fillId="4" borderId="348" applyNumberFormat="0" applyFont="0" applyAlignment="0" applyProtection="0"/>
    <xf numFmtId="240" fontId="56" fillId="0" borderId="339">
      <alignment horizontal="left" vertical="center"/>
    </xf>
    <xf numFmtId="240" fontId="12" fillId="0" borderId="0" applyFont="0" applyFill="0" applyBorder="0" applyAlignment="0" applyProtection="0"/>
    <xf numFmtId="240" fontId="34" fillId="0" borderId="0"/>
    <xf numFmtId="240" fontId="56" fillId="0" borderId="334" applyNumberFormat="0" applyAlignment="0" applyProtection="0">
      <alignment horizontal="left" vertical="center"/>
    </xf>
    <xf numFmtId="240" fontId="6" fillId="0" borderId="0"/>
    <xf numFmtId="240" fontId="12" fillId="4" borderId="348" applyNumberFormat="0" applyFont="0" applyAlignment="0" applyProtection="0"/>
    <xf numFmtId="240" fontId="12" fillId="0" borderId="0"/>
    <xf numFmtId="240" fontId="20" fillId="0" borderId="0"/>
    <xf numFmtId="240" fontId="12" fillId="0" borderId="0"/>
    <xf numFmtId="240" fontId="32" fillId="0" borderId="0"/>
    <xf numFmtId="240" fontId="12" fillId="0" borderId="0" applyFont="0" applyFill="0" applyBorder="0" applyAlignment="0" applyProtection="0"/>
    <xf numFmtId="240" fontId="34" fillId="0" borderId="0"/>
    <xf numFmtId="240" fontId="56" fillId="0" borderId="339">
      <alignment horizontal="left" vertical="center"/>
    </xf>
    <xf numFmtId="240" fontId="56" fillId="0" borderId="300" applyNumberFormat="0" applyAlignment="0" applyProtection="0">
      <alignment horizontal="left" vertical="center"/>
    </xf>
    <xf numFmtId="240" fontId="56" fillId="0" borderId="339">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9">
      <alignment horizontal="left" vertical="center"/>
    </xf>
    <xf numFmtId="240" fontId="56" fillId="0" borderId="300" applyNumberFormat="0" applyAlignment="0" applyProtection="0">
      <alignment horizontal="left" vertical="center"/>
    </xf>
    <xf numFmtId="240" fontId="12" fillId="4" borderId="338" applyNumberFormat="0" applyFont="0" applyAlignment="0" applyProtection="0"/>
    <xf numFmtId="240" fontId="12" fillId="0" borderId="0" applyFont="0" applyFill="0" applyBorder="0" applyAlignment="0" applyProtection="0"/>
    <xf numFmtId="240" fontId="34" fillId="0" borderId="0"/>
    <xf numFmtId="240" fontId="56" fillId="0" borderId="286">
      <alignment horizontal="left" vertical="center"/>
    </xf>
    <xf numFmtId="1" fontId="121" fillId="0" borderId="335" applyBorder="0" applyAlignment="0">
      <alignment horizontal="center"/>
    </xf>
    <xf numFmtId="240" fontId="6" fillId="0" borderId="0"/>
    <xf numFmtId="240" fontId="12" fillId="0" borderId="0"/>
    <xf numFmtId="240" fontId="20" fillId="0" borderId="0"/>
    <xf numFmtId="240" fontId="12" fillId="0" borderId="0"/>
    <xf numFmtId="240" fontId="32" fillId="0" borderId="0"/>
    <xf numFmtId="240" fontId="153" fillId="20" borderId="336" applyNumberFormat="0" applyAlignment="0" applyProtection="0"/>
    <xf numFmtId="240" fontId="56" fillId="0" borderId="339">
      <alignment horizontal="left" vertical="center"/>
    </xf>
    <xf numFmtId="240" fontId="56" fillId="0" borderId="300" applyNumberFormat="0" applyAlignment="0" applyProtection="0">
      <alignment horizontal="left" vertical="center"/>
    </xf>
    <xf numFmtId="240" fontId="12" fillId="4" borderId="354" applyNumberFormat="0" applyFont="0" applyAlignment="0" applyProtection="0"/>
    <xf numFmtId="240" fontId="12" fillId="0" borderId="0" applyFont="0" applyFill="0" applyBorder="0" applyAlignment="0" applyProtection="0"/>
    <xf numFmtId="240" fontId="34" fillId="0" borderId="0"/>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24" applyNumberFormat="0" applyAlignment="0" applyProtection="0"/>
    <xf numFmtId="240" fontId="56" fillId="0" borderId="339">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34" fillId="0" borderId="0"/>
    <xf numFmtId="240" fontId="56" fillId="0" borderId="286">
      <alignment horizontal="left" vertical="center"/>
    </xf>
    <xf numFmtId="240" fontId="152" fillId="18" borderId="353" applyNumberFormat="0" applyAlignment="0" applyProtection="0"/>
    <xf numFmtId="240" fontId="6" fillId="0" borderId="0"/>
    <xf numFmtId="240" fontId="12" fillId="0" borderId="0"/>
    <xf numFmtId="240" fontId="20" fillId="0" borderId="0"/>
    <xf numFmtId="240" fontId="12" fillId="0" borderId="0"/>
    <xf numFmtId="240" fontId="32" fillId="0" borderId="0"/>
    <xf numFmtId="240" fontId="56" fillId="0" borderId="349" applyNumberFormat="0" applyAlignment="0" applyProtection="0">
      <alignment horizontal="left" vertical="center"/>
    </xf>
    <xf numFmtId="240" fontId="138" fillId="18" borderId="324" applyNumberFormat="0" applyAlignment="0" applyProtection="0"/>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34" fillId="0" borderId="0"/>
    <xf numFmtId="240" fontId="34" fillId="0" borderId="0"/>
    <xf numFmtId="240" fontId="153" fillId="20" borderId="336" applyNumberFormat="0" applyAlignment="0" applyProtection="0"/>
    <xf numFmtId="240" fontId="6" fillId="0" borderId="0"/>
    <xf numFmtId="240" fontId="12" fillId="0" borderId="0"/>
    <xf numFmtId="240" fontId="20" fillId="0" borderId="0"/>
    <xf numFmtId="240" fontId="12" fillId="0" borderId="0"/>
    <xf numFmtId="240" fontId="32" fillId="0" borderId="0"/>
    <xf numFmtId="240" fontId="34" fillId="0" borderId="0"/>
    <xf numFmtId="240" fontId="56" fillId="0" borderId="286">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56" fillId="0" borderId="286">
      <alignment horizontal="left" vertical="center"/>
    </xf>
    <xf numFmtId="240" fontId="152" fillId="18" borderId="353" applyNumberFormat="0" applyAlignment="0" applyProtection="0"/>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12" fillId="0" borderId="0" applyFont="0" applyFill="0" applyBorder="0" applyAlignment="0" applyProtection="0"/>
    <xf numFmtId="240" fontId="12" fillId="0" borderId="0" applyFont="0" applyFill="0" applyBorder="0" applyAlignment="0" applyProtection="0"/>
    <xf numFmtId="240" fontId="34" fillId="0" borderId="0"/>
    <xf numFmtId="240" fontId="12" fillId="0" borderId="0" applyFont="0" applyFill="0" applyBorder="0" applyAlignment="0" applyProtection="0"/>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35" applyNumberFormat="0" applyFont="0" applyFill="0" applyAlignment="0" applyProtection="0"/>
    <xf numFmtId="240" fontId="138" fillId="18" borderId="336" applyNumberFormat="0" applyAlignment="0" applyProtection="0"/>
    <xf numFmtId="240" fontId="56" fillId="0" borderId="300" applyNumberFormat="0" applyAlignment="0" applyProtection="0">
      <alignment horizontal="left" vertical="center"/>
    </xf>
    <xf numFmtId="240" fontId="56" fillId="0" borderId="286">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6" fillId="0" borderId="0"/>
    <xf numFmtId="240" fontId="56" fillId="0" borderId="339">
      <alignment horizontal="left" vertical="center"/>
    </xf>
    <xf numFmtId="240" fontId="12" fillId="0" borderId="0"/>
    <xf numFmtId="240" fontId="20" fillId="0" borderId="0"/>
    <xf numFmtId="240" fontId="12" fillId="0" borderId="0"/>
    <xf numFmtId="240" fontId="32" fillId="0" borderId="0"/>
    <xf numFmtId="240" fontId="34" fillId="0" borderId="0"/>
    <xf numFmtId="240" fontId="56" fillId="0" borderId="334" applyNumberFormat="0" applyAlignment="0" applyProtection="0">
      <alignment horizontal="left" vertical="center"/>
    </xf>
    <xf numFmtId="240" fontId="56" fillId="0" borderId="339">
      <alignment horizontal="left" vertical="center"/>
    </xf>
    <xf numFmtId="240" fontId="56" fillId="0" borderId="286">
      <alignment horizontal="left" vertical="center"/>
    </xf>
    <xf numFmtId="1" fontId="121" fillId="0" borderId="365" applyBorder="0" applyAlignment="0">
      <alignment horizontal="center"/>
    </xf>
    <xf numFmtId="1" fontId="121" fillId="0" borderId="323" applyBorder="0" applyAlignment="0">
      <alignment horizontal="center"/>
    </xf>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56" fillId="0" borderId="349"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9">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34" fillId="0" borderId="0"/>
    <xf numFmtId="240" fontId="56" fillId="0" borderId="339">
      <alignment horizontal="left" vertical="center"/>
    </xf>
    <xf numFmtId="240" fontId="138" fillId="18" borderId="352" applyNumberFormat="0" applyAlignment="0" applyProtection="0"/>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339">
      <alignment horizontal="left" vertical="center"/>
    </xf>
    <xf numFmtId="240" fontId="12" fillId="0" borderId="0" applyFont="0" applyFill="0" applyBorder="0" applyAlignment="0" applyProtection="0"/>
    <xf numFmtId="240" fontId="34" fillId="0" borderId="0"/>
    <xf numFmtId="240" fontId="56" fillId="0" borderId="349" applyNumberFormat="0" applyAlignment="0" applyProtection="0">
      <alignment horizontal="left" vertical="center"/>
    </xf>
    <xf numFmtId="240" fontId="6" fillId="0" borderId="0"/>
    <xf numFmtId="240" fontId="12" fillId="0" borderId="0" applyFont="0" applyFill="0" applyBorder="0" applyAlignment="0" applyProtection="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34" fillId="0" borderId="0"/>
    <xf numFmtId="240" fontId="56" fillId="0" borderId="334" applyNumberFormat="0" applyAlignment="0" applyProtection="0">
      <alignment horizontal="left" vertical="center"/>
    </xf>
    <xf numFmtId="240" fontId="152" fillId="18" borderId="353" applyNumberFormat="0" applyAlignment="0" applyProtection="0"/>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56" fillId="0" borderId="334"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9">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56" fillId="0" borderId="286">
      <alignment horizontal="left" vertical="center"/>
    </xf>
    <xf numFmtId="240" fontId="56" fillId="0" borderId="286">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38" applyNumberFormat="0" applyFont="0" applyAlignment="0" applyProtection="0"/>
    <xf numFmtId="240" fontId="56" fillId="0" borderId="339">
      <alignment horizontal="left" vertical="center"/>
    </xf>
    <xf numFmtId="240" fontId="12" fillId="0" borderId="0" applyFont="0" applyFill="0" applyBorder="0" applyAlignment="0" applyProtection="0"/>
    <xf numFmtId="240" fontId="6" fillId="0" borderId="0"/>
    <xf numFmtId="240" fontId="12" fillId="0" borderId="0"/>
    <xf numFmtId="240" fontId="20" fillId="0" borderId="0"/>
    <xf numFmtId="240" fontId="12" fillId="0" borderId="0"/>
    <xf numFmtId="240" fontId="32" fillId="0" borderId="0"/>
    <xf numFmtId="240" fontId="34" fillId="0" borderId="0"/>
    <xf numFmtId="240" fontId="12" fillId="0" borderId="0" applyFont="0" applyFill="0" applyBorder="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56" fillId="0" borderId="286">
      <alignment horizontal="left" vertical="center"/>
    </xf>
    <xf numFmtId="240" fontId="56" fillId="0" borderId="349" applyNumberFormat="0" applyAlignment="0" applyProtection="0">
      <alignment horizontal="left" vertical="center"/>
    </xf>
    <xf numFmtId="240" fontId="138" fillId="18" borderId="367" applyNumberFormat="0" applyAlignment="0" applyProtection="0"/>
    <xf numFmtId="240" fontId="56" fillId="0" borderId="300" applyNumberFormat="0" applyAlignment="0" applyProtection="0">
      <alignment horizontal="left" vertical="center"/>
    </xf>
    <xf numFmtId="240" fontId="56" fillId="0" borderId="286">
      <alignment horizontal="left" vertical="center"/>
    </xf>
    <xf numFmtId="240" fontId="56" fillId="0" borderId="334" applyNumberFormat="0" applyAlignment="0" applyProtection="0">
      <alignment horizontal="left" vertical="center"/>
    </xf>
    <xf numFmtId="240" fontId="6" fillId="0" borderId="0"/>
    <xf numFmtId="240" fontId="56" fillId="0" borderId="349" applyNumberFormat="0" applyAlignment="0" applyProtection="0">
      <alignment horizontal="left" vertical="center"/>
    </xf>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2" fillId="0" borderId="0" applyFont="0" applyFill="0" applyBorder="0" applyAlignment="0" applyProtection="0"/>
    <xf numFmtId="240" fontId="34" fillId="0" borderId="0"/>
    <xf numFmtId="240" fontId="56" fillId="0" borderId="300"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34" fillId="0" borderId="0"/>
    <xf numFmtId="240" fontId="12" fillId="0" borderId="0" applyFont="0" applyFill="0" applyBorder="0" applyAlignment="0" applyProtection="0"/>
    <xf numFmtId="240" fontId="56" fillId="0" borderId="339">
      <alignment horizontal="left" vertical="center"/>
    </xf>
    <xf numFmtId="240" fontId="56" fillId="0" borderId="300" applyNumberFormat="0" applyAlignment="0" applyProtection="0">
      <alignment horizontal="left" vertical="center"/>
    </xf>
    <xf numFmtId="240" fontId="56" fillId="0" borderId="334" applyNumberFormat="0" applyAlignment="0" applyProtection="0">
      <alignment horizontal="left" vertical="center"/>
    </xf>
    <xf numFmtId="240" fontId="56" fillId="0" borderId="286">
      <alignment horizontal="left" vertical="center"/>
    </xf>
    <xf numFmtId="240" fontId="56" fillId="0" borderId="334" applyNumberFormat="0" applyAlignment="0" applyProtection="0">
      <alignment horizontal="left" vertical="center"/>
    </xf>
    <xf numFmtId="240" fontId="138" fillId="18" borderId="330" applyNumberFormat="0" applyAlignment="0" applyProtection="0"/>
    <xf numFmtId="240" fontId="152" fillId="18" borderId="337" applyNumberFormat="0" applyAlignment="0" applyProtection="0"/>
    <xf numFmtId="240" fontId="56" fillId="0" borderId="334" applyNumberFormat="0" applyAlignment="0" applyProtection="0">
      <alignment horizontal="left" vertical="center"/>
    </xf>
    <xf numFmtId="240" fontId="56" fillId="0" borderId="300" applyNumberFormat="0" applyAlignment="0" applyProtection="0">
      <alignment horizontal="left" vertical="center"/>
    </xf>
    <xf numFmtId="240" fontId="56" fillId="0" borderId="286">
      <alignment horizontal="left" vertical="center"/>
    </xf>
    <xf numFmtId="240" fontId="6" fillId="0" borderId="0"/>
    <xf numFmtId="240" fontId="56" fillId="0" borderId="334" applyNumberFormat="0" applyAlignment="0" applyProtection="0">
      <alignment horizontal="left" vertical="center"/>
    </xf>
    <xf numFmtId="240" fontId="12" fillId="0" borderId="0"/>
    <xf numFmtId="240" fontId="20" fillId="0" borderId="0"/>
    <xf numFmtId="240" fontId="12" fillId="0" borderId="0"/>
    <xf numFmtId="240" fontId="32" fillId="0" borderId="0"/>
    <xf numFmtId="240" fontId="56" fillId="0" borderId="339">
      <alignment horizontal="left" vertical="center"/>
    </xf>
    <xf numFmtId="240" fontId="56" fillId="0" borderId="300" applyNumberFormat="0" applyAlignment="0" applyProtection="0">
      <alignment horizontal="left" vertical="center"/>
    </xf>
    <xf numFmtId="240" fontId="12" fillId="4" borderId="354" applyNumberFormat="0" applyFont="0" applyAlignment="0" applyProtection="0"/>
    <xf numFmtId="240" fontId="12" fillId="0" borderId="0" applyFont="0" applyFill="0" applyBorder="0" applyAlignment="0" applyProtection="0"/>
    <xf numFmtId="240" fontId="34" fillId="0" borderId="0"/>
    <xf numFmtId="240" fontId="56" fillId="0" borderId="334" applyNumberFormat="0" applyAlignment="0" applyProtection="0">
      <alignment horizontal="left" vertical="center"/>
    </xf>
    <xf numFmtId="240" fontId="138" fillId="18" borderId="336" applyNumberFormat="0" applyAlignment="0" applyProtection="0"/>
    <xf numFmtId="240" fontId="138" fillId="18" borderId="352" applyNumberFormat="0" applyAlignment="0" applyProtection="0"/>
    <xf numFmtId="240" fontId="56" fillId="0" borderId="286">
      <alignment horizontal="left" vertical="center"/>
    </xf>
    <xf numFmtId="240" fontId="118" fillId="0" borderId="335" applyNumberFormat="0" applyFont="0" applyFill="0" applyAlignment="0" applyProtection="0"/>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56" fillId="0" borderId="339">
      <alignment horizontal="left" vertical="center"/>
    </xf>
    <xf numFmtId="240" fontId="56" fillId="0" borderId="300" applyNumberFormat="0" applyAlignment="0" applyProtection="0">
      <alignment horizontal="left" vertical="center"/>
    </xf>
    <xf numFmtId="1" fontId="121" fillId="0" borderId="365" applyBorder="0" applyAlignment="0">
      <alignment horizontal="center"/>
    </xf>
    <xf numFmtId="240" fontId="12" fillId="0" borderId="0" applyFont="0" applyFill="0" applyBorder="0" applyAlignment="0" applyProtection="0"/>
    <xf numFmtId="240" fontId="34" fillId="0" borderId="0"/>
    <xf numFmtId="240" fontId="56" fillId="0" borderId="286">
      <alignment horizontal="left" vertical="center"/>
    </xf>
    <xf numFmtId="240" fontId="56" fillId="0" borderId="334" applyNumberFormat="0" applyAlignment="0" applyProtection="0">
      <alignment horizontal="left" vertical="center"/>
    </xf>
    <xf numFmtId="240" fontId="6" fillId="0" borderId="0"/>
    <xf numFmtId="240" fontId="12" fillId="0" borderId="0"/>
    <xf numFmtId="240" fontId="20" fillId="0" borderId="0"/>
    <xf numFmtId="240" fontId="12" fillId="0" borderId="0"/>
    <xf numFmtId="240" fontId="32" fillId="0" borderId="0"/>
    <xf numFmtId="240" fontId="56" fillId="0" borderId="334" applyNumberFormat="0" applyAlignment="0" applyProtection="0">
      <alignment horizontal="left" vertical="center"/>
    </xf>
    <xf numFmtId="240" fontId="153" fillId="20" borderId="352" applyNumberFormat="0" applyAlignment="0" applyProtection="0"/>
    <xf numFmtId="240" fontId="56" fillId="0" borderId="339">
      <alignment horizontal="left" vertical="center"/>
    </xf>
    <xf numFmtId="240" fontId="12" fillId="0" borderId="0" applyFont="0" applyFill="0" applyBorder="0" applyAlignment="0" applyProtection="0"/>
    <xf numFmtId="240" fontId="34" fillId="0" borderId="0"/>
    <xf numFmtId="240" fontId="6" fillId="0" borderId="0"/>
    <xf numFmtId="240" fontId="12" fillId="0" borderId="0"/>
    <xf numFmtId="240" fontId="20" fillId="0" borderId="0"/>
    <xf numFmtId="240" fontId="12" fillId="0" borderId="0"/>
    <xf numFmtId="240" fontId="32" fillId="0" borderId="0"/>
    <xf numFmtId="240" fontId="6" fillId="0" borderId="0"/>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240" fontId="138" fillId="18" borderId="324" applyNumberFormat="0" applyAlignment="0" applyProtection="0"/>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240" fontId="138" fillId="18" borderId="324" applyNumberFormat="0" applyAlignment="0" applyProtection="0"/>
    <xf numFmtId="240" fontId="138" fillId="18" borderId="324" applyNumberFormat="0" applyAlignment="0" applyProtection="0"/>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1" fontId="121" fillId="0" borderId="268" applyBorder="0" applyAlignment="0">
      <alignment horizontal="center"/>
    </xf>
    <xf numFmtId="240" fontId="138" fillId="18" borderId="324" applyNumberFormat="0" applyAlignment="0" applyProtection="0"/>
    <xf numFmtId="1" fontId="121" fillId="0" borderId="268" applyBorder="0" applyAlignment="0">
      <alignment horizontal="center"/>
    </xf>
    <xf numFmtId="1" fontId="121" fillId="0" borderId="268" applyBorder="0" applyAlignment="0">
      <alignment horizontal="center"/>
    </xf>
    <xf numFmtId="240" fontId="210" fillId="0" borderId="0" applyFont="0" applyFill="0" applyBorder="0" applyAlignment="0">
      <alignment horizontal="left"/>
    </xf>
    <xf numFmtId="240" fontId="211" fillId="11" borderId="0" applyNumberFormat="0" applyBorder="0" applyAlignment="0" applyProtection="0"/>
    <xf numFmtId="240" fontId="211" fillId="12" borderId="0" applyNumberFormat="0" applyBorder="0" applyAlignment="0" applyProtection="0"/>
    <xf numFmtId="240" fontId="211" fillId="13" borderId="0" applyNumberFormat="0" applyBorder="0" applyAlignment="0" applyProtection="0"/>
    <xf numFmtId="240" fontId="211" fillId="14" borderId="0" applyNumberFormat="0" applyBorder="0" applyAlignment="0" applyProtection="0"/>
    <xf numFmtId="240" fontId="211" fillId="19" borderId="0" applyNumberFormat="0" applyBorder="0" applyAlignment="0" applyProtection="0"/>
    <xf numFmtId="240" fontId="211" fillId="20" borderId="0" applyNumberFormat="0" applyBorder="0" applyAlignment="0" applyProtection="0"/>
    <xf numFmtId="240" fontId="211" fillId="21" borderId="0" applyNumberFormat="0" applyBorder="0" applyAlignment="0" applyProtection="0"/>
    <xf numFmtId="240" fontId="211" fillId="22" borderId="0" applyNumberFormat="0" applyBorder="0" applyAlignment="0" applyProtection="0"/>
    <xf numFmtId="240" fontId="211" fillId="15" borderId="0" applyNumberFormat="0" applyBorder="0" applyAlignment="0" applyProtection="0"/>
    <xf numFmtId="240" fontId="211" fillId="14" borderId="0" applyNumberFormat="0" applyBorder="0" applyAlignment="0" applyProtection="0"/>
    <xf numFmtId="240" fontId="211" fillId="21" borderId="0" applyNumberFormat="0" applyBorder="0" applyAlignment="0" applyProtection="0"/>
    <xf numFmtId="240" fontId="211" fillId="23" borderId="0" applyNumberFormat="0" applyBorder="0" applyAlignment="0" applyProtection="0"/>
    <xf numFmtId="240" fontId="212" fillId="24" borderId="0" applyNumberFormat="0" applyBorder="0" applyAlignment="0" applyProtection="0"/>
    <xf numFmtId="240" fontId="212" fillId="22" borderId="0" applyNumberFormat="0" applyBorder="0" applyAlignment="0" applyProtection="0"/>
    <xf numFmtId="240" fontId="212" fillId="15" borderId="0" applyNumberFormat="0" applyBorder="0" applyAlignment="0" applyProtection="0"/>
    <xf numFmtId="240" fontId="212" fillId="16" borderId="0" applyNumberFormat="0" applyBorder="0" applyAlignment="0" applyProtection="0"/>
    <xf numFmtId="240" fontId="212" fillId="25" borderId="0" applyNumberFormat="0" applyBorder="0" applyAlignment="0" applyProtection="0"/>
    <xf numFmtId="240" fontId="212" fillId="17"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127"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212" fillId="26" borderId="0" applyNumberFormat="0" applyBorder="0" applyAlignment="0" applyProtection="0"/>
    <xf numFmtId="240" fontId="127" fillId="26" borderId="0" applyNumberFormat="0" applyBorder="0" applyAlignment="0" applyProtection="0"/>
    <xf numFmtId="240" fontId="212" fillId="26"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127"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212" fillId="29" borderId="0" applyNumberFormat="0" applyBorder="0" applyAlignment="0" applyProtection="0"/>
    <xf numFmtId="240" fontId="127" fillId="29" borderId="0" applyNumberFormat="0" applyBorder="0" applyAlignment="0" applyProtection="0"/>
    <xf numFmtId="240" fontId="212" fillId="29"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127"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212" fillId="33" borderId="0" applyNumberFormat="0" applyBorder="0" applyAlignment="0" applyProtection="0"/>
    <xf numFmtId="240" fontId="127" fillId="33" borderId="0" applyNumberFormat="0" applyBorder="0" applyAlignment="0" applyProtection="0"/>
    <xf numFmtId="240" fontId="212" fillId="33"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127"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212" fillId="16" borderId="0" applyNumberFormat="0" applyBorder="0" applyAlignment="0" applyProtection="0"/>
    <xf numFmtId="240" fontId="127" fillId="16" borderId="0" applyNumberFormat="0" applyBorder="0" applyAlignment="0" applyProtection="0"/>
    <xf numFmtId="240" fontId="212" fillId="16"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127"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212" fillId="25" borderId="0" applyNumberFormat="0" applyBorder="0" applyAlignment="0" applyProtection="0"/>
    <xf numFmtId="240" fontId="127" fillId="25" borderId="0" applyNumberFormat="0" applyBorder="0" applyAlignment="0" applyProtection="0"/>
    <xf numFmtId="240" fontId="212" fillId="25"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127"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212" fillId="36" borderId="0" applyNumberFormat="0" applyBorder="0" applyAlignment="0" applyProtection="0"/>
    <xf numFmtId="240" fontId="127" fillId="36" borderId="0" applyNumberFormat="0" applyBorder="0" applyAlignment="0" applyProtection="0"/>
    <xf numFmtId="240" fontId="212" fillId="36" borderId="0" applyNumberFormat="0" applyBorder="0" applyAlignment="0" applyProtection="0"/>
    <xf numFmtId="240" fontId="213" fillId="12" borderId="0" applyNumberFormat="0" applyBorder="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18" fillId="0" borderId="268" applyNumberFormat="0" applyFont="0" applyFill="0" applyAlignment="0" applyProtection="0"/>
    <xf numFmtId="240" fontId="12" fillId="0" borderId="0" applyFill="0" applyBorder="0" applyAlignment="0"/>
    <xf numFmtId="240" fontId="138" fillId="18" borderId="324" applyNumberFormat="0" applyAlignment="0" applyProtection="0"/>
    <xf numFmtId="240" fontId="138" fillId="18" borderId="324"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214" fillId="18" borderId="301" applyNumberFormat="0" applyAlignment="0" applyProtection="0"/>
    <xf numFmtId="240" fontId="214" fillId="18" borderId="301" applyNumberFormat="0" applyAlignment="0" applyProtection="0"/>
    <xf numFmtId="240" fontId="138" fillId="18" borderId="301" applyNumberFormat="0" applyAlignment="0" applyProtection="0"/>
    <xf numFmtId="240" fontId="214" fillId="18" borderId="301" applyNumberFormat="0" applyAlignment="0" applyProtection="0"/>
    <xf numFmtId="240" fontId="215" fillId="38" borderId="38" applyNumberFormat="0" applyAlignment="0" applyProtection="0"/>
    <xf numFmtId="240" fontId="138" fillId="18" borderId="324" applyNumberFormat="0" applyAlignment="0" applyProtection="0"/>
    <xf numFmtId="240" fontId="138" fillId="18" borderId="324" applyNumberFormat="0" applyAlignment="0" applyProtection="0"/>
    <xf numFmtId="166" fontId="32" fillId="0" borderId="0" applyFont="0" applyFill="0" applyBorder="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2" fillId="4" borderId="348" applyNumberFormat="0" applyFont="0" applyAlignment="0" applyProtection="0"/>
    <xf numFmtId="168" fontId="6" fillId="0" borderId="0" applyFont="0" applyFill="0" applyBorder="0" applyAlignment="0" applyProtection="0"/>
    <xf numFmtId="168" fontId="6" fillId="0" borderId="0" applyFont="0" applyFill="0" applyBorder="0" applyAlignment="0" applyProtection="0"/>
    <xf numFmtId="240" fontId="56" fillId="0" borderId="334" applyNumberFormat="0" applyAlignment="0" applyProtection="0">
      <alignment horizontal="left" vertical="center"/>
    </xf>
    <xf numFmtId="1" fontId="121" fillId="0" borderId="335" applyBorder="0" applyAlignment="0">
      <alignment horizontal="center"/>
    </xf>
    <xf numFmtId="168" fontId="6" fillId="0" borderId="0" applyFont="0" applyFill="0" applyBorder="0" applyAlignment="0" applyProtection="0"/>
    <xf numFmtId="168" fontId="6" fillId="0" borderId="0" applyFont="0" applyFill="0" applyBorder="0" applyAlignment="0" applyProtection="0"/>
    <xf numFmtId="240" fontId="153" fillId="20" borderId="352" applyNumberFormat="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40" fontId="118" fillId="0" borderId="335" applyNumberFormat="0" applyFont="0" applyFill="0" applyAlignment="0" applyProtection="0"/>
    <xf numFmtId="168" fontId="6" fillId="0" borderId="0" applyFont="0" applyFill="0" applyBorder="0" applyAlignment="0" applyProtection="0"/>
    <xf numFmtId="168" fontId="6" fillId="0" borderId="0" applyFont="0" applyFill="0" applyBorder="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168" fontId="6" fillId="0" borderId="0" applyFont="0" applyFill="0" applyBorder="0" applyAlignment="0" applyProtection="0"/>
    <xf numFmtId="240" fontId="56" fillId="0" borderId="334" applyNumberFormat="0" applyAlignment="0" applyProtection="0">
      <alignment horizontal="left" vertical="center"/>
    </xf>
    <xf numFmtId="240" fontId="56" fillId="0" borderId="339">
      <alignment horizontal="left" vertical="center"/>
    </xf>
    <xf numFmtId="165" fontId="6" fillId="0" borderId="0" applyFont="0" applyFill="0" applyBorder="0" applyAlignment="0" applyProtection="0"/>
    <xf numFmtId="168" fontId="6" fillId="0" borderId="0" applyFont="0" applyFill="0" applyBorder="0" applyAlignment="0" applyProtection="0"/>
    <xf numFmtId="240" fontId="214" fillId="18" borderId="352" applyNumberFormat="0" applyAlignment="0" applyProtection="0"/>
    <xf numFmtId="165" fontId="6" fillId="0" borderId="0" applyFont="0" applyFill="0" applyBorder="0" applyAlignment="0" applyProtection="0"/>
    <xf numFmtId="168" fontId="6" fillId="0" borderId="0" applyFont="0" applyFill="0" applyBorder="0" applyAlignment="0" applyProtection="0"/>
    <xf numFmtId="240" fontId="153" fillId="20" borderId="336" applyNumberFormat="0" applyAlignment="0" applyProtection="0"/>
    <xf numFmtId="165" fontId="6" fillId="0" borderId="0" applyFont="0" applyFill="0" applyBorder="0" applyAlignment="0" applyProtection="0"/>
    <xf numFmtId="168" fontId="6" fillId="0" borderId="0" applyFont="0" applyFill="0" applyBorder="0" applyAlignment="0" applyProtection="0"/>
    <xf numFmtId="165" fontId="6" fillId="0" borderId="0" applyFont="0" applyFill="0" applyBorder="0" applyAlignment="0" applyProtection="0"/>
    <xf numFmtId="240" fontId="56" fillId="0" borderId="334" applyNumberFormat="0" applyAlignment="0" applyProtection="0">
      <alignment horizontal="left" vertical="center"/>
    </xf>
    <xf numFmtId="168" fontId="6" fillId="0" borderId="0" applyFont="0" applyFill="0" applyBorder="0" applyAlignment="0" applyProtection="0"/>
    <xf numFmtId="165" fontId="6" fillId="0" borderId="0" applyFont="0" applyFill="0" applyBorder="0" applyAlignment="0" applyProtection="0"/>
    <xf numFmtId="240" fontId="56" fillId="0" borderId="334" applyNumberFormat="0" applyAlignment="0" applyProtection="0">
      <alignment horizontal="left" vertical="center"/>
    </xf>
    <xf numFmtId="168" fontId="6" fillId="0" borderId="0" applyFont="0" applyFill="0" applyBorder="0" applyAlignment="0" applyProtection="0"/>
    <xf numFmtId="240" fontId="152" fillId="18" borderId="337" applyNumberFormat="0" applyAlignment="0" applyProtection="0"/>
    <xf numFmtId="240" fontId="138" fillId="18" borderId="336" applyNumberFormat="0" applyAlignment="0" applyProtection="0"/>
    <xf numFmtId="165" fontId="6" fillId="0" borderId="0" applyFont="0" applyFill="0" applyBorder="0" applyAlignment="0" applyProtection="0"/>
    <xf numFmtId="168" fontId="6" fillId="0" borderId="0" applyFont="0" applyFill="0" applyBorder="0" applyAlignment="0" applyProtection="0"/>
    <xf numFmtId="240" fontId="118" fillId="0" borderId="335" applyNumberFormat="0" applyFont="0" applyFill="0" applyAlignment="0" applyProtection="0"/>
    <xf numFmtId="240" fontId="138" fillId="18" borderId="352" applyNumberFormat="0" applyAlignment="0" applyProtection="0"/>
    <xf numFmtId="165" fontId="6" fillId="0" borderId="0" applyFont="0" applyFill="0" applyBorder="0" applyAlignment="0" applyProtection="0"/>
    <xf numFmtId="240" fontId="56" fillId="0" borderId="349" applyNumberFormat="0" applyAlignment="0" applyProtection="0">
      <alignment horizontal="left" vertical="center"/>
    </xf>
    <xf numFmtId="240" fontId="138" fillId="18" borderId="352" applyNumberFormat="0" applyAlignment="0" applyProtection="0"/>
    <xf numFmtId="168" fontId="32" fillId="0" borderId="0" applyFont="0" applyFill="0" applyBorder="0" applyAlignment="0" applyProtection="0"/>
    <xf numFmtId="168" fontId="6" fillId="0" borderId="0" applyFont="0" applyFill="0" applyBorder="0" applyAlignment="0" applyProtection="0"/>
    <xf numFmtId="165" fontId="6" fillId="0" borderId="0" applyFont="0" applyFill="0" applyBorder="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68" fontId="6" fillId="0" borderId="0" applyFont="0" applyFill="0" applyBorder="0" applyAlignment="0" applyProtection="0"/>
    <xf numFmtId="165" fontId="6" fillId="0" borderId="0" applyFont="0" applyFill="0" applyBorder="0" applyAlignment="0" applyProtection="0"/>
    <xf numFmtId="1" fontId="121" fillId="0" borderId="323" applyBorder="0" applyAlignment="0">
      <alignment horizontal="center"/>
    </xf>
    <xf numFmtId="240" fontId="152" fillId="18" borderId="353" applyNumberFormat="0" applyAlignment="0" applyProtection="0"/>
    <xf numFmtId="240" fontId="118" fillId="0" borderId="365" applyNumberFormat="0" applyFont="0" applyFill="0" applyAlignment="0" applyProtection="0"/>
    <xf numFmtId="240" fontId="138" fillId="18" borderId="336" applyNumberFormat="0" applyAlignment="0" applyProtection="0"/>
    <xf numFmtId="240" fontId="138" fillId="18" borderId="367" applyNumberFormat="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68" fontId="32" fillId="0" borderId="0" applyFont="0" applyFill="0" applyBorder="0" applyAlignment="0" applyProtection="0"/>
    <xf numFmtId="240" fontId="56" fillId="0" borderId="334" applyNumberFormat="0" applyAlignment="0" applyProtection="0">
      <alignment horizontal="left" vertical="center"/>
    </xf>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207" fillId="0" borderId="0">
      <alignment vertical="top" wrapText="1"/>
    </xf>
    <xf numFmtId="240" fontId="216" fillId="0" borderId="0"/>
    <xf numFmtId="240" fontId="12" fillId="0" borderId="0" applyFill="0" applyBorder="0" applyAlignment="0"/>
    <xf numFmtId="240" fontId="12" fillId="0" borderId="0" applyFill="0" applyBorder="0" applyAlignment="0"/>
    <xf numFmtId="240" fontId="217" fillId="0" borderId="0" applyNumberFormat="0" applyFill="0" applyBorder="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218" fillId="13" borderId="0" applyNumberFormat="0" applyBorder="0" applyAlignment="0" applyProtection="0"/>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0" applyNumberFormat="0" applyAlignment="0" applyProtection="0">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56" fillId="0" borderId="304">
      <alignment horizontal="left" vertical="center"/>
    </xf>
    <xf numFmtId="240" fontId="155" fillId="0" borderId="41" applyNumberFormat="0" applyFill="0" applyAlignment="0" applyProtection="0"/>
    <xf numFmtId="240" fontId="155" fillId="0" borderId="41" applyNumberFormat="0" applyFill="0" applyAlignment="0" applyProtection="0"/>
    <xf numFmtId="240" fontId="156" fillId="0" borderId="42" applyNumberFormat="0" applyFill="0" applyAlignment="0" applyProtection="0"/>
    <xf numFmtId="240" fontId="156" fillId="0" borderId="42" applyNumberFormat="0" applyFill="0" applyAlignment="0" applyProtection="0"/>
    <xf numFmtId="240" fontId="219" fillId="0" borderId="43" applyNumberFormat="0" applyFill="0" applyAlignment="0" applyProtection="0"/>
    <xf numFmtId="240" fontId="219" fillId="0" borderId="0" applyNumberFormat="0" applyFill="0" applyBorder="0" applyAlignment="0" applyProtection="0"/>
    <xf numFmtId="240" fontId="12" fillId="4" borderId="348" applyNumberFormat="0" applyFont="0" applyAlignment="0" applyProtection="0"/>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40" fontId="12" fillId="4" borderId="348" applyNumberFormat="0" applyFont="0" applyAlignment="0" applyProtection="0"/>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20" fontId="59" fillId="44" borderId="268" applyNumberFormat="0" applyAlignment="0">
      <alignment horizontal="left" vertical="top"/>
    </xf>
    <xf numFmtId="240" fontId="152" fillId="18" borderId="368" applyNumberFormat="0" applyAlignment="0" applyProtection="0"/>
    <xf numFmtId="220" fontId="59" fillId="44" borderId="268" applyNumberFormat="0" applyAlignment="0">
      <alignment horizontal="left" vertical="top"/>
    </xf>
    <xf numFmtId="220" fontId="59" fillId="44" borderId="268" applyNumberFormat="0" applyAlignment="0">
      <alignment horizontal="left" vertical="top"/>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240" fontId="152" fillId="18" borderId="368" applyNumberFormat="0" applyAlignment="0" applyProtection="0"/>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240" fontId="152" fillId="18" borderId="368" applyNumberFormat="0" applyAlignment="0" applyProtection="0"/>
    <xf numFmtId="240" fontId="12" fillId="4" borderId="369" applyNumberFormat="0" applyFont="0" applyAlignment="0" applyProtection="0"/>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49" fontId="166" fillId="0" borderId="268">
      <alignment vertical="center"/>
    </xf>
    <xf numFmtId="240" fontId="56" fillId="0" borderId="0" applyProtection="0"/>
    <xf numFmtId="49" fontId="166" fillId="0" borderId="268">
      <alignment vertical="center"/>
    </xf>
    <xf numFmtId="49" fontId="166" fillId="0" borderId="268">
      <alignment vertical="center"/>
    </xf>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240" fontId="89" fillId="0" borderId="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10" fontId="72" fillId="3" borderId="268" applyNumberFormat="0" applyBorder="0" applyAlignment="0" applyProtection="0"/>
    <xf numFmtId="240" fontId="221"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153"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221" fillId="20" borderId="301" applyNumberFormat="0" applyAlignment="0" applyProtection="0"/>
    <xf numFmtId="240" fontId="153" fillId="20" borderId="301" applyNumberFormat="0" applyAlignment="0" applyProtection="0"/>
    <xf numFmtId="240" fontId="221" fillId="20" borderId="301" applyNumberFormat="0" applyAlignment="0" applyProtection="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 fontId="168" fillId="0" borderId="270" applyBorder="0"/>
    <xf numFmtId="240" fontId="12" fillId="0" borderId="0" applyFill="0" applyBorder="0" applyAlignment="0"/>
    <xf numFmtId="240" fontId="12" fillId="0" borderId="0" applyFill="0" applyBorder="0" applyAlignment="0"/>
    <xf numFmtId="240" fontId="222" fillId="0" borderId="47" applyNumberFormat="0" applyFill="0" applyAlignment="0" applyProtection="0"/>
    <xf numFmtId="243" fontId="174" fillId="0" borderId="296"/>
    <xf numFmtId="243" fontId="174" fillId="0" borderId="296"/>
    <xf numFmtId="243" fontId="174" fillId="0" borderId="296"/>
    <xf numFmtId="243" fontId="174" fillId="0" borderId="296"/>
    <xf numFmtId="243" fontId="174" fillId="0" borderId="296"/>
    <xf numFmtId="243" fontId="174" fillId="0" borderId="296"/>
    <xf numFmtId="243" fontId="174" fillId="0" borderId="296"/>
    <xf numFmtId="243" fontId="174" fillId="0" borderId="296"/>
    <xf numFmtId="243" fontId="174" fillId="0" borderId="296"/>
    <xf numFmtId="243" fontId="174" fillId="0" borderId="296"/>
    <xf numFmtId="243" fontId="174" fillId="0" borderId="296"/>
    <xf numFmtId="240" fontId="223" fillId="47" borderId="0" applyNumberFormat="0" applyBorder="0" applyAlignment="0" applyProtection="0"/>
    <xf numFmtId="240" fontId="138" fillId="18" borderId="336" applyNumberFormat="0" applyAlignment="0" applyProtection="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34" fillId="0" borderId="0"/>
    <xf numFmtId="240" fontId="6" fillId="0" borderId="0"/>
    <xf numFmtId="240" fontId="12" fillId="0" borderId="0"/>
    <xf numFmtId="240" fontId="12" fillId="0" borderId="0"/>
    <xf numFmtId="240" fontId="34"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12" fillId="0" borderId="0"/>
    <xf numFmtId="240" fontId="32"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4" fillId="0" borderId="0"/>
    <xf numFmtId="240" fontId="32" fillId="0" borderId="0"/>
    <xf numFmtId="240" fontId="32" fillId="0" borderId="0"/>
    <xf numFmtId="240" fontId="34" fillId="0" borderId="0"/>
    <xf numFmtId="240" fontId="34" fillId="0" borderId="0"/>
    <xf numFmtId="240" fontId="34"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34" fillId="0" borderId="0"/>
    <xf numFmtId="240" fontId="34" fillId="0" borderId="0"/>
    <xf numFmtId="240" fontId="32" fillId="0" borderId="0"/>
    <xf numFmtId="240" fontId="6" fillId="0" borderId="0"/>
    <xf numFmtId="240" fontId="12" fillId="0" borderId="0"/>
    <xf numFmtId="240" fontId="34" fillId="0" borderId="0"/>
    <xf numFmtId="240" fontId="6" fillId="0" borderId="0"/>
    <xf numFmtId="240" fontId="6" fillId="0" borderId="0"/>
    <xf numFmtId="240" fontId="6" fillId="0" borderId="0"/>
    <xf numFmtId="240" fontId="6" fillId="0" borderId="0"/>
    <xf numFmtId="240" fontId="34" fillId="0" borderId="0"/>
    <xf numFmtId="240" fontId="103"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103"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12" fillId="0" borderId="0"/>
    <xf numFmtId="240" fontId="6" fillId="0" borderId="0"/>
    <xf numFmtId="240" fontId="6" fillId="0" borderId="0"/>
    <xf numFmtId="240" fontId="6" fillId="0" borderId="0"/>
    <xf numFmtId="240" fontId="12"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34" fillId="0" borderId="0"/>
    <xf numFmtId="240" fontId="12" fillId="0" borderId="0"/>
    <xf numFmtId="240" fontId="6" fillId="0" borderId="0"/>
    <xf numFmtId="240" fontId="6" fillId="0" borderId="0"/>
    <xf numFmtId="240" fontId="34" fillId="0" borderId="0"/>
    <xf numFmtId="240" fontId="34"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6" fillId="0" borderId="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2" fillId="4" borderId="303" applyNumberFormat="0" applyFon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152" fillId="18" borderId="302" applyNumberFormat="0" applyAlignment="0" applyProtection="0"/>
    <xf numFmtId="240" fontId="225" fillId="18" borderId="302" applyNumberFormat="0" applyAlignment="0" applyProtection="0"/>
    <xf numFmtId="240" fontId="225" fillId="18" borderId="302" applyNumberFormat="0" applyAlignment="0" applyProtection="0"/>
    <xf numFmtId="10" fontId="12" fillId="0" borderId="0" applyFont="0" applyFill="0" applyBorder="0" applyAlignment="0" applyProtection="0"/>
    <xf numFmtId="240" fontId="153" fillId="20" borderId="336" applyNumberFormat="0" applyAlignment="0" applyProtection="0"/>
    <xf numFmtId="9" fontId="32" fillId="0" borderId="0" applyFont="0" applyFill="0" applyBorder="0" applyAlignment="0" applyProtection="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9" fontId="118" fillId="0" borderId="305" applyNumberFormat="0" applyBorder="0"/>
    <xf numFmtId="240" fontId="12" fillId="0" borderId="0" applyFill="0" applyBorder="0" applyAlignment="0"/>
    <xf numFmtId="240" fontId="12" fillId="0" borderId="0" applyFill="0" applyBorder="0" applyAlignment="0"/>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240" fontId="183" fillId="1" borderId="286" applyNumberFormat="0" applyFont="0" applyAlignment="0">
      <alignment horizont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138" fillId="18" borderId="336" applyNumberFormat="0" applyAlignment="0" applyProtection="0"/>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0" fontId="138" fillId="18" borderId="336" applyNumberFormat="0" applyAlignment="0" applyProtection="0"/>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248" fontId="191"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12" fillId="4" borderId="348" applyNumberFormat="0" applyFont="0" applyAlignment="0" applyProtection="0"/>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 fontId="121" fillId="0" borderId="323" applyBorder="0" applyAlignment="0">
      <alignment horizont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56" fillId="0" borderId="334" applyNumberFormat="0" applyAlignment="0" applyProtection="0">
      <alignment horizontal="lef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189" fontId="54" fillId="0" borderId="270">
      <alignment horizontal="right" vertical="center"/>
    </xf>
    <xf numFmtId="240" fontId="12" fillId="0" borderId="0" applyFill="0" applyBorder="0" applyAlignment="0"/>
    <xf numFmtId="240" fontId="12" fillId="0" borderId="0" applyFill="0" applyBorder="0" applyAlignment="0"/>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240" fontId="56" fillId="0" borderId="334" applyNumberFormat="0" applyAlignment="0" applyProtection="0">
      <alignment horizontal="left" vertic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240" fontId="56" fillId="0" borderId="334" applyNumberFormat="0" applyAlignment="0" applyProtection="0">
      <alignment horizontal="left" vertic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190" fontId="54" fillId="0" borderId="270">
      <alignment horizontal="center"/>
    </xf>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138" fillId="18" borderId="301" applyNumberFormat="0" applyAlignment="0" applyProtection="0"/>
    <xf numFmtId="240" fontId="227" fillId="0" borderId="0" applyNumberFormat="0" applyFill="0" applyBorder="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95" fillId="0" borderId="306" applyNumberFormat="0" applyFill="0" applyAlignment="0" applyProtection="0"/>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240" fontId="174" fillId="0" borderId="307" applyNumberFormat="0" applyAlignment="0">
      <alignment horizontal="center"/>
    </xf>
    <xf numFmtId="191" fontId="54" fillId="0" borderId="0"/>
    <xf numFmtId="192" fontId="54" fillId="0" borderId="268"/>
    <xf numFmtId="192" fontId="54" fillId="0" borderId="268"/>
    <xf numFmtId="192" fontId="54" fillId="0" borderId="268"/>
    <xf numFmtId="192" fontId="54" fillId="0" borderId="268"/>
    <xf numFmtId="192" fontId="54" fillId="0" borderId="268"/>
    <xf numFmtId="192" fontId="54" fillId="0" borderId="268"/>
    <xf numFmtId="192" fontId="54" fillId="0" borderId="268"/>
    <xf numFmtId="192" fontId="54" fillId="0" borderId="268"/>
    <xf numFmtId="240" fontId="56" fillId="0" borderId="334" applyNumberFormat="0" applyAlignment="0" applyProtection="0">
      <alignment horizontal="left" vertical="center"/>
    </xf>
    <xf numFmtId="192" fontId="54" fillId="0" borderId="268"/>
    <xf numFmtId="192" fontId="54" fillId="0" borderId="268"/>
    <xf numFmtId="192" fontId="54" fillId="0" borderId="268"/>
    <xf numFmtId="192" fontId="54" fillId="0" borderId="268"/>
    <xf numFmtId="192" fontId="54" fillId="0" borderId="268"/>
    <xf numFmtId="192" fontId="54" fillId="0" borderId="268"/>
    <xf numFmtId="192" fontId="54" fillId="0" borderId="268"/>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92" fontId="54" fillId="0" borderId="268"/>
    <xf numFmtId="192" fontId="54" fillId="0" borderId="268"/>
    <xf numFmtId="192" fontId="54" fillId="0" borderId="268"/>
    <xf numFmtId="192" fontId="54" fillId="0" borderId="268"/>
    <xf numFmtId="192" fontId="54" fillId="0" borderId="268"/>
    <xf numFmtId="192" fontId="54" fillId="0" borderId="268"/>
    <xf numFmtId="192" fontId="54" fillId="0" borderId="268"/>
    <xf numFmtId="240" fontId="56" fillId="0" borderId="334" applyNumberFormat="0" applyAlignment="0" applyProtection="0">
      <alignment horizontal="left" vertical="center"/>
    </xf>
    <xf numFmtId="192" fontId="54" fillId="0" borderId="268"/>
    <xf numFmtId="192" fontId="54" fillId="0" borderId="268"/>
    <xf numFmtId="192" fontId="54" fillId="0" borderId="268"/>
    <xf numFmtId="240" fontId="118" fillId="0" borderId="323" applyNumberFormat="0" applyFont="0" applyFill="0" applyAlignment="0" applyProtection="0"/>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20" fontId="198" fillId="52" borderId="287">
      <alignment vertical="top"/>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3" borderId="268">
      <alignment horizontal="left" vertical="center"/>
    </xf>
    <xf numFmtId="240" fontId="18" fillId="57" borderId="268">
      <alignment horizontal="left" vertical="center"/>
    </xf>
    <xf numFmtId="240" fontId="18" fillId="53" borderId="268">
      <alignment horizontal="left" vertical="center"/>
    </xf>
    <xf numFmtId="240" fontId="18" fillId="57" borderId="268">
      <alignment horizontal="left" vertical="center"/>
    </xf>
    <xf numFmtId="240" fontId="118" fillId="0" borderId="323" applyNumberFormat="0" applyFont="0" applyFill="0" applyAlignment="0" applyProtection="0"/>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21" fontId="199" fillId="54" borderId="287"/>
    <xf numFmtId="217" fontId="59" fillId="0" borderId="287">
      <alignment horizontal="left" vertical="top"/>
    </xf>
    <xf numFmtId="240" fontId="118" fillId="0" borderId="323" applyNumberFormat="0" applyFont="0" applyFill="0" applyAlignment="0" applyProtection="0"/>
    <xf numFmtId="253"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53" fontId="59" fillId="0" borderId="287">
      <alignment horizontal="left" vertical="top"/>
    </xf>
    <xf numFmtId="217" fontId="59" fillId="0" borderId="287">
      <alignment horizontal="left" vertical="top"/>
    </xf>
    <xf numFmtId="217" fontId="59" fillId="0" borderId="287">
      <alignment horizontal="left" vertical="top"/>
    </xf>
    <xf numFmtId="217" fontId="59" fillId="0" borderId="287">
      <alignment horizontal="left" vertical="top"/>
    </xf>
    <xf numFmtId="240" fontId="118" fillId="0" borderId="323" applyNumberFormat="0" applyFont="0" applyFill="0" applyAlignment="0" applyProtection="0"/>
    <xf numFmtId="240" fontId="228" fillId="0" borderId="0" applyNumberFormat="0" applyFill="0" applyBorder="0" applyAlignment="0" applyProtection="0"/>
    <xf numFmtId="240" fontId="138" fillId="18" borderId="352" applyNumberFormat="0" applyAlignment="0" applyProtection="0"/>
    <xf numFmtId="0" fontId="12" fillId="0" borderId="0"/>
    <xf numFmtId="0" fontId="96" fillId="0" borderId="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38" applyNumberFormat="0" applyFon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38" fillId="18" borderId="367" applyNumberFormat="0" applyAlignment="0" applyProtection="0"/>
    <xf numFmtId="240" fontId="138" fillId="18" borderId="367" applyNumberFormat="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3" fontId="174" fillId="0" borderId="350"/>
    <xf numFmtId="240" fontId="138" fillId="18" borderId="336" applyNumberFormat="0" applyAlignment="0" applyProtection="0"/>
    <xf numFmtId="240" fontId="138" fillId="18" borderId="336" applyNumberFormat="0" applyAlignment="0" applyProtection="0"/>
    <xf numFmtId="240" fontId="138" fillId="18" borderId="352" applyNumberFormat="0" applyAlignment="0" applyProtection="0"/>
    <xf numFmtId="240" fontId="118" fillId="0" borderId="335" applyNumberFormat="0" applyFont="0" applyFill="0" applyAlignment="0" applyProtection="0"/>
    <xf numFmtId="240" fontId="152" fillId="18" borderId="337"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240" fontId="56" fillId="0" borderId="334" applyNumberFormat="0" applyAlignment="0" applyProtection="0">
      <alignment horizontal="left" vertical="center"/>
    </xf>
    <xf numFmtId="240" fontId="138" fillId="18" borderId="360"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7" fillId="0" borderId="0">
      <alignment vertical="top"/>
    </xf>
    <xf numFmtId="240" fontId="56" fillId="0" borderId="334" applyNumberFormat="0" applyAlignment="0" applyProtection="0">
      <alignment horizontal="left" vertical="center"/>
    </xf>
    <xf numFmtId="240" fontId="56" fillId="0" borderId="339">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138" fillId="18" borderId="360" applyNumberFormat="0" applyAlignment="0" applyProtection="0"/>
    <xf numFmtId="240" fontId="138" fillId="18" borderId="367"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18" fillId="0" borderId="335" applyNumberFormat="0" applyFont="0" applyFill="0" applyAlignment="0" applyProtection="0"/>
    <xf numFmtId="240" fontId="138" fillId="18" borderId="336" applyNumberFormat="0" applyAlignment="0" applyProtection="0"/>
    <xf numFmtId="240" fontId="118" fillId="0" borderId="351" applyNumberFormat="0" applyFont="0" applyFill="0" applyAlignment="0" applyProtection="0"/>
    <xf numFmtId="240" fontId="12" fillId="4" borderId="338" applyNumberFormat="0" applyFont="0" applyAlignment="0" applyProtection="0"/>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23" applyNumberFormat="0" applyFont="0" applyFill="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52" fillId="18" borderId="353"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35" applyBorder="0" applyAlignment="0">
      <alignment horizontal="center"/>
    </xf>
    <xf numFmtId="240" fontId="138" fillId="18" borderId="336" applyNumberFormat="0" applyAlignment="0" applyProtection="0"/>
    <xf numFmtId="1" fontId="121" fillId="0" borderId="323" applyBorder="0" applyAlignment="0">
      <alignment horizontal="center"/>
    </xf>
    <xf numFmtId="1" fontId="121" fillId="0" borderId="323" applyBorder="0" applyAlignment="0">
      <alignment horizontal="center"/>
    </xf>
    <xf numFmtId="240" fontId="152" fillId="18" borderId="353"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23" applyNumberFormat="0" applyFont="0" applyFill="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118" fillId="0" borderId="323" applyNumberFormat="0" applyFont="0" applyFill="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138" fillId="18" borderId="352" applyNumberFormat="0" applyAlignment="0" applyProtection="0"/>
    <xf numFmtId="240" fontId="138" fillId="18" borderId="352" applyNumberFormat="0" applyAlignment="0" applyProtection="0"/>
    <xf numFmtId="240" fontId="153" fillId="20" borderId="352"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12" fillId="4" borderId="338" applyNumberFormat="0" applyFont="0" applyAlignment="0" applyProtection="0"/>
    <xf numFmtId="240" fontId="12" fillId="4" borderId="354" applyNumberFormat="0" applyFon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12" fillId="4" borderId="348" applyNumberFormat="0" applyFont="0" applyAlignment="0" applyProtection="0"/>
    <xf numFmtId="240" fontId="118" fillId="0" borderId="365" applyNumberFormat="0" applyFont="0" applyFill="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52" fillId="18" borderId="337" applyNumberFormat="0" applyAlignment="0" applyProtection="0"/>
    <xf numFmtId="240" fontId="152" fillId="18" borderId="337" applyNumberFormat="0" applyAlignment="0" applyProtection="0"/>
    <xf numFmtId="240" fontId="12" fillId="0" borderId="0"/>
    <xf numFmtId="240" fontId="152" fillId="18" borderId="353"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83" fillId="1" borderId="322" applyNumberFormat="0" applyFont="0" applyAlignment="0">
      <alignment horizontal="center"/>
    </xf>
    <xf numFmtId="240" fontId="153" fillId="20" borderId="367"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38" fillId="18" borderId="352" applyNumberFormat="0" applyAlignment="0" applyProtection="0"/>
    <xf numFmtId="240" fontId="118" fillId="0" borderId="365" applyNumberFormat="0" applyFont="0" applyFill="0" applyAlignment="0" applyProtection="0"/>
    <xf numFmtId="240" fontId="138" fillId="18" borderId="367" applyNumberFormat="0" applyAlignment="0" applyProtection="0"/>
    <xf numFmtId="240" fontId="12" fillId="4" borderId="354" applyNumberFormat="0" applyFont="0" applyAlignment="0" applyProtection="0"/>
    <xf numFmtId="240" fontId="56" fillId="0" borderId="339">
      <alignment horizontal="left" vertical="center"/>
    </xf>
    <xf numFmtId="240" fontId="56" fillId="0" borderId="339">
      <alignment horizontal="left" vertical="center"/>
    </xf>
    <xf numFmtId="240" fontId="12" fillId="0" borderId="0"/>
    <xf numFmtId="240" fontId="152" fillId="18" borderId="337"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12" fillId="4" borderId="348" applyNumberFormat="0" applyFont="0" applyAlignment="0" applyProtection="0"/>
    <xf numFmtId="240" fontId="12" fillId="4" borderId="348" applyNumberFormat="0" applyFon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52" fillId="18" borderId="337"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0" applyProtection="0"/>
    <xf numFmtId="240" fontId="56" fillId="0" borderId="334" applyNumberFormat="0" applyAlignment="0" applyProtection="0">
      <alignment horizontal="left" vertical="center"/>
    </xf>
    <xf numFmtId="240" fontId="56" fillId="0" borderId="339">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3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65" applyNumberFormat="0" applyFont="0" applyFill="0" applyAlignment="0" applyProtection="0"/>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153" fillId="20"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153" fillId="20" borderId="360" applyNumberFormat="0" applyAlignment="0" applyProtection="0"/>
    <xf numFmtId="1" fontId="121" fillId="0" borderId="335" applyBorder="0" applyAlignment="0">
      <alignment horizontal="center"/>
    </xf>
    <xf numFmtId="240" fontId="153" fillId="20" borderId="352"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65" applyNumberFormat="0" applyFont="0" applyFill="0" applyAlignment="0" applyProtection="0"/>
    <xf numFmtId="240" fontId="118" fillId="0" borderId="365" applyNumberFormat="0" applyFont="0" applyFill="0" applyAlignment="0" applyProtection="0"/>
    <xf numFmtId="240" fontId="118" fillId="0" borderId="365" applyNumberFormat="0" applyFont="0" applyFill="0" applyAlignment="0" applyProtection="0"/>
    <xf numFmtId="240" fontId="12" fillId="4" borderId="369" applyNumberFormat="0" applyFon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38" fillId="18" borderId="367" applyNumberFormat="0" applyAlignment="0" applyProtection="0"/>
    <xf numFmtId="240" fontId="118" fillId="0" borderId="351" applyNumberFormat="0" applyFont="0" applyFill="0" applyAlignment="0" applyProtection="0"/>
    <xf numFmtId="240" fontId="56" fillId="0" borderId="349" applyNumberFormat="0" applyAlignment="0" applyProtection="0">
      <alignment horizontal="left" vertical="center"/>
    </xf>
    <xf numFmtId="240" fontId="183" fillId="1" borderId="308" applyNumberFormat="0" applyFont="0" applyAlignment="0">
      <alignment horizontal="center"/>
    </xf>
    <xf numFmtId="240" fontId="12" fillId="4" borderId="348" applyNumberFormat="0" applyFont="0" applyAlignment="0" applyProtection="0"/>
    <xf numFmtId="240" fontId="118" fillId="0" borderId="365" applyNumberFormat="0" applyFont="0" applyFill="0" applyAlignment="0" applyProtection="0"/>
    <xf numFmtId="240" fontId="56" fillId="0" borderId="334" applyNumberFormat="0" applyAlignment="0" applyProtection="0">
      <alignment horizontal="left" vertical="center"/>
    </xf>
    <xf numFmtId="240" fontId="183" fillId="1" borderId="333" applyNumberFormat="0" applyFont="0" applyAlignment="0">
      <alignment horizontal="center"/>
    </xf>
    <xf numFmtId="240" fontId="56" fillId="0" borderId="0" applyProtection="0"/>
    <xf numFmtId="240" fontId="89" fillId="0" borderId="0" applyProtection="0"/>
    <xf numFmtId="1" fontId="121" fillId="0" borderId="365" applyBorder="0" applyAlignment="0">
      <alignment horizontal="center"/>
    </xf>
    <xf numFmtId="1" fontId="121" fillId="0" borderId="365" applyBorder="0" applyAlignment="0">
      <alignment horizontal="center"/>
    </xf>
    <xf numFmtId="240" fontId="118" fillId="0" borderId="335" applyNumberFormat="0" applyFont="0" applyFill="0" applyAlignment="0" applyProtection="0"/>
    <xf numFmtId="240" fontId="138" fillId="18" borderId="336" applyNumberFormat="0" applyAlignment="0" applyProtection="0"/>
    <xf numFmtId="240" fontId="118" fillId="0" borderId="351" applyNumberFormat="0" applyFont="0" applyFill="0" applyAlignment="0" applyProtection="0"/>
    <xf numFmtId="240" fontId="12" fillId="4" borderId="338" applyNumberFormat="0" applyFont="0" applyAlignment="0" applyProtection="0"/>
    <xf numFmtId="240" fontId="56" fillId="0" borderId="334" applyNumberFormat="0" applyAlignment="0" applyProtection="0">
      <alignment horizontal="left" vertical="center"/>
    </xf>
    <xf numFmtId="240" fontId="174" fillId="0" borderId="307" applyNumberFormat="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0" borderId="0"/>
    <xf numFmtId="240" fontId="153" fillId="20" borderId="336" applyNumberFormat="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2" fillId="4" borderId="354" applyNumberFormat="0" applyFont="0" applyAlignment="0" applyProtection="0"/>
    <xf numFmtId="240" fontId="12" fillId="4" borderId="348" applyNumberFormat="0" applyFont="0" applyAlignment="0" applyProtection="0"/>
    <xf numFmtId="1" fontId="121" fillId="0" borderId="351" applyBorder="0" applyAlignment="0">
      <alignment horizontal="center"/>
    </xf>
    <xf numFmtId="240" fontId="12" fillId="4" borderId="354" applyNumberFormat="0" applyFont="0" applyAlignment="0" applyProtection="0"/>
    <xf numFmtId="240" fontId="56" fillId="0" borderId="334" applyNumberFormat="0" applyAlignment="0" applyProtection="0">
      <alignment horizontal="left" vertical="center"/>
    </xf>
    <xf numFmtId="240" fontId="152" fillId="18" borderId="353" applyNumberFormat="0" applyAlignment="0" applyProtection="0"/>
    <xf numFmtId="240" fontId="138" fillId="18" borderId="336" applyNumberFormat="0" applyAlignment="0" applyProtection="0"/>
    <xf numFmtId="240" fontId="56" fillId="0" borderId="349" applyNumberFormat="0" applyAlignment="0" applyProtection="0">
      <alignment horizontal="left" vertical="center"/>
    </xf>
    <xf numFmtId="240" fontId="138" fillId="18" borderId="336" applyNumberFormat="0" applyAlignment="0" applyProtection="0"/>
    <xf numFmtId="240" fontId="138" fillId="18" borderId="352" applyNumberFormat="0" applyAlignment="0" applyProtection="0"/>
    <xf numFmtId="1" fontId="121" fillId="0" borderId="36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3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138" fillId="18" borderId="336"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67" applyNumberFormat="0" applyAlignment="0" applyProtection="0"/>
    <xf numFmtId="1" fontId="121" fillId="0" borderId="323" applyBorder="0" applyAlignment="0">
      <alignment horizont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53" applyNumberFormat="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53" applyNumberFormat="0" applyAlignment="0" applyProtection="0"/>
    <xf numFmtId="1" fontId="121" fillId="0" borderId="323" applyBorder="0" applyAlignment="0">
      <alignment horizontal="center"/>
    </xf>
    <xf numFmtId="1" fontId="121" fillId="0" borderId="323" applyBorder="0" applyAlignment="0">
      <alignment horizontal="center"/>
    </xf>
    <xf numFmtId="240" fontId="89" fillId="0" borderId="0" applyProtection="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23" applyNumberFormat="0" applyFont="0" applyFill="0" applyAlignment="0" applyProtection="0"/>
    <xf numFmtId="240" fontId="153" fillId="20" borderId="336" applyNumberFormat="0" applyAlignment="0" applyProtection="0"/>
    <xf numFmtId="240" fontId="152" fillId="18" borderId="353" applyNumberFormat="0" applyAlignment="0" applyProtection="0"/>
    <xf numFmtId="240" fontId="56" fillId="0" borderId="349" applyNumberFormat="0" applyAlignment="0" applyProtection="0">
      <alignment horizontal="left" vertical="center"/>
    </xf>
    <xf numFmtId="240" fontId="152" fillId="18" borderId="31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1" fontId="121" fillId="0" borderId="323"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23" applyNumberFormat="0" applyFont="0" applyFill="0" applyAlignment="0" applyProtection="0"/>
    <xf numFmtId="240" fontId="138" fillId="18" borderId="367"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18" fillId="0" borderId="323" applyNumberFormat="0" applyFont="0" applyFill="0" applyAlignment="0" applyProtection="0"/>
    <xf numFmtId="240" fontId="56" fillId="0" borderId="339">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2" fillId="4" borderId="348" applyNumberFormat="0" applyFont="0" applyAlignment="0" applyProtection="0"/>
    <xf numFmtId="240" fontId="56" fillId="0" borderId="339">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2" fillId="4" borderId="348" applyNumberFormat="0" applyFon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53" fillId="20" borderId="330" applyNumberFormat="0" applyAlignment="0" applyProtection="0"/>
    <xf numFmtId="240" fontId="56" fillId="0" borderId="334" applyNumberFormat="0" applyAlignment="0" applyProtection="0">
      <alignment horizontal="left" vertical="center"/>
    </xf>
    <xf numFmtId="240" fontId="153" fillId="20" borderId="367" applyNumberFormat="0" applyAlignment="0" applyProtection="0"/>
    <xf numFmtId="240" fontId="138" fillId="18" borderId="367" applyNumberFormat="0" applyAlignment="0" applyProtection="0"/>
    <xf numFmtId="1" fontId="121" fillId="0" borderId="351" applyBorder="0" applyAlignment="0">
      <alignment horizont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4" borderId="348" applyNumberFormat="0" applyFont="0" applyAlignment="0" applyProtection="0"/>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65" applyNumberFormat="0" applyFont="0" applyFill="0" applyAlignment="0" applyProtection="0"/>
    <xf numFmtId="240" fontId="153" fillId="20" borderId="360" applyNumberFormat="0" applyAlignment="0" applyProtection="0"/>
    <xf numFmtId="240" fontId="56" fillId="0" borderId="349" applyNumberFormat="0" applyAlignment="0" applyProtection="0">
      <alignment horizontal="left" vertical="center"/>
    </xf>
    <xf numFmtId="240" fontId="118" fillId="0" borderId="335" applyNumberFormat="0" applyFont="0" applyFill="0" applyAlignment="0" applyProtection="0"/>
    <xf numFmtId="240" fontId="138" fillId="18" borderId="336" applyNumberFormat="0" applyAlignment="0" applyProtection="0"/>
    <xf numFmtId="240" fontId="138" fillId="18" borderId="367" applyNumberFormat="0" applyAlignment="0" applyProtection="0"/>
    <xf numFmtId="240" fontId="12" fillId="4" borderId="338" applyNumberFormat="0" applyFon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18" fillId="0" borderId="365" applyNumberFormat="0" applyFont="0" applyFill="0" applyAlignment="0" applyProtection="0"/>
    <xf numFmtId="240" fontId="56" fillId="0" borderId="349" applyNumberFormat="0" applyAlignment="0" applyProtection="0">
      <alignment horizontal="left" vertical="center"/>
    </xf>
    <xf numFmtId="240" fontId="118" fillId="0" borderId="335" applyNumberFormat="0" applyFont="0" applyFill="0" applyAlignment="0" applyProtection="0"/>
    <xf numFmtId="240" fontId="138" fillId="18" borderId="336" applyNumberFormat="0" applyAlignment="0" applyProtection="0"/>
    <xf numFmtId="240" fontId="138" fillId="18" borderId="367" applyNumberFormat="0" applyAlignment="0" applyProtection="0"/>
    <xf numFmtId="240" fontId="12" fillId="4" borderId="338" applyNumberFormat="0" applyFon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12" fillId="4" borderId="348" applyNumberFormat="0" applyFont="0" applyAlignment="0" applyProtection="0"/>
    <xf numFmtId="1" fontId="121" fillId="0" borderId="351" applyBorder="0" applyAlignment="0">
      <alignment horizontal="center"/>
    </xf>
    <xf numFmtId="240" fontId="56" fillId="0" borderId="349" applyNumberFormat="0" applyAlignment="0" applyProtection="0">
      <alignment horizontal="left" vertical="center"/>
    </xf>
    <xf numFmtId="240" fontId="12" fillId="4" borderId="348" applyNumberFormat="0" applyFont="0" applyAlignment="0" applyProtection="0"/>
    <xf numFmtId="240" fontId="118" fillId="0" borderId="335" applyNumberFormat="0" applyFont="0" applyFill="0" applyAlignment="0" applyProtection="0"/>
    <xf numFmtId="240" fontId="138" fillId="18" borderId="336" applyNumberFormat="0" applyAlignment="0" applyProtection="0"/>
    <xf numFmtId="240" fontId="138" fillId="18" borderId="367" applyNumberFormat="0" applyAlignment="0" applyProtection="0"/>
    <xf numFmtId="240" fontId="12" fillId="4" borderId="338" applyNumberFormat="0" applyFon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35" applyBorder="0" applyAlignment="0">
      <alignment horizontal="center"/>
    </xf>
    <xf numFmtId="240" fontId="56" fillId="0" borderId="334" applyNumberFormat="0" applyAlignment="0" applyProtection="0">
      <alignment horizontal="left" vertical="center"/>
    </xf>
    <xf numFmtId="240" fontId="138" fillId="18" borderId="367" applyNumberFormat="0" applyAlignment="0" applyProtection="0"/>
    <xf numFmtId="240" fontId="118" fillId="0" borderId="335" applyNumberFormat="0" applyFont="0" applyFill="0" applyAlignment="0" applyProtection="0"/>
    <xf numFmtId="240" fontId="138" fillId="18" borderId="336" applyNumberFormat="0" applyAlignment="0" applyProtection="0"/>
    <xf numFmtId="240" fontId="56" fillId="0" borderId="349" applyNumberFormat="0" applyAlignment="0" applyProtection="0">
      <alignment horizontal="left" vertical="center"/>
    </xf>
    <xf numFmtId="240" fontId="12" fillId="4" borderId="338" applyNumberFormat="0" applyFon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18" fillId="0" borderId="335" applyNumberFormat="0" applyFont="0" applyFill="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152" fillId="18" borderId="353" applyNumberFormat="0" applyAlignment="0" applyProtection="0"/>
    <xf numFmtId="240" fontId="118" fillId="0" borderId="335" applyNumberFormat="0" applyFont="0" applyFill="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18" applyNumberFormat="0" applyAlignment="0" applyProtection="0"/>
    <xf numFmtId="240" fontId="56" fillId="0" borderId="339">
      <alignment horizontal="left" vertical="center"/>
    </xf>
    <xf numFmtId="240" fontId="138" fillId="18" borderId="336" applyNumberFormat="0" applyAlignment="0" applyProtection="0"/>
    <xf numFmtId="240" fontId="138" fillId="18" borderId="352" applyNumberFormat="0" applyAlignment="0" applyProtection="0"/>
    <xf numFmtId="240" fontId="56" fillId="0" borderId="334" applyNumberFormat="0" applyAlignment="0" applyProtection="0">
      <alignment horizontal="left" vertical="center"/>
    </xf>
    <xf numFmtId="240" fontId="174" fillId="0" borderId="345" applyNumberFormat="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9">
      <alignment horizontal="left" vertical="center"/>
    </xf>
    <xf numFmtId="240" fontId="138" fillId="18" borderId="367" applyNumberFormat="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152" fillId="18" borderId="368"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38" applyNumberFormat="0" applyFont="0" applyAlignment="0" applyProtection="0"/>
    <xf numFmtId="240" fontId="56" fillId="0" borderId="339">
      <alignment horizontal="left" vertical="center"/>
    </xf>
    <xf numFmtId="240" fontId="138" fillId="18" borderId="367" applyNumberFormat="0" applyAlignment="0" applyProtection="0"/>
    <xf numFmtId="1" fontId="121" fillId="0" borderId="351" applyBorder="0" applyAlignment="0">
      <alignment horizontal="center"/>
    </xf>
    <xf numFmtId="240" fontId="12" fillId="4" borderId="348" applyNumberFormat="0" applyFont="0" applyAlignment="0" applyProtection="0"/>
    <xf numFmtId="240" fontId="152" fillId="18" borderId="353" applyNumberFormat="0" applyAlignment="0" applyProtection="0"/>
    <xf numFmtId="1" fontId="121" fillId="0" borderId="36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138" fillId="18" borderId="360" applyNumberFormat="0" applyAlignment="0" applyProtection="0"/>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53" fillId="20" borderId="336" applyNumberFormat="0" applyAlignment="0" applyProtection="0"/>
    <xf numFmtId="240" fontId="56" fillId="0" borderId="334" applyNumberFormat="0" applyAlignment="0" applyProtection="0">
      <alignment horizontal="left" vertical="center"/>
    </xf>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9">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67" applyNumberFormat="0" applyAlignment="0" applyProtection="0"/>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1" fontId="121" fillId="0" borderId="335" applyBorder="0" applyAlignment="0">
      <alignment horizontal="center"/>
    </xf>
    <xf numFmtId="240" fontId="12" fillId="4" borderId="348" applyNumberFormat="0" applyFont="0" applyAlignment="0" applyProtection="0"/>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53" applyNumberFormat="0" applyAlignment="0" applyProtection="0"/>
    <xf numFmtId="240" fontId="56" fillId="0" borderId="334" applyNumberFormat="0" applyAlignment="0" applyProtection="0">
      <alignment horizontal="left" vertical="center"/>
    </xf>
    <xf numFmtId="240" fontId="12" fillId="4" borderId="354" applyNumberFormat="0" applyFon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6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23"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35" applyNumberFormat="0" applyFont="0" applyFill="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37"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4" borderId="348" applyNumberFormat="0" applyFont="0" applyAlignment="0" applyProtection="0"/>
    <xf numFmtId="240" fontId="118" fillId="0" borderId="335" applyNumberFormat="0" applyFont="0" applyFill="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12" fillId="4" borderId="354" applyNumberFormat="0" applyFont="0" applyAlignment="0" applyProtection="0"/>
    <xf numFmtId="240" fontId="138" fillId="18" borderId="336" applyNumberFormat="0" applyAlignment="0" applyProtection="0"/>
    <xf numFmtId="240" fontId="56" fillId="0" borderId="349" applyNumberFormat="0" applyAlignment="0" applyProtection="0">
      <alignment horizontal="left" vertical="center"/>
    </xf>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12" fillId="4" borderId="338" applyNumberFormat="0" applyFont="0" applyAlignment="0" applyProtection="0"/>
    <xf numFmtId="240" fontId="56" fillId="0" borderId="309" applyNumberFormat="0" applyAlignment="0" applyProtection="0">
      <alignment horizontal="left" vertical="center"/>
    </xf>
    <xf numFmtId="240" fontId="118" fillId="0" borderId="365" applyNumberFormat="0" applyFont="0" applyFill="0" applyAlignment="0" applyProtection="0"/>
    <xf numFmtId="240" fontId="138" fillId="18" borderId="352" applyNumberFormat="0" applyAlignment="0" applyProtection="0"/>
    <xf numFmtId="240" fontId="56" fillId="0" borderId="309" applyNumberFormat="0" applyAlignment="0" applyProtection="0">
      <alignment horizontal="left" vertical="center"/>
    </xf>
    <xf numFmtId="240" fontId="138" fillId="18" borderId="367" applyNumberFormat="0" applyAlignment="0" applyProtection="0"/>
    <xf numFmtId="240" fontId="12" fillId="4" borderId="338" applyNumberFormat="0" applyFont="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1" fontId="121" fillId="0" borderId="351" applyBorder="0" applyAlignment="0">
      <alignment horizontal="center"/>
    </xf>
    <xf numFmtId="240" fontId="12" fillId="4" borderId="354" applyNumberFormat="0" applyFont="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09" applyNumberFormat="0" applyAlignment="0" applyProtection="0">
      <alignment horizontal="left" vertical="center"/>
    </xf>
    <xf numFmtId="240" fontId="12" fillId="4" borderId="338" applyNumberFormat="0" applyFont="0" applyAlignment="0" applyProtection="0"/>
    <xf numFmtId="240" fontId="153" fillId="20"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1" fontId="121" fillId="0" borderId="351" applyBorder="0" applyAlignment="0">
      <alignment horizontal="center"/>
    </xf>
    <xf numFmtId="240" fontId="138" fillId="18" borderId="336" applyNumberFormat="0" applyAlignment="0" applyProtection="0"/>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152" fillId="18" borderId="353"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1" fontId="121" fillId="0" borderId="365" applyBorder="0" applyAlignment="0">
      <alignment horizontal="center"/>
    </xf>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56" fillId="0" borderId="349" applyNumberFormat="0" applyAlignment="0" applyProtection="0">
      <alignment horizontal="left" vertical="center"/>
    </xf>
    <xf numFmtId="240" fontId="138" fillId="18" borderId="336" applyNumberFormat="0" applyAlignment="0" applyProtection="0"/>
    <xf numFmtId="240" fontId="153" fillId="20" borderId="336" applyNumberFormat="0" applyAlignment="0" applyProtection="0"/>
    <xf numFmtId="240" fontId="56" fillId="0" borderId="309" applyNumberFormat="0" applyAlignment="0" applyProtection="0">
      <alignment horizontal="left" vertical="center"/>
    </xf>
    <xf numFmtId="240" fontId="118" fillId="0" borderId="351"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56" fillId="0" borderId="309" applyNumberFormat="0" applyAlignment="0" applyProtection="0">
      <alignment horizontal="left" vertical="center"/>
    </xf>
    <xf numFmtId="240" fontId="153" fillId="20" borderId="352"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1" fontId="121" fillId="0" borderId="33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12" fillId="4" borderId="348" applyNumberFormat="0" applyFont="0" applyAlignment="0" applyProtection="0"/>
    <xf numFmtId="240" fontId="56" fillId="0" borderId="309" applyNumberFormat="0" applyAlignment="0" applyProtection="0">
      <alignment horizontal="left" vertical="center"/>
    </xf>
    <xf numFmtId="240" fontId="138" fillId="18" borderId="352"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0"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12" fillId="4" borderId="33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53" fillId="20"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56" fillId="0" borderId="349" applyNumberFormat="0" applyAlignment="0" applyProtection="0">
      <alignment horizontal="left" vertical="center"/>
    </xf>
    <xf numFmtId="1" fontId="121" fillId="0" borderId="335" applyBorder="0" applyAlignment="0">
      <alignment horizontal="center"/>
    </xf>
    <xf numFmtId="240" fontId="56" fillId="0" borderId="309" applyNumberFormat="0" applyAlignment="0" applyProtection="0">
      <alignment horizontal="left" vertical="center"/>
    </xf>
    <xf numFmtId="240" fontId="138" fillId="18" borderId="336"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56" fillId="0" borderId="309" applyNumberFormat="0" applyAlignment="0" applyProtection="0">
      <alignment horizontal="left" vertical="center"/>
    </xf>
    <xf numFmtId="240" fontId="12" fillId="4" borderId="338" applyNumberFormat="0" applyFont="0" applyAlignment="0" applyProtection="0"/>
    <xf numFmtId="240" fontId="56" fillId="0" borderId="334" applyNumberFormat="0" applyAlignment="0" applyProtection="0">
      <alignment horizontal="left" vertical="center"/>
    </xf>
    <xf numFmtId="1" fontId="121" fillId="0" borderId="365" applyBorder="0" applyAlignment="0">
      <alignment horizont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52" applyNumberFormat="0" applyAlignment="0" applyProtection="0"/>
    <xf numFmtId="1" fontId="121" fillId="0" borderId="351" applyBorder="0" applyAlignment="0">
      <alignment horizontal="center"/>
    </xf>
    <xf numFmtId="240" fontId="56" fillId="0" borderId="309"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65" applyNumberFormat="0" applyFont="0" applyFill="0" applyAlignment="0" applyProtection="0"/>
    <xf numFmtId="240" fontId="56" fillId="0" borderId="309" applyNumberFormat="0" applyAlignment="0" applyProtection="0">
      <alignment horizontal="left" vertical="center"/>
    </xf>
    <xf numFmtId="240" fontId="118" fillId="0" borderId="365" applyNumberFormat="0" applyFont="0" applyFill="0" applyAlignment="0" applyProtection="0"/>
    <xf numFmtId="240" fontId="152" fillId="18" borderId="353"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39">
      <alignment horizontal="left" vertical="center"/>
    </xf>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118" fillId="0" borderId="365" applyNumberFormat="0" applyFont="0" applyFill="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153" fillId="20" borderId="352" applyNumberFormat="0" applyAlignment="0" applyProtection="0"/>
    <xf numFmtId="240" fontId="138" fillId="18" borderId="336" applyNumberFormat="0" applyAlignment="0" applyProtection="0"/>
    <xf numFmtId="240" fontId="56" fillId="0" borderId="309" applyNumberFormat="0" applyAlignment="0" applyProtection="0">
      <alignment horizontal="left" vertical="center"/>
    </xf>
    <xf numFmtId="240" fontId="118" fillId="0" borderId="365" applyNumberFormat="0" applyFont="0" applyFill="0" applyAlignment="0" applyProtection="0"/>
    <xf numFmtId="240" fontId="118" fillId="0" borderId="365" applyNumberFormat="0" applyFont="0" applyFill="0" applyAlignment="0" applyProtection="0"/>
    <xf numFmtId="240" fontId="12" fillId="4" borderId="348" applyNumberFormat="0" applyFont="0" applyAlignment="0" applyProtection="0"/>
    <xf numFmtId="240" fontId="138" fillId="18" borderId="352"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138" fillId="18" borderId="367" applyNumberFormat="0" applyAlignment="0" applyProtection="0"/>
    <xf numFmtId="240" fontId="12" fillId="4" borderId="354" applyNumberFormat="0" applyFon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118" fillId="0" borderId="365" applyNumberFormat="0" applyFont="0" applyFill="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118" fillId="0" borderId="365" applyNumberFormat="0" applyFont="0" applyFill="0" applyAlignment="0" applyProtection="0"/>
    <xf numFmtId="240" fontId="56" fillId="0" borderId="309" applyNumberFormat="0" applyAlignment="0" applyProtection="0">
      <alignment horizontal="left" vertical="center"/>
    </xf>
    <xf numFmtId="240" fontId="118" fillId="0" borderId="365" applyNumberFormat="0" applyFont="0" applyFill="0" applyAlignment="0" applyProtection="0"/>
    <xf numFmtId="1" fontId="121" fillId="0" borderId="335" applyBorder="0" applyAlignment="0">
      <alignment horizontal="center"/>
    </xf>
    <xf numFmtId="240" fontId="56" fillId="0" borderId="339">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152" fillId="18" borderId="353"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214" fillId="18" borderId="367" applyNumberFormat="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1" fontId="121" fillId="0" borderId="335" applyBorder="0" applyAlignment="0">
      <alignment horizontal="center"/>
    </xf>
    <xf numFmtId="240" fontId="56" fillId="0" borderId="339">
      <alignment horizontal="left" vertical="center"/>
    </xf>
    <xf numFmtId="240" fontId="56" fillId="0" borderId="334" applyNumberFormat="0" applyAlignment="0" applyProtection="0">
      <alignment horizontal="left" vertical="center"/>
    </xf>
    <xf numFmtId="240" fontId="118" fillId="0" borderId="351" applyNumberFormat="0" applyFont="0" applyFill="0" applyAlignment="0" applyProtection="0"/>
    <xf numFmtId="240" fontId="12" fillId="4" borderId="338" applyNumberFormat="0" applyFont="0" applyAlignment="0" applyProtection="0"/>
    <xf numFmtId="240" fontId="56" fillId="0" borderId="309" applyNumberFormat="0" applyAlignment="0" applyProtection="0">
      <alignment horizontal="left" vertical="center"/>
    </xf>
    <xf numFmtId="240" fontId="138" fillId="18" borderId="367"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214" fillId="18" borderId="367" applyNumberFormat="0" applyAlignment="0" applyProtection="0"/>
    <xf numFmtId="240" fontId="56" fillId="0" borderId="339">
      <alignment horizontal="left" vertical="center"/>
    </xf>
    <xf numFmtId="240" fontId="56" fillId="0" borderId="334" applyNumberFormat="0" applyAlignment="0" applyProtection="0">
      <alignment horizontal="left" vertical="center"/>
    </xf>
    <xf numFmtId="240" fontId="138" fillId="18" borderId="336" applyNumberFormat="0" applyAlignment="0" applyProtection="0"/>
    <xf numFmtId="240" fontId="56" fillId="0" borderId="349"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49" applyNumberFormat="0" applyAlignment="0" applyProtection="0">
      <alignment horizontal="left" vertical="center"/>
    </xf>
    <xf numFmtId="240" fontId="12" fillId="4" borderId="338" applyNumberFormat="0" applyFont="0" applyAlignment="0" applyProtection="0"/>
    <xf numFmtId="240" fontId="152" fillId="18" borderId="353" applyNumberFormat="0" applyAlignment="0" applyProtection="0"/>
    <xf numFmtId="240" fontId="138" fillId="18" borderId="336" applyNumberFormat="0" applyAlignment="0" applyProtection="0"/>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1" fontId="121" fillId="0" borderId="351" applyBorder="0" applyAlignment="0">
      <alignment horizont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09"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2" fillId="4" borderId="354" applyNumberFormat="0" applyFont="0" applyAlignment="0" applyProtection="0"/>
    <xf numFmtId="240" fontId="56" fillId="0" borderId="334" applyNumberFormat="0" applyAlignment="0" applyProtection="0">
      <alignment horizontal="left" vertical="center"/>
    </xf>
    <xf numFmtId="240" fontId="118" fillId="0" borderId="351" applyNumberFormat="0" applyFont="0" applyFill="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153" fillId="20" borderId="352" applyNumberFormat="0" applyAlignment="0" applyProtection="0"/>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51" applyNumberFormat="0" applyFont="0" applyFill="0" applyAlignment="0" applyProtection="0"/>
    <xf numFmtId="240" fontId="56" fillId="0" borderId="309" applyNumberFormat="0" applyAlignment="0" applyProtection="0">
      <alignment horizontal="left" vertical="center"/>
    </xf>
    <xf numFmtId="240" fontId="138" fillId="18" borderId="352" applyNumberForma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09"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138" fillId="18" borderId="367" applyNumberFormat="0" applyAlignment="0" applyProtection="0"/>
    <xf numFmtId="240" fontId="138" fillId="18" borderId="336"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1" fontId="121" fillId="0" borderId="310" applyBorder="0" applyAlignment="0">
      <alignment horizontal="center"/>
    </xf>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52" fillId="18" borderId="325"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36"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152" fillId="18" borderId="33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214" fillId="18" borderId="324" applyNumberFormat="0" applyAlignment="0" applyProtection="0"/>
    <xf numFmtId="240" fontId="138" fillId="18" borderId="324" applyNumberFormat="0" applyAlignment="0" applyProtection="0"/>
    <xf numFmtId="240" fontId="214" fillId="18" borderId="324" applyNumberFormat="0" applyAlignment="0" applyProtection="0"/>
    <xf numFmtId="240" fontId="214"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18" fillId="0" borderId="310" applyNumberFormat="0" applyFont="0" applyFill="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138" fillId="18" borderId="311" applyNumberFormat="0" applyAlignment="0" applyProtection="0"/>
    <xf numFmtId="240" fontId="214" fillId="18" borderId="311" applyNumberFormat="0" applyAlignment="0" applyProtection="0"/>
    <xf numFmtId="240" fontId="214" fillId="18" borderId="311" applyNumberFormat="0" applyAlignment="0" applyProtection="0"/>
    <xf numFmtId="240" fontId="138" fillId="18" borderId="311" applyNumberFormat="0" applyAlignment="0" applyProtection="0"/>
    <xf numFmtId="240" fontId="214" fillId="18" borderId="311"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38" fillId="18" borderId="324" applyNumberFormat="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118" fillId="0" borderId="323" applyNumberFormat="0" applyFont="0" applyFill="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153" fillId="20" borderId="336" applyNumberFormat="0" applyAlignment="0" applyProtection="0"/>
    <xf numFmtId="240" fontId="153" fillId="20" borderId="352" applyNumberFormat="0" applyAlignment="0" applyProtection="0"/>
    <xf numFmtId="240" fontId="56" fillId="0" borderId="349" applyNumberFormat="0" applyAlignment="0" applyProtection="0">
      <alignment horizontal="left" vertical="center"/>
    </xf>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153" fillId="20" borderId="352" applyNumberFormat="0" applyAlignment="0" applyProtection="0"/>
    <xf numFmtId="1" fontId="121" fillId="0" borderId="335" applyBorder="0" applyAlignment="0">
      <alignment horizontal="center"/>
    </xf>
    <xf numFmtId="240" fontId="138" fillId="18" borderId="336" applyNumberFormat="0" applyAlignment="0" applyProtection="0"/>
    <xf numFmtId="240" fontId="138" fillId="18" borderId="352" applyNumberForma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153" fillId="20" borderId="336" applyNumberFormat="0" applyAlignment="0" applyProtection="0"/>
    <xf numFmtId="240" fontId="138" fillId="18" borderId="367" applyNumberFormat="0" applyAlignment="0" applyProtection="0"/>
    <xf numFmtId="240" fontId="153" fillId="20"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12" fillId="4" borderId="338" applyNumberFormat="0" applyFont="0" applyAlignment="0" applyProtection="0"/>
    <xf numFmtId="240" fontId="56" fillId="0" borderId="334" applyNumberFormat="0" applyAlignment="0" applyProtection="0">
      <alignment horizontal="left" vertical="center"/>
    </xf>
    <xf numFmtId="240" fontId="138" fillId="18" borderId="336" applyNumberFormat="0" applyAlignment="0" applyProtection="0"/>
    <xf numFmtId="240" fontId="153" fillId="20" borderId="352" applyNumberForma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2" fillId="18" borderId="312"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09" applyNumberFormat="0" applyAlignment="0" applyProtection="0">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56" fillId="0" borderId="314">
      <alignment horizontal="left" vertical="center"/>
    </xf>
    <xf numFmtId="240" fontId="12" fillId="4" borderId="348"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220" fontId="59" fillId="44" borderId="310" applyNumberFormat="0" applyAlignment="0">
      <alignment horizontal="left" vertical="top"/>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49" fontId="166" fillId="0" borderId="310">
      <alignment vertical="center"/>
    </xf>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10" fontId="72" fillId="3" borderId="310" applyNumberFormat="0" applyBorder="0" applyAlignment="0" applyProtection="0"/>
    <xf numFmtId="240" fontId="221"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153"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221" fillId="20" borderId="311" applyNumberFormat="0" applyAlignment="0" applyProtection="0"/>
    <xf numFmtId="240" fontId="153" fillId="20" borderId="311" applyNumberFormat="0" applyAlignment="0" applyProtection="0"/>
    <xf numFmtId="240" fontId="221" fillId="20" borderId="311" applyNumberFormat="0" applyAlignment="0" applyProtection="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 fontId="168" fillId="0" borderId="315" applyBorder="0"/>
    <xf numFmtId="240" fontId="153" fillId="20" borderId="367" applyNumberFormat="0" applyAlignment="0" applyProtection="0"/>
    <xf numFmtId="240" fontId="153" fillId="20" borderId="367" applyNumberFormat="0" applyAlignment="0" applyProtection="0"/>
    <xf numFmtId="240" fontId="152" fillId="18" borderId="368" applyNumberFormat="0" applyAlignment="0" applyProtection="0"/>
    <xf numFmtId="240" fontId="12" fillId="4" borderId="348" applyNumberFormat="0" applyFont="0" applyAlignment="0" applyProtection="0"/>
    <xf numFmtId="1" fontId="121" fillId="0" borderId="351" applyBorder="0" applyAlignment="0">
      <alignment horizont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1" fontId="121" fillId="0" borderId="351" applyBorder="0" applyAlignment="0">
      <alignment horizontal="center"/>
    </xf>
    <xf numFmtId="240" fontId="56" fillId="0" borderId="349" applyNumberFormat="0" applyAlignment="0" applyProtection="0">
      <alignment horizontal="left" vertical="center"/>
    </xf>
    <xf numFmtId="240" fontId="138" fillId="18" borderId="367" applyNumberFormat="0" applyAlignment="0" applyProtection="0"/>
    <xf numFmtId="240" fontId="89" fillId="0" borderId="0" applyProtection="0"/>
    <xf numFmtId="240" fontId="153" fillId="20" borderId="318" applyNumberFormat="0" applyAlignment="0" applyProtection="0"/>
    <xf numFmtId="240" fontId="153" fillId="20" borderId="318" applyNumberFormat="0" applyAlignment="0" applyProtection="0"/>
    <xf numFmtId="1" fontId="121" fillId="0" borderId="365" applyBorder="0" applyAlignment="0">
      <alignment horizontal="center"/>
    </xf>
    <xf numFmtId="1" fontId="121" fillId="0" borderId="365" applyBorder="0" applyAlignment="0">
      <alignment horizontal="center"/>
    </xf>
    <xf numFmtId="240" fontId="138" fillId="18" borderId="336" applyNumberFormat="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18"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2" fillId="18" borderId="337" applyNumberFormat="0" applyAlignment="0" applyProtection="0"/>
    <xf numFmtId="240" fontId="56" fillId="0" borderId="334" applyNumberFormat="0" applyAlignment="0" applyProtection="0">
      <alignment horizontal="left" vertical="center"/>
    </xf>
    <xf numFmtId="240" fontId="153" fillId="20" borderId="336"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49" applyNumberFormat="0" applyAlignment="0" applyProtection="0">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18" applyNumberFormat="0" applyAlignment="0" applyProtection="0"/>
    <xf numFmtId="240" fontId="138" fillId="18" borderId="318"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18" fillId="0" borderId="365" applyNumberFormat="0" applyFont="0" applyFill="0" applyAlignment="0" applyProtection="0"/>
    <xf numFmtId="240" fontId="152" fillId="18" borderId="368"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53" fillId="20" borderId="343" applyNumberFormat="0" applyAlignment="0" applyProtection="0"/>
    <xf numFmtId="240" fontId="138" fillId="18" borderId="367"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1" fontId="121" fillId="0" borderId="365" applyBorder="0" applyAlignment="0">
      <alignment horizont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56" fillId="0" borderId="334" applyNumberFormat="0" applyAlignment="0" applyProtection="0">
      <alignment horizontal="left" vertical="center"/>
    </xf>
    <xf numFmtId="240" fontId="153" fillId="20"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38" fillId="18" borderId="352" applyNumberFormat="0" applyAlignment="0" applyProtection="0"/>
    <xf numFmtId="240" fontId="12" fillId="4" borderId="348" applyNumberFormat="0" applyFont="0" applyAlignment="0" applyProtection="0"/>
    <xf numFmtId="240" fontId="138" fillId="18" borderId="367" applyNumberFormat="0" applyAlignment="0" applyProtection="0"/>
    <xf numFmtId="240" fontId="153" fillId="20" borderId="330" applyNumberFormat="0" applyAlignment="0" applyProtection="0"/>
    <xf numFmtId="240" fontId="12" fillId="4" borderId="348" applyNumberFormat="0" applyFont="0" applyAlignment="0" applyProtection="0"/>
    <xf numFmtId="240" fontId="138" fillId="18" borderId="367"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56" fillId="0" borderId="334" applyNumberFormat="0" applyAlignment="0" applyProtection="0">
      <alignment horizontal="left" vertical="center"/>
    </xf>
    <xf numFmtId="240" fontId="138" fillId="18" borderId="367" applyNumberFormat="0" applyAlignment="0" applyProtection="0"/>
    <xf numFmtId="1" fontId="121" fillId="0" borderId="365" applyBorder="0" applyAlignment="0">
      <alignment horizontal="center"/>
    </xf>
    <xf numFmtId="240" fontId="153" fillId="20" borderId="330" applyNumberFormat="0" applyAlignment="0" applyProtection="0"/>
    <xf numFmtId="240" fontId="56" fillId="0" borderId="349" applyNumberFormat="0" applyAlignment="0" applyProtection="0">
      <alignment horizontal="left" vertical="center"/>
    </xf>
    <xf numFmtId="240" fontId="138" fillId="18" borderId="367" applyNumberFormat="0" applyAlignment="0" applyProtection="0"/>
    <xf numFmtId="240" fontId="214" fillId="18" borderId="352" applyNumberFormat="0" applyAlignment="0" applyProtection="0"/>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38" fillId="18" borderId="352" applyNumberForma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2" fillId="4" borderId="313" applyNumberFormat="0" applyFon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152" fillId="18" borderId="316" applyNumberFormat="0" applyAlignment="0" applyProtection="0"/>
    <xf numFmtId="240" fontId="225" fillId="18" borderId="316" applyNumberFormat="0" applyAlignment="0" applyProtection="0"/>
    <xf numFmtId="240" fontId="225" fillId="18" borderId="316"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9" fontId="118" fillId="0" borderId="317" applyNumberFormat="0" applyBorder="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240" fontId="183" fillId="1" borderId="304" applyNumberFormat="0" applyFont="0" applyAlignment="0">
      <alignment horizont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248" fontId="191"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89" fontId="54" fillId="0" borderId="315">
      <alignment horizontal="right" vertic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190" fontId="54" fillId="0" borderId="315">
      <alignment horizontal="center"/>
    </xf>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240" fontId="138" fillId="18" borderId="318" applyNumberFormat="0" applyAlignment="0" applyProtection="0"/>
    <xf numFmtId="1" fontId="121" fillId="0" borderId="365" applyBorder="0" applyAlignment="0">
      <alignment horizontal="center"/>
    </xf>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95" fillId="0" borderId="319" applyNumberFormat="0" applyFill="0" applyAlignment="0" applyProtection="0"/>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174" fillId="0" borderId="320" applyNumberFormat="0" applyAlignment="0">
      <alignment horizontal="center"/>
    </xf>
    <xf numFmtId="240" fontId="56" fillId="0" borderId="334" applyNumberFormat="0" applyAlignment="0" applyProtection="0">
      <alignment horizontal="left" vertical="center"/>
    </xf>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192" fontId="54" fillId="0" borderId="310"/>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20" fontId="198" fillId="52" borderId="321">
      <alignment vertical="top"/>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3" borderId="310">
      <alignment horizontal="left" vertical="center"/>
    </xf>
    <xf numFmtId="240" fontId="18" fillId="57" borderId="310">
      <alignment horizontal="left" vertical="center"/>
    </xf>
    <xf numFmtId="240" fontId="18" fillId="53" borderId="310">
      <alignment horizontal="left" vertical="center"/>
    </xf>
    <xf numFmtId="240" fontId="18" fillId="57" borderId="310">
      <alignment horizontal="left" vertical="center"/>
    </xf>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21" fontId="199" fillId="54" borderId="321"/>
    <xf numFmtId="217" fontId="59" fillId="0" borderId="321">
      <alignment horizontal="left" vertical="top"/>
    </xf>
    <xf numFmtId="217" fontId="59" fillId="0" borderId="321">
      <alignment horizontal="left" vertical="top"/>
    </xf>
    <xf numFmtId="253"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53" fontId="59" fillId="0" borderId="321">
      <alignment horizontal="left" vertical="top"/>
    </xf>
    <xf numFmtId="217" fontId="59" fillId="0" borderId="321">
      <alignment horizontal="left" vertical="top"/>
    </xf>
    <xf numFmtId="217" fontId="59" fillId="0" borderId="321">
      <alignment horizontal="left" vertical="top"/>
    </xf>
    <xf numFmtId="217" fontId="59" fillId="0" borderId="321">
      <alignment horizontal="left" vertical="top"/>
    </xf>
    <xf numFmtId="240" fontId="56" fillId="0" borderId="334" applyNumberFormat="0" applyAlignment="0" applyProtection="0">
      <alignment horizontal="left" vertical="center"/>
    </xf>
    <xf numFmtId="240" fontId="56" fillId="0" borderId="334" applyNumberFormat="0" applyAlignment="0" applyProtection="0">
      <alignment horizontal="left" vertical="center"/>
    </xf>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56" fillId="0" borderId="349" applyNumberFormat="0" applyAlignment="0" applyProtection="0">
      <alignment horizontal="left" vertical="center"/>
    </xf>
    <xf numFmtId="240" fontId="138" fillId="18" borderId="367" applyNumberFormat="0" applyAlignment="0" applyProtection="0"/>
    <xf numFmtId="240" fontId="152" fillId="18" borderId="358" applyNumberFormat="0" applyAlignment="0" applyProtection="0"/>
    <xf numFmtId="240" fontId="138" fillId="18" borderId="367" applyNumberFormat="0" applyAlignment="0" applyProtection="0"/>
    <xf numFmtId="240" fontId="138" fillId="18" borderId="367"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38" fillId="18" borderId="343" applyNumberFormat="0" applyAlignment="0" applyProtection="0"/>
    <xf numFmtId="240" fontId="12" fillId="4" borderId="348" applyNumberFormat="0" applyFont="0" applyAlignment="0" applyProtection="0"/>
    <xf numFmtId="240" fontId="174" fillId="0" borderId="345" applyNumberFormat="0" applyAlignment="0">
      <alignment horizontal="center"/>
    </xf>
    <xf numFmtId="240" fontId="12" fillId="4" borderId="348" applyNumberFormat="0" applyFont="0" applyAlignment="0" applyProtection="0"/>
    <xf numFmtId="240" fontId="56" fillId="0" borderId="349" applyNumberFormat="0" applyAlignment="0" applyProtection="0">
      <alignment horizontal="left" vertical="center"/>
    </xf>
    <xf numFmtId="240" fontId="118" fillId="0" borderId="365" applyNumberFormat="0" applyFont="0" applyFill="0" applyAlignment="0" applyProtection="0"/>
    <xf numFmtId="240" fontId="138" fillId="18" borderId="367" applyNumberFormat="0" applyAlignment="0" applyProtection="0"/>
    <xf numFmtId="240" fontId="56" fillId="0" borderId="349" applyNumberFormat="0" applyAlignment="0" applyProtection="0">
      <alignment horizontal="left" vertical="center"/>
    </xf>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56" fillId="0" borderId="364">
      <alignment horizontal="left" vertical="center"/>
    </xf>
    <xf numFmtId="240" fontId="12" fillId="4" borderId="348" applyNumberFormat="0" applyFont="0" applyAlignment="0" applyProtection="0"/>
    <xf numFmtId="240" fontId="138" fillId="18" borderId="367"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38" fillId="18" borderId="367"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53" fillId="20" borderId="367" applyNumberFormat="0" applyAlignment="0" applyProtection="0"/>
    <xf numFmtId="240" fontId="138" fillId="18" borderId="367" applyNumberFormat="0" applyAlignment="0" applyProtection="0"/>
    <xf numFmtId="240" fontId="118" fillId="0" borderId="351" applyNumberFormat="0" applyFont="0" applyFill="0" applyAlignment="0" applyProtection="0"/>
    <xf numFmtId="240" fontId="153" fillId="20" borderId="367" applyNumberFormat="0" applyAlignment="0" applyProtection="0"/>
    <xf numFmtId="240" fontId="12" fillId="4" borderId="357" applyNumberFormat="0" applyFont="0" applyAlignment="0" applyProtection="0"/>
    <xf numFmtId="240" fontId="118" fillId="0" borderId="351" applyNumberFormat="0" applyFont="0" applyFill="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1" fontId="121" fillId="0" borderId="351" applyBorder="0" applyAlignment="0">
      <alignment horizontal="center"/>
    </xf>
    <xf numFmtId="240" fontId="152" fillId="18" borderId="341" applyNumberFormat="0" applyAlignment="0" applyProtection="0"/>
    <xf numFmtId="240" fontId="118" fillId="0" borderId="351" applyNumberFormat="0" applyFont="0" applyFill="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1" fontId="121" fillId="0" borderId="351" applyBorder="0" applyAlignment="0">
      <alignment horizontal="center"/>
    </xf>
    <xf numFmtId="240" fontId="56" fillId="0" borderId="349" applyNumberFormat="0" applyAlignment="0" applyProtection="0">
      <alignment horizontal="left" vertical="center"/>
    </xf>
    <xf numFmtId="240" fontId="118" fillId="0" borderId="365" applyNumberFormat="0" applyFont="0" applyFill="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1" fontId="121" fillId="0" borderId="351" applyBorder="0" applyAlignment="0">
      <alignment horizontal="center"/>
    </xf>
    <xf numFmtId="240" fontId="56" fillId="0" borderId="349" applyNumberFormat="0" applyAlignment="0" applyProtection="0">
      <alignment horizontal="left" vertical="center"/>
    </xf>
    <xf numFmtId="1" fontId="121" fillId="0" borderId="365" applyBorder="0" applyAlignment="0">
      <alignment horizontal="center"/>
    </xf>
    <xf numFmtId="240" fontId="153" fillId="20" borderId="360" applyNumberFormat="0" applyAlignment="0" applyProtection="0"/>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240" fontId="56" fillId="0" borderId="327">
      <alignment horizontal="left" vertical="center"/>
    </xf>
    <xf numFmtId="1" fontId="121" fillId="0" borderId="365" applyBorder="0" applyAlignment="0">
      <alignment horizontal="center"/>
    </xf>
    <xf numFmtId="1" fontId="121" fillId="0" borderId="365" applyBorder="0" applyAlignment="0">
      <alignment horizontal="center"/>
    </xf>
    <xf numFmtId="1" fontId="121" fillId="0" borderId="365" applyBorder="0" applyAlignment="0">
      <alignment horizontal="center"/>
    </xf>
    <xf numFmtId="240" fontId="12" fillId="4" borderId="348" applyNumberFormat="0" applyFont="0" applyAlignment="0" applyProtection="0"/>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220" fontId="59" fillId="44" borderId="323" applyNumberFormat="0" applyAlignment="0">
      <alignment horizontal="left" vertical="top"/>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49" fontId="166" fillId="0" borderId="323">
      <alignment vertical="center"/>
    </xf>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10" fontId="72" fillId="3" borderId="323" applyNumberFormat="0" applyBorder="0" applyAlignment="0" applyProtection="0"/>
    <xf numFmtId="240" fontId="221"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153"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221" fillId="20" borderId="324" applyNumberFormat="0" applyAlignment="0" applyProtection="0"/>
    <xf numFmtId="240" fontId="153" fillId="20" borderId="324" applyNumberFormat="0" applyAlignment="0" applyProtection="0"/>
    <xf numFmtId="240" fontId="221" fillId="20" borderId="324" applyNumberFormat="0" applyAlignment="0" applyProtection="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 fontId="168" fillId="0" borderId="328" applyBorder="0"/>
    <xf numFmtId="240" fontId="174" fillId="0" borderId="320" applyNumberFormat="0" applyAlignment="0">
      <alignment horizontal="center"/>
    </xf>
    <xf numFmtId="240" fontId="12" fillId="4" borderId="348" applyNumberFormat="0" applyFont="0" applyAlignment="0" applyProtection="0"/>
    <xf numFmtId="240" fontId="138" fillId="18" borderId="367"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138" fillId="18" borderId="367" applyNumberFormat="0" applyAlignment="0" applyProtection="0"/>
    <xf numFmtId="240" fontId="153" fillId="20" borderId="367" applyNumberFormat="0" applyAlignment="0" applyProtection="0"/>
    <xf numFmtId="240" fontId="12" fillId="4" borderId="348" applyNumberFormat="0" applyFont="0" applyAlignment="0" applyProtection="0"/>
    <xf numFmtId="240" fontId="138" fillId="18" borderId="367"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83" fillId="1" borderId="347" applyNumberFormat="0" applyFont="0" applyAlignment="0">
      <alignment horizontal="center"/>
    </xf>
    <xf numFmtId="240" fontId="153" fillId="20" borderId="330" applyNumberFormat="0" applyAlignment="0" applyProtection="0"/>
    <xf numFmtId="240" fontId="138" fillId="18" borderId="367" applyNumberFormat="0" applyAlignment="0" applyProtection="0"/>
    <xf numFmtId="240" fontId="12" fillId="0" borderId="0"/>
    <xf numFmtId="240" fontId="152" fillId="18" borderId="329" applyNumberFormat="0" applyAlignment="0" applyProtection="0"/>
    <xf numFmtId="240" fontId="118" fillId="0" borderId="351" applyNumberFormat="0" applyFont="0" applyFill="0" applyAlignment="0" applyProtection="0"/>
    <xf numFmtId="240" fontId="138" fillId="18" borderId="367" applyNumberForma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2" fillId="4" borderId="348" applyNumberFormat="0" applyFont="0" applyAlignment="0" applyProtection="0"/>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17" fillId="0" borderId="0">
      <alignment vertical="top"/>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30"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138" fillId="18" borderId="352" applyNumberFormat="0" applyAlignment="0" applyProtection="0"/>
    <xf numFmtId="240" fontId="56" fillId="0" borderId="349" applyNumberFormat="0" applyAlignment="0" applyProtection="0">
      <alignment horizontal="left" vertical="center"/>
    </xf>
    <xf numFmtId="240" fontId="138" fillId="18" borderId="367" applyNumberFormat="0" applyAlignment="0" applyProtection="0"/>
    <xf numFmtId="240" fontId="12" fillId="4" borderId="348" applyNumberFormat="0" applyFont="0" applyAlignment="0" applyProtection="0"/>
    <xf numFmtId="1" fontId="121" fillId="0" borderId="351" applyBorder="0" applyAlignment="0">
      <alignment horizontal="center"/>
    </xf>
    <xf numFmtId="240" fontId="12" fillId="4" borderId="348" applyNumberFormat="0" applyFont="0" applyAlignment="0" applyProtection="0"/>
    <xf numFmtId="1" fontId="121" fillId="0" borderId="351" applyBorder="0" applyAlignment="0">
      <alignment horizontal="center"/>
    </xf>
    <xf numFmtId="240" fontId="153" fillId="20" borderId="367" applyNumberFormat="0" applyAlignment="0" applyProtection="0"/>
    <xf numFmtId="240" fontId="12" fillId="4" borderId="348" applyNumberFormat="0" applyFont="0" applyAlignment="0" applyProtection="0"/>
    <xf numFmtId="1" fontId="121" fillId="0" borderId="351" applyBorder="0" applyAlignment="0">
      <alignment horizontal="center"/>
    </xf>
    <xf numFmtId="240" fontId="138" fillId="18" borderId="367" applyNumberFormat="0" applyAlignment="0" applyProtection="0"/>
    <xf numFmtId="1" fontId="121" fillId="0" borderId="351" applyBorder="0" applyAlignment="0">
      <alignment horizontal="center"/>
    </xf>
    <xf numFmtId="240" fontId="12" fillId="4" borderId="348" applyNumberFormat="0" applyFont="0" applyAlignment="0" applyProtection="0"/>
    <xf numFmtId="240" fontId="183" fillId="1" borderId="364" applyNumberFormat="0" applyFont="0" applyAlignment="0">
      <alignment horizontal="center"/>
    </xf>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2" fillId="4" borderId="326" applyNumberFormat="0" applyFon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152" fillId="18" borderId="329" applyNumberFormat="0" applyAlignment="0" applyProtection="0"/>
    <xf numFmtId="240" fontId="225" fillId="18" borderId="329" applyNumberFormat="0" applyAlignment="0" applyProtection="0"/>
    <xf numFmtId="240" fontId="225" fillId="18" borderId="329"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17" fillId="0" borderId="0">
      <alignment vertical="top"/>
    </xf>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240" fontId="183" fillId="1" borderId="314" applyNumberFormat="0" applyFont="0" applyAlignment="0">
      <alignment horizont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248" fontId="191"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189" fontId="54" fillId="0" borderId="328">
      <alignment horizontal="right" vertical="center"/>
    </xf>
    <xf numFmtId="240" fontId="12" fillId="4" borderId="369" applyNumberFormat="0" applyFont="0" applyAlignment="0" applyProtection="0"/>
    <xf numFmtId="240" fontId="12" fillId="4" borderId="369" applyNumberFormat="0" applyFont="0" applyAlignment="0" applyProtection="0"/>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190" fontId="54" fillId="0" borderId="328">
      <alignment horizontal="center"/>
    </xf>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38" fillId="18" borderId="330" applyNumberFormat="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195" fillId="0" borderId="331" applyNumberFormat="0" applyFill="0" applyAlignment="0" applyProtection="0"/>
    <xf numFmtId="240" fontId="56" fillId="0" borderId="349" applyNumberFormat="0" applyAlignment="0" applyProtection="0">
      <alignment horizontal="left" vertical="center"/>
    </xf>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192" fontId="54" fillId="0" borderId="323"/>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20" fontId="198" fillId="52" borderId="332">
      <alignment vertical="top"/>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3" borderId="323">
      <alignment horizontal="left" vertical="center"/>
    </xf>
    <xf numFmtId="240" fontId="18" fillId="57" borderId="323">
      <alignment horizontal="left" vertical="center"/>
    </xf>
    <xf numFmtId="240" fontId="18" fillId="53" borderId="323">
      <alignment horizontal="left" vertical="center"/>
    </xf>
    <xf numFmtId="240" fontId="18" fillId="57" borderId="323">
      <alignment horizontal="left" vertical="center"/>
    </xf>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21" fontId="199" fillId="54" borderId="332"/>
    <xf numFmtId="217" fontId="59" fillId="0" borderId="332">
      <alignment horizontal="left" vertical="top"/>
    </xf>
    <xf numFmtId="217" fontId="59" fillId="0" borderId="332">
      <alignment horizontal="left" vertical="top"/>
    </xf>
    <xf numFmtId="253"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53" fontId="59" fillId="0" borderId="332">
      <alignment horizontal="left" vertical="top"/>
    </xf>
    <xf numFmtId="217" fontId="59" fillId="0" borderId="332">
      <alignment horizontal="left" vertical="top"/>
    </xf>
    <xf numFmtId="217" fontId="59" fillId="0" borderId="332">
      <alignment horizontal="left" vertical="top"/>
    </xf>
    <xf numFmtId="217" fontId="59" fillId="0" borderId="332">
      <alignment horizontal="left" vertical="top"/>
    </xf>
    <xf numFmtId="240" fontId="118" fillId="0" borderId="365" applyNumberFormat="0" applyFont="0" applyFill="0" applyAlignment="0" applyProtection="0"/>
    <xf numFmtId="240" fontId="153" fillId="20" borderId="367" applyNumberFormat="0" applyAlignment="0" applyProtection="0"/>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40" fontId="56" fillId="0" borderId="339">
      <alignment horizontal="left" vertical="center"/>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220" fontId="59" fillId="44" borderId="335" applyNumberFormat="0" applyAlignment="0">
      <alignment horizontal="left" vertical="top"/>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49" fontId="166" fillId="0" borderId="335">
      <alignment vertical="center"/>
    </xf>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10" fontId="72" fillId="3" borderId="335" applyNumberFormat="0" applyBorder="0" applyAlignment="0" applyProtection="0"/>
    <xf numFmtId="240" fontId="221"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153"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221" fillId="20" borderId="336" applyNumberFormat="0" applyAlignment="0" applyProtection="0"/>
    <xf numFmtId="240" fontId="153" fillId="20" borderId="336" applyNumberFormat="0" applyAlignment="0" applyProtection="0"/>
    <xf numFmtId="240" fontId="221" fillId="20" borderId="336" applyNumberFormat="0" applyAlignment="0" applyProtection="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 fontId="168" fillId="0" borderId="340" applyBorder="0"/>
    <xf numFmtId="240" fontId="153" fillId="20" borderId="343" applyNumberFormat="0" applyAlignment="0" applyProtection="0"/>
    <xf numFmtId="240" fontId="153" fillId="20" borderId="343" applyNumberFormat="0" applyAlignment="0" applyProtection="0"/>
    <xf numFmtId="240" fontId="12" fillId="4" borderId="348" applyNumberFormat="0" applyFont="0" applyAlignment="0" applyProtection="0"/>
    <xf numFmtId="240" fontId="153" fillId="20" borderId="343" applyNumberFormat="0" applyAlignment="0" applyProtection="0"/>
    <xf numFmtId="1" fontId="121" fillId="0" borderId="365" applyBorder="0" applyAlignment="0">
      <alignment horizontal="center"/>
    </xf>
    <xf numFmtId="1" fontId="121" fillId="0" borderId="365" applyBorder="0" applyAlignment="0">
      <alignment horizontal="center"/>
    </xf>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18" fillId="0" borderId="365" applyNumberFormat="0" applyFont="0" applyFill="0" applyAlignment="0" applyProtection="0"/>
    <xf numFmtId="240" fontId="138" fillId="18" borderId="343" applyNumberFormat="0" applyAlignment="0" applyProtection="0"/>
    <xf numFmtId="240" fontId="138" fillId="18" borderId="343" applyNumberForma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4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2" fillId="4" borderId="338" applyNumberFormat="0" applyFon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152" fillId="18" borderId="341" applyNumberFormat="0" applyAlignment="0" applyProtection="0"/>
    <xf numFmtId="240" fontId="225" fillId="18" borderId="341" applyNumberFormat="0" applyAlignment="0" applyProtection="0"/>
    <xf numFmtId="240" fontId="225" fillId="18" borderId="341" applyNumberFormat="0" applyAlignment="0" applyProtection="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9" fontId="118" fillId="0" borderId="342" applyNumberFormat="0" applyBorder="0"/>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240" fontId="183" fillId="1" borderId="327" applyNumberFormat="0" applyFont="0" applyAlignment="0">
      <alignment horizont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248" fontId="191"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89" fontId="54" fillId="0" borderId="340">
      <alignment horizontal="right" vertic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190" fontId="54" fillId="0" borderId="340">
      <alignment horizontal="center"/>
    </xf>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38" fillId="18" borderId="343" applyNumberFormat="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95" fillId="0" borderId="344" applyNumberFormat="0" applyFill="0" applyAlignment="0" applyProtection="0"/>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240" fontId="174" fillId="0" borderId="345" applyNumberFormat="0" applyAlignment="0">
      <alignment horizontal="center"/>
    </xf>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192" fontId="54" fillId="0" borderId="335"/>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20" fontId="198" fillId="52" borderId="346">
      <alignment vertical="top"/>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3" borderId="335">
      <alignment horizontal="left" vertical="center"/>
    </xf>
    <xf numFmtId="240" fontId="18" fillId="57" borderId="335">
      <alignment horizontal="left" vertical="center"/>
    </xf>
    <xf numFmtId="240" fontId="18" fillId="53" borderId="335">
      <alignment horizontal="left" vertical="center"/>
    </xf>
    <xf numFmtId="240" fontId="18" fillId="57" borderId="335">
      <alignment horizontal="left" vertical="center"/>
    </xf>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21" fontId="199" fillId="54" borderId="346"/>
    <xf numFmtId="217" fontId="59" fillId="0" borderId="346">
      <alignment horizontal="left" vertical="top"/>
    </xf>
    <xf numFmtId="217" fontId="59" fillId="0" borderId="346">
      <alignment horizontal="left" vertical="top"/>
    </xf>
    <xf numFmtId="253"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53" fontId="59" fillId="0" borderId="346">
      <alignment horizontal="left" vertical="top"/>
    </xf>
    <xf numFmtId="217" fontId="59" fillId="0" borderId="346">
      <alignment horizontal="left" vertical="top"/>
    </xf>
    <xf numFmtId="217" fontId="59" fillId="0" borderId="346">
      <alignment horizontal="left" vertical="top"/>
    </xf>
    <xf numFmtId="217" fontId="59" fillId="0" borderId="346">
      <alignment horizontal="left" vertical="top"/>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49" applyNumberFormat="0" applyAlignment="0" applyProtection="0">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40" fontId="56" fillId="0" borderId="355">
      <alignment horizontal="left" vertical="center"/>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220" fontId="59" fillId="44" borderId="351" applyNumberFormat="0" applyAlignment="0">
      <alignment horizontal="left" vertical="top"/>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49" fontId="166" fillId="0" borderId="351">
      <alignment vertical="center"/>
    </xf>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10" fontId="72" fillId="3" borderId="351" applyNumberFormat="0" applyBorder="0" applyAlignment="0" applyProtection="0"/>
    <xf numFmtId="240" fontId="221"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153"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221" fillId="20" borderId="352" applyNumberFormat="0" applyAlignment="0" applyProtection="0"/>
    <xf numFmtId="240" fontId="153" fillId="20" borderId="352" applyNumberFormat="0" applyAlignment="0" applyProtection="0"/>
    <xf numFmtId="240" fontId="221" fillId="20" borderId="352" applyNumberFormat="0" applyAlignment="0" applyProtection="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 fontId="168" fillId="0" borderId="356" applyBorder="0"/>
    <xf numFmtId="240" fontId="153" fillId="20" borderId="360" applyNumberFormat="0" applyAlignment="0" applyProtection="0"/>
    <xf numFmtId="240" fontId="117" fillId="0" borderId="0">
      <alignment vertical="top"/>
    </xf>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2" fillId="4" borderId="357" applyNumberFormat="0" applyFon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152" fillId="18" borderId="358" applyNumberFormat="0" applyAlignment="0" applyProtection="0"/>
    <xf numFmtId="240" fontId="225" fillId="18" borderId="358" applyNumberFormat="0" applyAlignment="0" applyProtection="0"/>
    <xf numFmtId="240" fontId="225" fillId="18" borderId="358" applyNumberFormat="0" applyAlignment="0" applyProtection="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9" fontId="118" fillId="0" borderId="359" applyNumberFormat="0" applyBorder="0"/>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248" fontId="191"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89" fontId="54" fillId="0" borderId="356">
      <alignment horizontal="right" vertic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190" fontId="54" fillId="0" borderId="356">
      <alignment horizontal="center"/>
    </xf>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38" fillId="18" borderId="360" applyNumberFormat="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95" fillId="0" borderId="361" applyNumberFormat="0" applyFill="0" applyAlignment="0" applyProtection="0"/>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240" fontId="174" fillId="0" borderId="362" applyNumberFormat="0" applyAlignment="0">
      <alignment horizontal="center"/>
    </xf>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192" fontId="54" fillId="0" borderId="351"/>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20" fontId="198" fillId="52" borderId="363">
      <alignment vertical="top"/>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3" borderId="351">
      <alignment horizontal="left" vertical="center"/>
    </xf>
    <xf numFmtId="240" fontId="18" fillId="57" borderId="351">
      <alignment horizontal="left" vertical="center"/>
    </xf>
    <xf numFmtId="240" fontId="18" fillId="53" borderId="351">
      <alignment horizontal="left" vertical="center"/>
    </xf>
    <xf numFmtId="240" fontId="18" fillId="57" borderId="351">
      <alignment horizontal="left" vertical="center"/>
    </xf>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21" fontId="199" fillId="54" borderId="363"/>
    <xf numFmtId="217" fontId="59" fillId="0" borderId="363">
      <alignment horizontal="left" vertical="top"/>
    </xf>
    <xf numFmtId="217" fontId="59" fillId="0" borderId="363">
      <alignment horizontal="left" vertical="top"/>
    </xf>
    <xf numFmtId="253"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53" fontId="59" fillId="0" borderId="363">
      <alignment horizontal="left" vertical="top"/>
    </xf>
    <xf numFmtId="217" fontId="59" fillId="0" borderId="363">
      <alignment horizontal="left" vertical="top"/>
    </xf>
    <xf numFmtId="217" fontId="59" fillId="0" borderId="363">
      <alignment horizontal="left" vertical="top"/>
    </xf>
    <xf numFmtId="217" fontId="59" fillId="0" borderId="363">
      <alignment horizontal="left" vertical="top"/>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40" fontId="56" fillId="0" borderId="370">
      <alignment horizontal="left" vertical="center"/>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220" fontId="59" fillId="44" borderId="365" applyNumberFormat="0" applyAlignment="0">
      <alignment horizontal="left" vertical="top"/>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49" fontId="166" fillId="0" borderId="365">
      <alignment vertical="center"/>
    </xf>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10" fontId="72" fillId="3" borderId="365" applyNumberFormat="0" applyBorder="0" applyAlignment="0" applyProtection="0"/>
    <xf numFmtId="240" fontId="221"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153"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221" fillId="20" borderId="367" applyNumberFormat="0" applyAlignment="0" applyProtection="0"/>
    <xf numFmtId="240" fontId="153" fillId="20" borderId="367" applyNumberFormat="0" applyAlignment="0" applyProtection="0"/>
    <xf numFmtId="240" fontId="221" fillId="20" borderId="367" applyNumberFormat="0" applyAlignment="0" applyProtection="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 fontId="168" fillId="0" borderId="371" applyBorder="0"/>
    <xf numFmtId="243" fontId="174" fillId="0" borderId="350"/>
    <xf numFmtId="243" fontId="174" fillId="0" borderId="350"/>
    <xf numFmtId="243" fontId="174" fillId="0" borderId="350"/>
    <xf numFmtId="243" fontId="174" fillId="0" borderId="350"/>
    <xf numFmtId="243" fontId="174" fillId="0" borderId="350"/>
    <xf numFmtId="243" fontId="174" fillId="0" borderId="350"/>
    <xf numFmtId="243" fontId="174" fillId="0" borderId="350"/>
    <xf numFmtId="243" fontId="174" fillId="0" borderId="350"/>
    <xf numFmtId="243" fontId="174" fillId="0" borderId="350"/>
    <xf numFmtId="243" fontId="174" fillId="0" borderId="350"/>
    <xf numFmtId="243" fontId="174" fillId="0" borderId="35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2" fillId="4" borderId="369" applyNumberFormat="0" applyFon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152" fillId="18" borderId="368" applyNumberFormat="0" applyAlignment="0" applyProtection="0"/>
    <xf numFmtId="240" fontId="225" fillId="18" borderId="368" applyNumberFormat="0" applyAlignment="0" applyProtection="0"/>
    <xf numFmtId="240" fontId="225" fillId="18" borderId="368" applyNumberFormat="0" applyAlignment="0" applyProtection="0"/>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248" fontId="191"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89" fontId="54" fillId="0" borderId="371">
      <alignment horizontal="right" vertic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190" fontId="54" fillId="0" borderId="371">
      <alignment horizontal="center"/>
    </xf>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38" fillId="18" borderId="367" applyNumberFormat="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240" fontId="195" fillId="0" borderId="372" applyNumberFormat="0" applyFill="0" applyAlignment="0" applyProtection="0"/>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192" fontId="54" fillId="0" borderId="365"/>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20" fontId="198" fillId="52" borderId="366">
      <alignment vertical="top"/>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3" borderId="365">
      <alignment horizontal="left" vertical="center"/>
    </xf>
    <xf numFmtId="240" fontId="18" fillId="57" borderId="365">
      <alignment horizontal="left" vertical="center"/>
    </xf>
    <xf numFmtId="240" fontId="18" fillId="53" borderId="365">
      <alignment horizontal="left" vertical="center"/>
    </xf>
    <xf numFmtId="240" fontId="18" fillId="57" borderId="365">
      <alignment horizontal="left" vertical="center"/>
    </xf>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21" fontId="199" fillId="54" borderId="366"/>
    <xf numFmtId="217" fontId="59" fillId="0" borderId="366">
      <alignment horizontal="left" vertical="top"/>
    </xf>
    <xf numFmtId="217" fontId="59" fillId="0" borderId="366">
      <alignment horizontal="left" vertical="top"/>
    </xf>
    <xf numFmtId="253"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53" fontId="59" fillId="0" borderId="366">
      <alignment horizontal="left" vertical="top"/>
    </xf>
    <xf numFmtId="217" fontId="59" fillId="0" borderId="366">
      <alignment horizontal="left" vertical="top"/>
    </xf>
    <xf numFmtId="217" fontId="59" fillId="0" borderId="366">
      <alignment horizontal="left" vertical="top"/>
    </xf>
    <xf numFmtId="217" fontId="59" fillId="0" borderId="366">
      <alignment horizontal="left" vertical="top"/>
    </xf>
    <xf numFmtId="240" fontId="232" fillId="0" borderId="0"/>
    <xf numFmtId="240" fontId="56" fillId="0" borderId="291">
      <alignment horizontal="left" vertical="center"/>
    </xf>
    <xf numFmtId="240" fontId="89" fillId="0" borderId="0" applyProtection="0"/>
    <xf numFmtId="240" fontId="56" fillId="0" borderId="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240" fontId="5" fillId="0" borderId="0"/>
    <xf numFmtId="168" fontId="5" fillId="0" borderId="0" applyFont="0" applyFill="0" applyBorder="0" applyAlignment="0" applyProtection="0"/>
    <xf numFmtId="240" fontId="5" fillId="0" borderId="0"/>
    <xf numFmtId="168" fontId="5" fillId="0" borderId="0" applyFont="0" applyFill="0" applyBorder="0" applyAlignment="0" applyProtection="0"/>
    <xf numFmtId="168" fontId="5" fillId="0" borderId="0" applyFont="0" applyFill="0" applyBorder="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168" fontId="5" fillId="0" borderId="0" applyFont="0" applyFill="0" applyBorder="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168" fontId="5" fillId="0" borderId="0" applyFont="0" applyFill="0" applyBorder="0" applyAlignment="0" applyProtection="0"/>
    <xf numFmtId="24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240" fontId="5" fillId="0" borderId="0"/>
    <xf numFmtId="168" fontId="5" fillId="0" borderId="0" applyFont="0" applyFill="0" applyBorder="0" applyAlignment="0" applyProtection="0"/>
    <xf numFmtId="240" fontId="5" fillId="0" borderId="0"/>
    <xf numFmtId="168" fontId="5" fillId="0" borderId="0" applyFont="0" applyFill="0" applyBorder="0" applyAlignment="0" applyProtection="0"/>
    <xf numFmtId="168" fontId="5" fillId="0" borderId="0" applyFont="0" applyFill="0" applyBorder="0" applyAlignment="0" applyProtection="0"/>
    <xf numFmtId="240" fontId="5" fillId="0" borderId="0"/>
    <xf numFmtId="168" fontId="5" fillId="0" borderId="0" applyFont="0" applyFill="0" applyBorder="0" applyAlignment="0" applyProtection="0"/>
    <xf numFmtId="240" fontId="5" fillId="0" borderId="0"/>
    <xf numFmtId="240" fontId="138" fillId="18" borderId="292" applyNumberFormat="0" applyAlignment="0" applyProtection="0"/>
    <xf numFmtId="240" fontId="138" fillId="18" borderId="292" applyNumberFormat="0" applyAlignment="0" applyProtection="0"/>
    <xf numFmtId="240" fontId="138" fillId="18" borderId="292" applyNumberFormat="0" applyAlignment="0" applyProtection="0"/>
    <xf numFmtId="240" fontId="5" fillId="0" borderId="0"/>
    <xf numFmtId="240" fontId="5" fillId="0" borderId="0"/>
    <xf numFmtId="240" fontId="5" fillId="0" borderId="0"/>
    <xf numFmtId="240" fontId="5" fillId="0" borderId="0"/>
    <xf numFmtId="240" fontId="5" fillId="0" borderId="0"/>
    <xf numFmtId="240" fontId="117" fillId="0" borderId="0">
      <alignment vertical="top"/>
    </xf>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53" fillId="20" borderId="292" applyNumberFormat="0" applyAlignment="0" applyProtection="0"/>
    <xf numFmtId="240" fontId="12" fillId="4" borderId="294" applyNumberFormat="0" applyFont="0" applyAlignment="0" applyProtection="0"/>
    <xf numFmtId="240" fontId="5" fillId="0" borderId="0"/>
    <xf numFmtId="240" fontId="153" fillId="20" borderId="292" applyNumberFormat="0" applyAlignment="0" applyProtection="0"/>
    <xf numFmtId="240" fontId="153" fillId="20" borderId="292" applyNumberFormat="0" applyAlignment="0" applyProtection="0"/>
    <xf numFmtId="240" fontId="153" fillId="20" borderId="292" applyNumberForma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83" fillId="1" borderId="291" applyNumberFormat="0" applyFont="0" applyAlignment="0">
      <alignment horizontal="center"/>
    </xf>
    <xf numFmtId="240" fontId="138" fillId="18" borderId="292" applyNumberFormat="0" applyAlignment="0" applyProtection="0"/>
    <xf numFmtId="240" fontId="174" fillId="0" borderId="320" applyNumberFormat="0" applyAlignment="0">
      <alignment horizontal="center"/>
    </xf>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12" fillId="4" borderId="294" applyNumberFormat="0" applyFont="0" applyAlignment="0" applyProtection="0"/>
    <xf numFmtId="240" fontId="56" fillId="0" borderId="291">
      <alignment horizontal="left" vertical="center"/>
    </xf>
    <xf numFmtId="240" fontId="5" fillId="0" borderId="0"/>
    <xf numFmtId="240" fontId="56" fillId="0" borderId="291">
      <alignment horizontal="left" vertical="center"/>
    </xf>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 fillId="0" borderId="0"/>
    <xf numFmtId="240" fontId="56" fillId="0" borderId="291">
      <alignment horizontal="left" vertical="center"/>
    </xf>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 fillId="0" borderId="0"/>
    <xf numFmtId="240" fontId="56" fillId="0" borderId="291">
      <alignment horizontal="left" vertical="center"/>
    </xf>
    <xf numFmtId="240" fontId="56" fillId="0" borderId="291">
      <alignment horizontal="left" vertical="center"/>
    </xf>
    <xf numFmtId="240" fontId="5" fillId="0" borderId="0"/>
    <xf numFmtId="240" fontId="56" fillId="0" borderId="291">
      <alignment horizontal="left" vertical="center"/>
    </xf>
    <xf numFmtId="240" fontId="5" fillId="0" borderId="0"/>
    <xf numFmtId="240" fontId="5" fillId="0" borderId="0"/>
    <xf numFmtId="240" fontId="56" fillId="0" borderId="291">
      <alignment horizontal="left" vertical="center"/>
    </xf>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 fillId="0" borderId="0"/>
    <xf numFmtId="240" fontId="56" fillId="0" borderId="291">
      <alignment horizontal="left" vertical="center"/>
    </xf>
    <xf numFmtId="240" fontId="56" fillId="0" borderId="291">
      <alignment horizontal="left" vertical="center"/>
    </xf>
    <xf numFmtId="240" fontId="56" fillId="0" borderId="291">
      <alignment horizontal="left" vertical="center"/>
    </xf>
    <xf numFmtId="240" fontId="5" fillId="0" borderId="0"/>
    <xf numFmtId="240" fontId="5" fillId="0" borderId="0"/>
    <xf numFmtId="240" fontId="56" fillId="0" borderId="291">
      <alignment horizontal="left" vertical="center"/>
    </xf>
    <xf numFmtId="240" fontId="5" fillId="0" borderId="0"/>
    <xf numFmtId="240" fontId="56" fillId="0" borderId="291">
      <alignment horizontal="left" vertical="center"/>
    </xf>
    <xf numFmtId="240" fontId="56" fillId="0" borderId="291">
      <alignment horizontal="left" vertical="center"/>
    </xf>
    <xf numFmtId="240" fontId="5" fillId="0" borderId="0"/>
    <xf numFmtId="240" fontId="5" fillId="0" borderId="0"/>
    <xf numFmtId="240" fontId="5" fillId="0" borderId="0"/>
    <xf numFmtId="240" fontId="56" fillId="0" borderId="291">
      <alignment horizontal="left" vertical="center"/>
    </xf>
    <xf numFmtId="240" fontId="5" fillId="0" borderId="0"/>
    <xf numFmtId="240" fontId="56" fillId="0" borderId="291">
      <alignment horizontal="left" vertical="center"/>
    </xf>
    <xf numFmtId="240" fontId="56" fillId="0" borderId="291">
      <alignment horizontal="left" vertical="center"/>
    </xf>
    <xf numFmtId="240" fontId="5" fillId="0" borderId="0"/>
    <xf numFmtId="240" fontId="5" fillId="0" borderId="0"/>
    <xf numFmtId="240" fontId="56" fillId="0" borderId="291">
      <alignment horizontal="left" vertical="center"/>
    </xf>
    <xf numFmtId="240" fontId="56" fillId="0" borderId="291">
      <alignment horizontal="left" vertical="center"/>
    </xf>
    <xf numFmtId="240" fontId="5" fillId="0" borderId="0"/>
    <xf numFmtId="240" fontId="5" fillId="0" borderId="0"/>
    <xf numFmtId="240" fontId="56" fillId="0" borderId="291">
      <alignment horizontal="left" vertical="center"/>
    </xf>
    <xf numFmtId="240" fontId="56" fillId="0" borderId="291">
      <alignment horizontal="left" vertical="center"/>
    </xf>
    <xf numFmtId="240" fontId="5" fillId="0" borderId="0"/>
    <xf numFmtId="240" fontId="56" fillId="0" borderId="291">
      <alignment horizontal="left" vertical="center"/>
    </xf>
    <xf numFmtId="240" fontId="5" fillId="0" borderId="0"/>
    <xf numFmtId="240" fontId="56" fillId="0" borderId="291">
      <alignment horizontal="left" vertical="center"/>
    </xf>
    <xf numFmtId="240" fontId="5" fillId="0" borderId="0"/>
    <xf numFmtId="240" fontId="5" fillId="0" borderId="0"/>
    <xf numFmtId="240" fontId="5" fillId="0" borderId="0"/>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1" fontId="121" fillId="0" borderId="373" applyBorder="0" applyAlignment="0">
      <alignment horizontal="center"/>
    </xf>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18" fillId="0" borderId="373" applyNumberFormat="0" applyFont="0" applyFill="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138" fillId="18" borderId="374" applyNumberFormat="0" applyAlignment="0" applyProtection="0"/>
    <xf numFmtId="240" fontId="214" fillId="18" borderId="374" applyNumberFormat="0" applyAlignment="0" applyProtection="0"/>
    <xf numFmtId="240" fontId="214" fillId="18" borderId="374" applyNumberFormat="0" applyAlignment="0" applyProtection="0"/>
    <xf numFmtId="240" fontId="138" fillId="18" borderId="374" applyNumberFormat="0" applyAlignment="0" applyProtection="0"/>
    <xf numFmtId="240" fontId="214" fillId="18" borderId="374" applyNumberFormat="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168" fontId="5" fillId="0" borderId="0" applyFont="0" applyFill="0" applyBorder="0" applyAlignment="0" applyProtection="0"/>
    <xf numFmtId="165" fontId="5" fillId="0" borderId="0" applyFont="0" applyFill="0" applyBorder="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2" fillId="18" borderId="375"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40" fontId="56" fillId="0" borderId="377">
      <alignment horizontal="left" vertical="center"/>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220" fontId="59" fillId="44" borderId="373" applyNumberFormat="0" applyAlignment="0">
      <alignment horizontal="left" vertical="top"/>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49" fontId="166" fillId="0" borderId="373">
      <alignment vertical="center"/>
    </xf>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10" fontId="72" fillId="3" borderId="373" applyNumberFormat="0" applyBorder="0" applyAlignment="0" applyProtection="0"/>
    <xf numFmtId="240" fontId="221"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153"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221" fillId="20" borderId="374" applyNumberFormat="0" applyAlignment="0" applyProtection="0"/>
    <xf numFmtId="240" fontId="153" fillId="20" borderId="374" applyNumberFormat="0" applyAlignment="0" applyProtection="0"/>
    <xf numFmtId="240" fontId="221" fillId="20" borderId="374" applyNumberFormat="0" applyAlignment="0" applyProtection="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 fontId="168" fillId="0" borderId="378" applyBorder="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5" fillId="0" borderId="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2" fillId="4" borderId="376" applyNumberFormat="0" applyFon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152" fillId="18" borderId="379" applyNumberFormat="0" applyAlignment="0" applyProtection="0"/>
    <xf numFmtId="240" fontId="225" fillId="18" borderId="379" applyNumberFormat="0" applyAlignment="0" applyProtection="0"/>
    <xf numFmtId="240" fontId="225" fillId="18" borderId="379" applyNumberFormat="0" applyAlignment="0" applyProtection="0"/>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240" fontId="183" fillId="1" borderId="291" applyNumberFormat="0" applyFont="0" applyAlignment="0">
      <alignment horizont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248" fontId="191"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89" fontId="54" fillId="0" borderId="378">
      <alignment horizontal="right" vertic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190" fontId="54" fillId="0" borderId="378">
      <alignment horizontal="center"/>
    </xf>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38" fillId="18" borderId="380" applyNumberFormat="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240" fontId="195" fillId="0" borderId="381" applyNumberFormat="0" applyFill="0" applyAlignment="0" applyProtection="0"/>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192" fontId="54" fillId="0" borderId="373"/>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3" borderId="373">
      <alignment horizontal="left" vertical="center"/>
    </xf>
    <xf numFmtId="240" fontId="18" fillId="57" borderId="373">
      <alignment horizontal="left" vertical="center"/>
    </xf>
    <xf numFmtId="240" fontId="18" fillId="53" borderId="373">
      <alignment horizontal="left" vertical="center"/>
    </xf>
    <xf numFmtId="240" fontId="18" fillId="57" borderId="373">
      <alignment horizontal="left" vertical="center"/>
    </xf>
    <xf numFmtId="0" fontId="233" fillId="0" borderId="0"/>
    <xf numFmtId="0" fontId="234" fillId="0" borderId="0"/>
    <xf numFmtId="168" fontId="234" fillId="0" borderId="0" applyFont="0" applyFill="0" applyBorder="0" applyAlignment="0" applyProtection="0"/>
    <xf numFmtId="166" fontId="32" fillId="0" borderId="0" applyFont="0" applyFill="0" applyBorder="0" applyAlignment="0" applyProtection="0"/>
    <xf numFmtId="168" fontId="32" fillId="0" borderId="0" applyFont="0" applyFill="0" applyBorder="0" applyAlignment="0" applyProtection="0"/>
    <xf numFmtId="168" fontId="34" fillId="0" borderId="0" applyFont="0" applyFill="0" applyBorder="0" applyAlignment="0" applyProtection="0"/>
    <xf numFmtId="168" fontId="97"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167" fontId="34" fillId="0" borderId="0" applyFont="0" applyFill="0" applyBorder="0" applyAlignment="0" applyProtection="0"/>
    <xf numFmtId="0" fontId="4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8" fontId="34" fillId="0" borderId="0" applyFont="0" applyFill="0" applyBorder="0" applyAlignment="0" applyProtection="0"/>
    <xf numFmtId="0" fontId="32" fillId="0" borderId="0"/>
    <xf numFmtId="168" fontId="34" fillId="0" borderId="0" applyFont="0" applyFill="0" applyBorder="0" applyAlignment="0" applyProtection="0"/>
    <xf numFmtId="168" fontId="234" fillId="0" borderId="0" applyFont="0" applyFill="0" applyBorder="0" applyAlignment="0" applyProtection="0"/>
    <xf numFmtId="0" fontId="234" fillId="0" borderId="0"/>
    <xf numFmtId="168" fontId="34" fillId="0" borderId="0" applyFont="0" applyFill="0" applyBorder="0" applyAlignment="0" applyProtection="0"/>
    <xf numFmtId="168" fontId="34" fillId="0" borderId="0" applyFont="0" applyFill="0" applyBorder="0" applyAlignment="0" applyProtection="0"/>
    <xf numFmtId="0" fontId="34" fillId="0" borderId="0"/>
    <xf numFmtId="168" fontId="234" fillId="0" borderId="0" applyFont="0" applyFill="0" applyBorder="0" applyAlignment="0" applyProtection="0"/>
    <xf numFmtId="0" fontId="234" fillId="0" borderId="0"/>
    <xf numFmtId="168" fontId="234" fillId="0" borderId="0" applyFont="0" applyFill="0" applyBorder="0" applyAlignment="0" applyProtection="0"/>
    <xf numFmtId="0" fontId="234" fillId="0" borderId="0"/>
    <xf numFmtId="168" fontId="234" fillId="0" borderId="0" applyFont="0" applyFill="0" applyBorder="0" applyAlignment="0" applyProtection="0"/>
    <xf numFmtId="0" fontId="234" fillId="0" borderId="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0" fontId="34" fillId="0" borderId="0"/>
    <xf numFmtId="0" fontId="34" fillId="0" borderId="0"/>
    <xf numFmtId="168"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4" fillId="0" borderId="0"/>
    <xf numFmtId="0" fontId="3" fillId="0" borderId="0"/>
    <xf numFmtId="168" fontId="34" fillId="0" borderId="0" applyFont="0" applyFill="0" applyBorder="0" applyAlignment="0" applyProtection="0"/>
    <xf numFmtId="0" fontId="34" fillId="0" borderId="0"/>
    <xf numFmtId="168" fontId="34" fillId="0" borderId="0" applyFont="0" applyFill="0" applyBorder="0" applyAlignment="0" applyProtection="0"/>
    <xf numFmtId="0" fontId="34" fillId="0" borderId="0"/>
    <xf numFmtId="0" fontId="235" fillId="0" borderId="0"/>
    <xf numFmtId="0" fontId="236" fillId="0" borderId="0"/>
    <xf numFmtId="0" fontId="237" fillId="0" borderId="0"/>
    <xf numFmtId="0" fontId="12" fillId="0" borderId="0"/>
    <xf numFmtId="0" fontId="2" fillId="0" borderId="0"/>
    <xf numFmtId="166" fontId="12" fillId="0" borderId="0" applyFont="0" applyFill="0" applyBorder="0" applyAlignment="0" applyProtection="0"/>
    <xf numFmtId="168" fontId="12" fillId="0" borderId="0" applyFont="0" applyFill="0" applyBorder="0" applyAlignment="0" applyProtection="0"/>
    <xf numFmtId="0" fontId="12" fillId="0" borderId="0"/>
    <xf numFmtId="0" fontId="96" fillId="0" borderId="0"/>
    <xf numFmtId="0" fontId="1" fillId="0" borderId="0"/>
    <xf numFmtId="168" fontId="1" fillId="0" borderId="0" applyFont="0" applyFill="0" applyBorder="0" applyAlignment="0" applyProtection="0"/>
    <xf numFmtId="168" fontId="34" fillId="0" borderId="0" applyFont="0" applyFill="0" applyBorder="0" applyAlignment="0" applyProtection="0"/>
    <xf numFmtId="0" fontId="34" fillId="0" borderId="0"/>
    <xf numFmtId="0" fontId="34" fillId="0" borderId="0"/>
    <xf numFmtId="168" fontId="34" fillId="0" borderId="0" applyFont="0" applyFill="0" applyBorder="0" applyAlignment="0" applyProtection="0"/>
    <xf numFmtId="258" fontId="34" fillId="0" borderId="0" applyFont="0" applyFill="0" applyBorder="0" applyAlignment="0" applyProtection="0"/>
    <xf numFmtId="0" fontId="106" fillId="0" borderId="0"/>
    <xf numFmtId="0" fontId="269" fillId="0" borderId="0"/>
    <xf numFmtId="168" fontId="10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6" fillId="0" borderId="0"/>
    <xf numFmtId="168" fontId="32" fillId="0" borderId="0" applyFont="0" applyFill="0" applyBorder="0" applyAlignment="0" applyProtection="0"/>
    <xf numFmtId="0" fontId="106" fillId="0" borderId="0"/>
    <xf numFmtId="168" fontId="1" fillId="0" borderId="0" applyFont="0" applyFill="0" applyBorder="0" applyAlignment="0" applyProtection="0"/>
    <xf numFmtId="0" fontId="106" fillId="0" borderId="0"/>
    <xf numFmtId="0" fontId="106" fillId="0" borderId="0"/>
    <xf numFmtId="0" fontId="1" fillId="0" borderId="0"/>
    <xf numFmtId="0" fontId="103" fillId="0" borderId="0"/>
    <xf numFmtId="0" fontId="268" fillId="0" borderId="0"/>
    <xf numFmtId="168" fontId="269" fillId="0" borderId="0" applyFont="0" applyFill="0" applyBorder="0" applyAlignment="0" applyProtection="0"/>
    <xf numFmtId="0" fontId="34" fillId="0" borderId="0"/>
    <xf numFmtId="0" fontId="1"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117" fillId="0" borderId="0">
      <alignment vertical="top"/>
    </xf>
    <xf numFmtId="168" fontId="34" fillId="0" borderId="0" applyFont="0" applyFill="0" applyBorder="0" applyAlignment="0" applyProtection="0"/>
    <xf numFmtId="0" fontId="34" fillId="0" borderId="0"/>
    <xf numFmtId="9" fontId="34" fillId="0" borderId="0" applyFont="0" applyFill="0" applyBorder="0" applyAlignment="0" applyProtection="0"/>
    <xf numFmtId="9" fontId="269" fillId="0" borderId="0" applyFont="0" applyFill="0" applyBorder="0" applyAlignment="0" applyProtection="0"/>
    <xf numFmtId="9" fontId="269" fillId="0" borderId="0" applyFont="0" applyFill="0" applyBorder="0" applyAlignment="0" applyProtection="0"/>
    <xf numFmtId="168" fontId="34" fillId="0" borderId="0" applyFont="0" applyFill="0" applyBorder="0" applyAlignment="0" applyProtection="0"/>
    <xf numFmtId="0" fontId="34" fillId="0" borderId="0"/>
    <xf numFmtId="166" fontId="269" fillId="0" borderId="0" applyFont="0" applyFill="0" applyBorder="0" applyAlignment="0" applyProtection="0"/>
    <xf numFmtId="168" fontId="269" fillId="0" borderId="0" applyFont="0" applyFill="0" applyBorder="0" applyAlignment="0" applyProtection="0"/>
    <xf numFmtId="0" fontId="269" fillId="0" borderId="0"/>
    <xf numFmtId="0" fontId="34" fillId="0" borderId="0"/>
    <xf numFmtId="168" fontId="34" fillId="0" borderId="0" applyFont="0" applyFill="0" applyBorder="0" applyAlignment="0" applyProtection="0"/>
    <xf numFmtId="0" fontId="106" fillId="0" borderId="0"/>
    <xf numFmtId="9" fontId="34" fillId="0" borderId="0" applyFont="0" applyFill="0" applyBorder="0" applyAlignment="0" applyProtection="0"/>
    <xf numFmtId="0" fontId="34" fillId="0" borderId="0"/>
    <xf numFmtId="168" fontId="34" fillId="0" borderId="0" applyFont="0" applyFill="0" applyBorder="0" applyAlignment="0" applyProtection="0"/>
    <xf numFmtId="9" fontId="34" fillId="0" borderId="0" applyFont="0" applyFill="0" applyBorder="0" applyAlignment="0" applyProtection="0"/>
    <xf numFmtId="0" fontId="106" fillId="0" borderId="0"/>
    <xf numFmtId="0" fontId="106" fillId="0" borderId="0"/>
    <xf numFmtId="9" fontId="34" fillId="0" borderId="0" applyFont="0" applyFill="0" applyBorder="0" applyAlignment="0" applyProtection="0"/>
    <xf numFmtId="168" fontId="34" fillId="0" borderId="0" applyFont="0" applyFill="0" applyBorder="0" applyAlignment="0" applyProtection="0"/>
    <xf numFmtId="0" fontId="34" fillId="0" borderId="0"/>
    <xf numFmtId="0" fontId="34" fillId="0" borderId="0"/>
    <xf numFmtId="240" fontId="97" fillId="0" borderId="0"/>
    <xf numFmtId="0" fontId="20" fillId="0" borderId="0"/>
  </cellStyleXfs>
  <cellXfs count="1599">
    <xf numFmtId="0" fontId="0" fillId="0" borderId="0" xfId="0"/>
    <xf numFmtId="0" fontId="13" fillId="0" borderId="0" xfId="0" applyFont="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vertical="center"/>
    </xf>
    <xf numFmtId="0" fontId="25" fillId="0" borderId="0" xfId="0" applyFont="1" applyAlignment="1">
      <alignment horizontal="right" vertical="center"/>
    </xf>
    <xf numFmtId="0" fontId="23" fillId="0" borderId="8" xfId="0" applyFont="1" applyBorder="1" applyAlignment="1">
      <alignment horizontal="center" vertical="center"/>
    </xf>
    <xf numFmtId="0" fontId="26" fillId="0" borderId="0" xfId="0" applyFont="1" applyAlignment="1">
      <alignment vertical="center"/>
    </xf>
    <xf numFmtId="172" fontId="23" fillId="0" borderId="8" xfId="7" applyNumberFormat="1" applyFont="1" applyBorder="1" applyAlignment="1">
      <alignment horizontal="center" vertical="center" wrapText="1"/>
    </xf>
    <xf numFmtId="0" fontId="27" fillId="0" borderId="8" xfId="0" applyFont="1" applyBorder="1" applyAlignment="1">
      <alignment horizontal="center" vertical="center"/>
    </xf>
    <xf numFmtId="0" fontId="27" fillId="0" borderId="8" xfId="0" applyFont="1" applyBorder="1" applyAlignment="1">
      <alignment vertical="center" wrapText="1"/>
    </xf>
    <xf numFmtId="173" fontId="27" fillId="0" borderId="8" xfId="7" applyNumberFormat="1" applyFont="1" applyBorder="1" applyAlignment="1">
      <alignment horizontal="center" vertical="center"/>
    </xf>
    <xf numFmtId="0" fontId="27" fillId="0" borderId="0" xfId="0" applyFont="1" applyAlignment="1">
      <alignment vertical="center"/>
    </xf>
    <xf numFmtId="0" fontId="26" fillId="0" borderId="8" xfId="0" applyFont="1" applyBorder="1" applyAlignment="1">
      <alignment horizontal="center" vertical="center"/>
    </xf>
    <xf numFmtId="0" fontId="26" fillId="0" borderId="8" xfId="0" applyFont="1" applyBorder="1" applyAlignment="1">
      <alignment vertical="center" wrapText="1"/>
    </xf>
    <xf numFmtId="173" fontId="23" fillId="0" borderId="8"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3" fillId="0" borderId="8" xfId="7" applyNumberFormat="1" applyFont="1" applyBorder="1" applyAlignment="1">
      <alignment horizontal="center" vertical="center"/>
    </xf>
    <xf numFmtId="0" fontId="13" fillId="0" borderId="8" xfId="0" applyFont="1" applyBorder="1" applyAlignment="1">
      <alignment vertical="center"/>
    </xf>
    <xf numFmtId="0" fontId="23" fillId="0" borderId="0" xfId="0" applyFont="1" applyAlignment="1">
      <alignment vertical="center"/>
    </xf>
    <xf numFmtId="174" fontId="23" fillId="0" borderId="8" xfId="7" applyNumberFormat="1" applyFont="1" applyBorder="1" applyAlignment="1">
      <alignment horizontal="center" vertical="center"/>
    </xf>
    <xf numFmtId="0" fontId="23" fillId="0" borderId="8" xfId="0" applyFont="1" applyFill="1" applyBorder="1" applyAlignment="1">
      <alignment horizontal="center" vertical="center"/>
    </xf>
    <xf numFmtId="3" fontId="23" fillId="0" borderId="8" xfId="7" applyNumberFormat="1" applyFont="1" applyFill="1" applyBorder="1" applyAlignment="1">
      <alignment horizontal="center" vertical="center"/>
    </xf>
    <xf numFmtId="0" fontId="23" fillId="0" borderId="0" xfId="0" applyFont="1" applyFill="1" applyAlignment="1">
      <alignment vertical="center"/>
    </xf>
    <xf numFmtId="0" fontId="23" fillId="0" borderId="8" xfId="0" quotePrefix="1" applyFont="1" applyBorder="1" applyAlignment="1">
      <alignment vertical="center" wrapText="1"/>
    </xf>
    <xf numFmtId="0" fontId="23" fillId="0" borderId="0" xfId="0" applyFont="1" applyAlignment="1">
      <alignment horizontal="center" vertical="center"/>
    </xf>
    <xf numFmtId="3" fontId="27" fillId="0" borderId="8" xfId="7" applyNumberFormat="1" applyFont="1" applyBorder="1" applyAlignment="1">
      <alignment horizontal="center" vertical="center"/>
    </xf>
    <xf numFmtId="0" fontId="26" fillId="0" borderId="10" xfId="0" applyFont="1" applyBorder="1" applyAlignment="1">
      <alignment horizontal="center" vertical="center"/>
    </xf>
    <xf numFmtId="172" fontId="22" fillId="0" borderId="8" xfId="7" applyNumberFormat="1" applyFont="1" applyBorder="1" applyAlignment="1">
      <alignment horizontal="center" vertical="center" wrapText="1"/>
    </xf>
    <xf numFmtId="4" fontId="27" fillId="0" borderId="8" xfId="7" applyNumberFormat="1" applyFont="1" applyBorder="1" applyAlignment="1">
      <alignment horizontal="center" vertical="center"/>
    </xf>
    <xf numFmtId="0" fontId="26" fillId="0" borderId="10" xfId="0" applyFont="1" applyBorder="1" applyAlignment="1">
      <alignment horizontal="center" vertical="center" wrapText="1"/>
    </xf>
    <xf numFmtId="0" fontId="14" fillId="0" borderId="0" xfId="0" applyFont="1" applyAlignment="1">
      <alignment vertical="center"/>
    </xf>
    <xf numFmtId="0" fontId="23" fillId="0" borderId="11" xfId="0" applyFont="1" applyBorder="1" applyAlignment="1">
      <alignment vertical="center"/>
    </xf>
    <xf numFmtId="0" fontId="23" fillId="0" borderId="11" xfId="0" applyFont="1" applyBorder="1" applyAlignment="1">
      <alignment vertical="center" wrapText="1"/>
    </xf>
    <xf numFmtId="0" fontId="23" fillId="0" borderId="11" xfId="0" applyFont="1" applyBorder="1" applyAlignment="1">
      <alignment horizontal="center" vertical="center"/>
    </xf>
    <xf numFmtId="173" fontId="23" fillId="0" borderId="11" xfId="0" applyNumberFormat="1" applyFont="1" applyBorder="1" applyAlignment="1">
      <alignment horizontal="center" vertical="center"/>
    </xf>
    <xf numFmtId="0" fontId="32" fillId="0" borderId="0" xfId="0" applyFont="1" applyAlignment="1">
      <alignment vertical="center"/>
    </xf>
    <xf numFmtId="0" fontId="32" fillId="0" borderId="12" xfId="0" applyFont="1" applyBorder="1" applyAlignment="1">
      <alignment horizontal="center" vertical="center"/>
    </xf>
    <xf numFmtId="0" fontId="32" fillId="0" borderId="0" xfId="0" applyFont="1" applyFill="1" applyAlignment="1">
      <alignment vertical="center"/>
    </xf>
    <xf numFmtId="0" fontId="33" fillId="0" borderId="0" xfId="0" applyFont="1" applyAlignment="1">
      <alignment vertical="center"/>
    </xf>
    <xf numFmtId="0" fontId="33" fillId="0" borderId="13" xfId="0" applyFont="1" applyBorder="1" applyAlignment="1">
      <alignment vertical="center"/>
    </xf>
    <xf numFmtId="0" fontId="33" fillId="0" borderId="13" xfId="0" applyFont="1" applyFill="1" applyBorder="1" applyAlignment="1">
      <alignment vertical="center"/>
    </xf>
    <xf numFmtId="0" fontId="34" fillId="0" borderId="0" xfId="0" applyFont="1" applyAlignment="1">
      <alignment vertical="center"/>
    </xf>
    <xf numFmtId="0" fontId="34" fillId="0" borderId="14" xfId="0" applyFont="1" applyBorder="1" applyAlignment="1">
      <alignment horizontal="center" vertical="center" wrapText="1"/>
    </xf>
    <xf numFmtId="0" fontId="34" fillId="0" borderId="14" xfId="0" applyFont="1" applyBorder="1" applyAlignment="1">
      <alignment horizontal="left" vertical="center" wrapText="1"/>
    </xf>
    <xf numFmtId="0" fontId="34" fillId="0" borderId="14" xfId="0" applyFont="1" applyFill="1" applyBorder="1" applyAlignment="1">
      <alignment horizontal="center" vertical="center" wrapText="1"/>
    </xf>
    <xf numFmtId="0" fontId="34" fillId="0" borderId="8" xfId="0" applyFont="1" applyBorder="1" applyAlignment="1">
      <alignment horizontal="center" vertical="center" wrapText="1"/>
    </xf>
    <xf numFmtId="0" fontId="34" fillId="0" borderId="8" xfId="0" applyFont="1" applyBorder="1" applyAlignment="1">
      <alignment horizontal="left" vertical="center" wrapText="1"/>
    </xf>
    <xf numFmtId="0" fontId="34" fillId="0" borderId="8" xfId="0" applyFont="1" applyFill="1" applyBorder="1" applyAlignment="1">
      <alignment horizontal="center" vertical="center" wrapText="1"/>
    </xf>
    <xf numFmtId="175" fontId="34" fillId="0" borderId="8" xfId="0" applyNumberFormat="1" applyFont="1" applyBorder="1" applyAlignment="1">
      <alignment horizontal="center" vertical="center" wrapText="1"/>
    </xf>
    <xf numFmtId="3" fontId="34" fillId="0" borderId="8" xfId="0" applyNumberFormat="1" applyFont="1" applyBorder="1" applyAlignment="1">
      <alignment horizontal="center" vertical="center" wrapText="1"/>
    </xf>
    <xf numFmtId="0" fontId="34" fillId="5" borderId="8" xfId="0" applyFont="1" applyFill="1" applyBorder="1" applyAlignment="1">
      <alignment horizontal="center" vertical="center" wrapText="1"/>
    </xf>
    <xf numFmtId="0" fontId="35" fillId="0" borderId="8" xfId="0" applyFont="1" applyBorder="1" applyAlignment="1">
      <alignment horizontal="center" vertical="center" wrapText="1"/>
    </xf>
    <xf numFmtId="0" fontId="14" fillId="0" borderId="8" xfId="0" applyFont="1" applyBorder="1" applyAlignment="1">
      <alignment horizontal="center" vertical="center"/>
    </xf>
    <xf numFmtId="0" fontId="32" fillId="0" borderId="0" xfId="0" applyFont="1" applyBorder="1" applyAlignment="1">
      <alignment horizontal="center" vertical="center"/>
    </xf>
    <xf numFmtId="0" fontId="32" fillId="0" borderId="0" xfId="0" applyFont="1" applyFill="1" applyBorder="1" applyAlignment="1">
      <alignment horizontal="center" vertical="center"/>
    </xf>
    <xf numFmtId="0" fontId="34" fillId="0" borderId="4" xfId="0" applyFont="1" applyBorder="1" applyAlignment="1">
      <alignment horizontal="center" vertical="center" wrapText="1"/>
    </xf>
    <xf numFmtId="173" fontId="34" fillId="0" borderId="8" xfId="0" applyNumberFormat="1" applyFont="1" applyBorder="1" applyAlignment="1">
      <alignment horizontal="center" vertical="center" wrapText="1"/>
    </xf>
    <xf numFmtId="175" fontId="34" fillId="0" borderId="8" xfId="0" applyNumberFormat="1" applyFont="1" applyFill="1" applyBorder="1" applyAlignment="1">
      <alignment horizontal="center" vertical="center" wrapText="1"/>
    </xf>
    <xf numFmtId="0" fontId="34" fillId="0" borderId="8" xfId="0" quotePrefix="1" applyFont="1" applyBorder="1" applyAlignment="1">
      <alignment horizontal="center" vertical="center" wrapText="1"/>
    </xf>
    <xf numFmtId="3" fontId="13" fillId="0" borderId="0" xfId="0" applyNumberFormat="1" applyFont="1" applyAlignment="1">
      <alignment vertical="center"/>
    </xf>
    <xf numFmtId="0" fontId="23" fillId="0" borderId="15" xfId="0" applyFont="1" applyFill="1" applyBorder="1" applyAlignment="1">
      <alignment vertical="center"/>
    </xf>
    <xf numFmtId="4" fontId="34" fillId="0" borderId="8" xfId="0" applyNumberFormat="1" applyFont="1" applyFill="1" applyBorder="1" applyAlignment="1">
      <alignment horizontal="center" vertical="center" wrapText="1"/>
    </xf>
    <xf numFmtId="3" fontId="34" fillId="0" borderId="8" xfId="0" applyNumberFormat="1" applyFont="1" applyFill="1" applyBorder="1" applyAlignment="1">
      <alignment horizontal="center" vertical="center" wrapText="1"/>
    </xf>
    <xf numFmtId="2" fontId="34" fillId="0" borderId="8" xfId="0" applyNumberFormat="1" applyFont="1" applyFill="1" applyBorder="1" applyAlignment="1">
      <alignment horizontal="center" vertical="center" wrapText="1"/>
    </xf>
    <xf numFmtId="49" fontId="34" fillId="0" borderId="8" xfId="0" applyNumberFormat="1" applyFont="1" applyFill="1" applyBorder="1" applyAlignment="1">
      <alignment horizontal="center" vertical="center" wrapText="1"/>
    </xf>
    <xf numFmtId="173" fontId="34" fillId="0" borderId="8" xfId="0" applyNumberFormat="1" applyFont="1" applyFill="1" applyBorder="1" applyAlignment="1">
      <alignment horizontal="center" vertical="center" wrapText="1"/>
    </xf>
    <xf numFmtId="174" fontId="14" fillId="0" borderId="8" xfId="7" applyNumberFormat="1" applyFont="1" applyBorder="1" applyAlignment="1">
      <alignment horizontal="center" vertical="center"/>
    </xf>
    <xf numFmtId="174" fontId="14" fillId="0" borderId="8" xfId="7" applyNumberFormat="1" applyFont="1" applyFill="1" applyBorder="1" applyAlignment="1">
      <alignment horizontal="center" vertical="center"/>
    </xf>
    <xf numFmtId="174" fontId="26" fillId="0" borderId="8" xfId="7" applyNumberFormat="1" applyFont="1" applyBorder="1" applyAlignment="1">
      <alignment horizontal="center" vertical="center"/>
    </xf>
    <xf numFmtId="3" fontId="14" fillId="0" borderId="8" xfId="7" applyNumberFormat="1" applyFont="1" applyBorder="1" applyAlignment="1">
      <alignment horizontal="center" vertical="center"/>
    </xf>
    <xf numFmtId="174" fontId="23" fillId="0" borderId="8" xfId="7" applyNumberFormat="1" applyFont="1" applyFill="1" applyBorder="1" applyAlignment="1">
      <alignment horizontal="center" vertical="center"/>
    </xf>
    <xf numFmtId="0" fontId="27" fillId="0" borderId="8" xfId="0" quotePrefix="1" applyFont="1" applyFill="1" applyBorder="1" applyAlignment="1">
      <alignment vertical="center" wrapText="1"/>
    </xf>
    <xf numFmtId="0" fontId="27" fillId="0" borderId="15" xfId="0" quotePrefix="1" applyFont="1" applyBorder="1" applyAlignment="1">
      <alignment vertical="center" wrapText="1"/>
    </xf>
    <xf numFmtId="0" fontId="26" fillId="0" borderId="15" xfId="0" applyFont="1" applyFill="1" applyBorder="1" applyAlignment="1">
      <alignment horizontal="center" vertical="center"/>
    </xf>
    <xf numFmtId="0" fontId="26" fillId="0" borderId="15" xfId="0" applyFont="1" applyFill="1" applyBorder="1" applyAlignment="1">
      <alignment vertical="center" wrapText="1"/>
    </xf>
    <xf numFmtId="173" fontId="36" fillId="0" borderId="8" xfId="7" applyNumberFormat="1" applyFont="1" applyBorder="1" applyAlignment="1">
      <alignment horizontal="center" vertical="center"/>
    </xf>
    <xf numFmtId="3" fontId="14" fillId="0" borderId="8" xfId="7" applyNumberFormat="1" applyFont="1" applyFill="1" applyBorder="1" applyAlignment="1">
      <alignment horizontal="center" vertical="center"/>
    </xf>
    <xf numFmtId="9" fontId="23" fillId="0" borderId="11" xfId="437" applyFont="1" applyBorder="1" applyAlignment="1">
      <alignment horizontal="center" vertical="center"/>
    </xf>
    <xf numFmtId="10" fontId="13" fillId="0" borderId="0" xfId="437" applyNumberFormat="1" applyFont="1" applyAlignment="1">
      <alignment vertical="center"/>
    </xf>
    <xf numFmtId="0" fontId="37" fillId="0" borderId="8" xfId="0" applyFont="1" applyBorder="1" applyAlignment="1">
      <alignment horizontal="center" vertical="center"/>
    </xf>
    <xf numFmtId="0" fontId="38" fillId="0" borderId="8" xfId="0" applyFont="1" applyBorder="1" applyAlignment="1">
      <alignment horizontal="left" vertical="center" wrapText="1"/>
    </xf>
    <xf numFmtId="3" fontId="38" fillId="0" borderId="8" xfId="7" applyNumberFormat="1" applyFont="1" applyBorder="1" applyAlignment="1">
      <alignment horizontal="center" vertical="center"/>
    </xf>
    <xf numFmtId="174" fontId="37" fillId="0" borderId="8" xfId="7" applyNumberFormat="1" applyFont="1" applyBorder="1" applyAlignment="1">
      <alignment horizontal="center" vertical="center"/>
    </xf>
    <xf numFmtId="4" fontId="38" fillId="0" borderId="8" xfId="7" applyNumberFormat="1" applyFont="1" applyBorder="1" applyAlignment="1">
      <alignment horizontal="center" vertical="center"/>
    </xf>
    <xf numFmtId="0" fontId="38" fillId="0" borderId="8" xfId="0" applyFont="1" applyBorder="1" applyAlignment="1">
      <alignment horizontal="center" vertical="center"/>
    </xf>
    <xf numFmtId="0" fontId="37" fillId="0" borderId="0" xfId="0" applyFont="1" applyAlignment="1">
      <alignment vertical="center"/>
    </xf>
    <xf numFmtId="0" fontId="39" fillId="0" borderId="8" xfId="0" quotePrefix="1" applyFont="1" applyBorder="1" applyAlignment="1">
      <alignment horizontal="left" vertical="center" wrapText="1"/>
    </xf>
    <xf numFmtId="0" fontId="38" fillId="0" borderId="8" xfId="0" quotePrefix="1" applyFont="1" applyBorder="1" applyAlignment="1">
      <alignment horizontal="left" vertical="center" wrapText="1"/>
    </xf>
    <xf numFmtId="174" fontId="38" fillId="0" borderId="8" xfId="7" applyNumberFormat="1" applyFont="1" applyBorder="1" applyAlignment="1">
      <alignment horizontal="center" vertical="center"/>
    </xf>
    <xf numFmtId="0" fontId="38" fillId="0" borderId="0" xfId="0" applyFont="1" applyAlignment="1">
      <alignment vertical="center"/>
    </xf>
    <xf numFmtId="173" fontId="38" fillId="0" borderId="8" xfId="7" applyNumberFormat="1" applyFont="1" applyBorder="1" applyAlignment="1">
      <alignment horizontal="center" vertical="center"/>
    </xf>
    <xf numFmtId="0" fontId="14" fillId="0" borderId="8" xfId="0" quotePrefix="1" applyFont="1" applyBorder="1" applyAlignment="1">
      <alignment vertical="center" wrapText="1"/>
    </xf>
    <xf numFmtId="0" fontId="27" fillId="0" borderId="8" xfId="0" applyFont="1" applyBorder="1" applyAlignment="1">
      <alignment horizontal="left" vertical="center" wrapText="1"/>
    </xf>
    <xf numFmtId="174" fontId="27" fillId="0" borderId="8" xfId="7" applyNumberFormat="1" applyFont="1" applyBorder="1" applyAlignment="1">
      <alignment horizontal="center" vertical="center"/>
    </xf>
    <xf numFmtId="0" fontId="27" fillId="0" borderId="15" xfId="0" applyFont="1" applyBorder="1" applyAlignment="1">
      <alignment horizontal="center" vertical="center"/>
    </xf>
    <xf numFmtId="0" fontId="27" fillId="0" borderId="15" xfId="0" applyFont="1" applyBorder="1" applyAlignment="1">
      <alignment vertical="center"/>
    </xf>
    <xf numFmtId="174" fontId="27" fillId="0" borderId="8" xfId="7" applyNumberFormat="1" applyFont="1" applyFill="1" applyBorder="1" applyAlignment="1">
      <alignment horizontal="center" vertical="center"/>
    </xf>
    <xf numFmtId="175" fontId="34" fillId="5" borderId="8" xfId="0" applyNumberFormat="1" applyFont="1" applyFill="1" applyBorder="1" applyAlignment="1">
      <alignment horizontal="center" vertical="center" wrapText="1"/>
    </xf>
    <xf numFmtId="3" fontId="23" fillId="0" borderId="16" xfId="7" applyNumberFormat="1" applyFont="1" applyBorder="1" applyAlignment="1">
      <alignment horizontal="center" vertical="center"/>
    </xf>
    <xf numFmtId="174" fontId="14" fillId="0" borderId="17" xfId="7" applyNumberFormat="1" applyFont="1" applyFill="1" applyBorder="1" applyAlignment="1">
      <alignment horizontal="center" vertical="center"/>
    </xf>
    <xf numFmtId="173" fontId="38" fillId="0" borderId="16" xfId="7" applyNumberFormat="1" applyFont="1" applyBorder="1" applyAlignment="1">
      <alignment horizontal="center" vertical="center"/>
    </xf>
    <xf numFmtId="174" fontId="38" fillId="0" borderId="16" xfId="7" applyNumberFormat="1" applyFont="1" applyBorder="1" applyAlignment="1">
      <alignment horizontal="center" vertical="center"/>
    </xf>
    <xf numFmtId="174" fontId="14" fillId="0" borderId="16" xfId="7" applyNumberFormat="1" applyFont="1" applyFill="1" applyBorder="1" applyAlignment="1">
      <alignment horizontal="center" vertical="center"/>
    </xf>
    <xf numFmtId="4" fontId="38" fillId="0" borderId="16" xfId="7" applyNumberFormat="1" applyFont="1" applyBorder="1" applyAlignment="1">
      <alignment horizontal="center" vertical="center"/>
    </xf>
    <xf numFmtId="173" fontId="14" fillId="0" borderId="16" xfId="7" applyNumberFormat="1" applyFont="1" applyBorder="1" applyAlignment="1">
      <alignment horizontal="center" vertical="center"/>
    </xf>
    <xf numFmtId="4" fontId="27" fillId="0" borderId="16" xfId="7" applyNumberFormat="1" applyFont="1" applyBorder="1" applyAlignment="1">
      <alignment horizontal="center" vertical="center"/>
    </xf>
    <xf numFmtId="3" fontId="27" fillId="0" borderId="16" xfId="7" applyNumberFormat="1" applyFont="1" applyBorder="1" applyAlignment="1">
      <alignment horizontal="center" vertical="center"/>
    </xf>
    <xf numFmtId="173" fontId="23" fillId="0" borderId="16" xfId="7" applyNumberFormat="1" applyFont="1" applyBorder="1" applyAlignment="1">
      <alignment horizontal="center" vertical="center"/>
    </xf>
    <xf numFmtId="174" fontId="23" fillId="0" borderId="16" xfId="7" applyNumberFormat="1" applyFont="1" applyBorder="1" applyAlignment="1">
      <alignment horizontal="center" vertical="center"/>
    </xf>
    <xf numFmtId="173" fontId="27" fillId="0" borderId="16" xfId="7" applyNumberFormat="1" applyFont="1" applyBorder="1" applyAlignment="1">
      <alignment horizontal="center" vertical="center"/>
    </xf>
    <xf numFmtId="173" fontId="23" fillId="0" borderId="18" xfId="0" applyNumberFormat="1" applyFont="1" applyBorder="1" applyAlignment="1">
      <alignment horizontal="center" vertical="center"/>
    </xf>
    <xf numFmtId="174" fontId="40" fillId="0" borderId="16" xfId="7" applyNumberFormat="1" applyFont="1" applyBorder="1" applyAlignment="1">
      <alignment horizontal="center" vertical="center"/>
    </xf>
    <xf numFmtId="172" fontId="41" fillId="0" borderId="8" xfId="7" applyNumberFormat="1" applyFont="1" applyBorder="1" applyAlignment="1">
      <alignment horizontal="center" vertical="center" wrapText="1"/>
    </xf>
    <xf numFmtId="177" fontId="34" fillId="0" borderId="0" xfId="0" applyNumberFormat="1" applyFont="1" applyAlignment="1">
      <alignment vertical="center"/>
    </xf>
    <xf numFmtId="1" fontId="34" fillId="0" borderId="8" xfId="0" applyNumberFormat="1" applyFont="1" applyBorder="1" applyAlignment="1">
      <alignment horizontal="center" vertical="center" wrapText="1"/>
    </xf>
    <xf numFmtId="49" fontId="34" fillId="0" borderId="8" xfId="0" applyNumberFormat="1" applyFont="1" applyBorder="1" applyAlignment="1">
      <alignment horizontal="center" vertical="center" wrapText="1"/>
    </xf>
    <xf numFmtId="175" fontId="34" fillId="0" borderId="14" xfId="0" applyNumberFormat="1" applyFont="1" applyBorder="1" applyAlignment="1">
      <alignment horizontal="center" vertical="center" wrapText="1"/>
    </xf>
    <xf numFmtId="174" fontId="23" fillId="0" borderId="0" xfId="0" applyNumberFormat="1" applyFont="1" applyAlignment="1">
      <alignment vertical="center"/>
    </xf>
    <xf numFmtId="10" fontId="38" fillId="0" borderId="0" xfId="0" applyNumberFormat="1" applyFont="1" applyAlignment="1">
      <alignment vertical="center"/>
    </xf>
    <xf numFmtId="3" fontId="26" fillId="0" borderId="14" xfId="7" applyNumberFormat="1" applyFont="1" applyBorder="1" applyAlignment="1">
      <alignment horizontal="center" vertical="center"/>
    </xf>
    <xf numFmtId="173" fontId="36" fillId="0" borderId="16" xfId="7" applyNumberFormat="1" applyFont="1" applyBorder="1" applyAlignment="1">
      <alignment horizontal="center" vertical="center"/>
    </xf>
    <xf numFmtId="4" fontId="34" fillId="0" borderId="8" xfId="0" applyNumberFormat="1" applyFont="1" applyBorder="1" applyAlignment="1">
      <alignment horizontal="center" vertical="center" wrapText="1"/>
    </xf>
    <xf numFmtId="0" fontId="44" fillId="0" borderId="0" xfId="0" applyFont="1" applyAlignment="1">
      <alignment vertical="center" wrapText="1"/>
    </xf>
    <xf numFmtId="3" fontId="23" fillId="0" borderId="10" xfId="7" applyNumberFormat="1" applyFont="1" applyBorder="1" applyAlignment="1">
      <alignment horizontal="center" vertical="center" wrapText="1"/>
    </xf>
    <xf numFmtId="0" fontId="23" fillId="0" borderId="11" xfId="0" applyFont="1" applyBorder="1" applyAlignment="1">
      <alignment horizontal="center" vertical="center" wrapText="1"/>
    </xf>
    <xf numFmtId="0" fontId="0" fillId="0" borderId="4" xfId="0" applyBorder="1"/>
    <xf numFmtId="0" fontId="99" fillId="8" borderId="4" xfId="195" applyBorder="1"/>
    <xf numFmtId="0" fontId="98" fillId="7" borderId="4" xfId="4" applyBorder="1"/>
    <xf numFmtId="0" fontId="22" fillId="0" borderId="4" xfId="0" applyFont="1" applyBorder="1" applyAlignment="1">
      <alignment vertical="center" wrapText="1"/>
    </xf>
    <xf numFmtId="0" fontId="17" fillId="0" borderId="4" xfId="0" applyFont="1" applyBorder="1" applyAlignment="1">
      <alignment vertical="center" wrapText="1"/>
    </xf>
    <xf numFmtId="9" fontId="0" fillId="0" borderId="4" xfId="0" applyNumberFormat="1" applyBorder="1"/>
    <xf numFmtId="4" fontId="19" fillId="0" borderId="4" xfId="7" applyNumberFormat="1" applyFont="1" applyBorder="1" applyAlignment="1">
      <alignment horizontal="center" vertical="center"/>
    </xf>
    <xf numFmtId="0" fontId="45" fillId="0" borderId="0" xfId="0" applyFont="1"/>
    <xf numFmtId="0" fontId="100" fillId="9" borderId="0" xfId="216"/>
    <xf numFmtId="0" fontId="75" fillId="0" borderId="0" xfId="0" applyFont="1"/>
    <xf numFmtId="0" fontId="76" fillId="0" borderId="0" xfId="0" applyFont="1"/>
    <xf numFmtId="175" fontId="76" fillId="0" borderId="0" xfId="0" applyNumberFormat="1" applyFont="1"/>
    <xf numFmtId="175" fontId="0" fillId="0" borderId="0" xfId="0" applyNumberFormat="1"/>
    <xf numFmtId="0" fontId="29" fillId="0" borderId="0" xfId="429" applyFont="1" applyFill="1" applyBorder="1" applyAlignment="1">
      <alignment horizontal="center" vertical="center" wrapText="1"/>
    </xf>
    <xf numFmtId="0" fontId="49" fillId="0" borderId="0" xfId="429" applyFont="1" applyFill="1" applyBorder="1" applyAlignment="1">
      <alignment horizontal="center" vertical="center" wrapText="1"/>
    </xf>
    <xf numFmtId="0" fontId="29" fillId="0" borderId="4" xfId="429" applyFont="1" applyFill="1" applyBorder="1" applyAlignment="1">
      <alignment horizontal="center" vertical="center" wrapText="1"/>
    </xf>
    <xf numFmtId="0" fontId="29" fillId="0" borderId="10" xfId="429" applyFont="1" applyFill="1" applyBorder="1" applyAlignment="1">
      <alignment vertical="center" wrapText="1"/>
    </xf>
    <xf numFmtId="3" fontId="33" fillId="0" borderId="10" xfId="429" applyNumberFormat="1" applyFont="1" applyFill="1" applyBorder="1" applyAlignment="1">
      <alignment horizontal="center" vertical="center" wrapText="1"/>
    </xf>
    <xf numFmtId="0" fontId="33" fillId="0" borderId="10" xfId="429" applyFont="1" applyFill="1" applyBorder="1" applyAlignment="1">
      <alignment horizontal="center" vertical="center" wrapText="1"/>
    </xf>
    <xf numFmtId="3" fontId="33" fillId="0" borderId="10" xfId="429" applyNumberFormat="1" applyFont="1" applyFill="1" applyBorder="1" applyAlignment="1">
      <alignment horizontal="center" vertical="center"/>
    </xf>
    <xf numFmtId="0" fontId="29" fillId="0" borderId="0" xfId="429" applyFont="1" applyFill="1" applyAlignment="1">
      <alignment vertical="center"/>
    </xf>
    <xf numFmtId="3" fontId="33" fillId="0" borderId="8" xfId="429" applyNumberFormat="1" applyFont="1" applyFill="1" applyBorder="1" applyAlignment="1">
      <alignment horizontal="center" vertical="center" wrapText="1"/>
    </xf>
    <xf numFmtId="0" fontId="29" fillId="0" borderId="8" xfId="429" applyFont="1" applyFill="1" applyBorder="1" applyAlignment="1">
      <alignment vertical="center" wrapText="1"/>
    </xf>
    <xf numFmtId="0" fontId="29" fillId="0" borderId="8" xfId="429" applyFont="1" applyFill="1" applyBorder="1" applyAlignment="1">
      <alignment horizontal="center" vertical="center" wrapText="1"/>
    </xf>
    <xf numFmtId="3" fontId="33" fillId="0" borderId="8" xfId="429" applyNumberFormat="1" applyFont="1" applyFill="1" applyBorder="1" applyAlignment="1">
      <alignment horizontal="center" vertical="center"/>
    </xf>
    <xf numFmtId="0" fontId="51" fillId="0" borderId="8" xfId="429" applyFont="1" applyFill="1" applyBorder="1" applyAlignment="1">
      <alignment vertical="center" wrapText="1"/>
    </xf>
    <xf numFmtId="0" fontId="51" fillId="0" borderId="8" xfId="429" applyFont="1" applyFill="1" applyBorder="1" applyAlignment="1">
      <alignment horizontal="center" vertical="center" wrapText="1"/>
    </xf>
    <xf numFmtId="0" fontId="33" fillId="0" borderId="0" xfId="429" applyFont="1" applyFill="1"/>
    <xf numFmtId="0" fontId="33" fillId="0" borderId="4" xfId="429" applyFont="1" applyFill="1" applyBorder="1" applyAlignment="1">
      <alignment horizontal="center" vertical="center" wrapText="1"/>
    </xf>
    <xf numFmtId="0" fontId="33" fillId="0" borderId="8" xfId="429" applyFont="1" applyFill="1" applyBorder="1" applyAlignment="1">
      <alignment vertical="center" wrapText="1"/>
    </xf>
    <xf numFmtId="0" fontId="33" fillId="0" borderId="8" xfId="429" applyFont="1" applyFill="1" applyBorder="1" applyAlignment="1">
      <alignment horizontal="center" vertical="center" wrapText="1"/>
    </xf>
    <xf numFmtId="0" fontId="33" fillId="0" borderId="0" xfId="429" applyFont="1" applyFill="1" applyAlignment="1">
      <alignment vertical="center"/>
    </xf>
    <xf numFmtId="3" fontId="77" fillId="0" borderId="8" xfId="429" applyNumberFormat="1" applyFont="1" applyFill="1" applyBorder="1" applyAlignment="1">
      <alignment horizontal="center" vertical="center"/>
    </xf>
    <xf numFmtId="3" fontId="29" fillId="0" borderId="8" xfId="429" applyNumberFormat="1" applyFont="1" applyFill="1" applyBorder="1" applyAlignment="1">
      <alignment horizontal="center" vertical="center"/>
    </xf>
    <xf numFmtId="0" fontId="33" fillId="0" borderId="11" xfId="429" applyFont="1" applyFill="1" applyBorder="1"/>
    <xf numFmtId="0" fontId="18" fillId="0" borderId="4" xfId="0" applyFont="1" applyFill="1" applyBorder="1" applyAlignment="1">
      <alignment horizontal="center" vertical="center" wrapText="1"/>
    </xf>
    <xf numFmtId="0" fontId="33" fillId="6" borderId="19" xfId="429" applyFont="1" applyFill="1" applyBorder="1" applyAlignment="1">
      <alignment horizontal="center" vertical="center" wrapText="1"/>
    </xf>
    <xf numFmtId="0" fontId="29" fillId="6" borderId="19" xfId="429" applyFont="1" applyFill="1" applyBorder="1" applyAlignment="1">
      <alignment horizontal="center" vertical="center" wrapText="1"/>
    </xf>
    <xf numFmtId="0" fontId="18" fillId="6" borderId="19" xfId="0" applyFont="1" applyFill="1" applyBorder="1" applyAlignment="1">
      <alignment horizontal="center" vertical="center" wrapText="1"/>
    </xf>
    <xf numFmtId="0" fontId="33" fillId="6" borderId="0" xfId="429" applyFont="1" applyFill="1"/>
    <xf numFmtId="0" fontId="51" fillId="0" borderId="11" xfId="429" applyFont="1" applyFill="1" applyBorder="1" applyAlignment="1">
      <alignment vertical="center" wrapText="1"/>
    </xf>
    <xf numFmtId="3" fontId="33" fillId="0" borderId="11" xfId="429" applyNumberFormat="1" applyFont="1" applyFill="1" applyBorder="1" applyAlignment="1">
      <alignment horizontal="center" vertical="center"/>
    </xf>
    <xf numFmtId="0" fontId="29" fillId="0" borderId="11" xfId="429" applyFont="1" applyFill="1" applyBorder="1" applyAlignment="1">
      <alignment horizontal="center" vertical="center" wrapText="1"/>
    </xf>
    <xf numFmtId="3" fontId="29" fillId="0" borderId="11" xfId="429" applyNumberFormat="1" applyFont="1" applyFill="1" applyBorder="1" applyAlignment="1">
      <alignment horizontal="center" vertical="center"/>
    </xf>
    <xf numFmtId="0" fontId="29" fillId="6" borderId="0" xfId="429" applyFont="1" applyFill="1"/>
    <xf numFmtId="0" fontId="48" fillId="0" borderId="0" xfId="429" applyFont="1" applyFill="1" applyAlignment="1">
      <alignment horizontal="right" vertical="center"/>
    </xf>
    <xf numFmtId="3" fontId="33" fillId="0" borderId="16" xfId="429" applyNumberFormat="1" applyFont="1" applyFill="1" applyBorder="1" applyAlignment="1">
      <alignment horizontal="center" vertical="center" wrapText="1"/>
    </xf>
    <xf numFmtId="3" fontId="33" fillId="0" borderId="16" xfId="429" applyNumberFormat="1" applyFont="1" applyFill="1" applyBorder="1" applyAlignment="1">
      <alignment horizontal="center" vertical="center"/>
    </xf>
    <xf numFmtId="0" fontId="29" fillId="6" borderId="5" xfId="429" applyFont="1" applyFill="1" applyBorder="1" applyAlignment="1">
      <alignment horizontal="center" vertical="center" wrapText="1"/>
    </xf>
    <xf numFmtId="3" fontId="33" fillId="0" borderId="20" xfId="429" applyNumberFormat="1" applyFont="1" applyFill="1" applyBorder="1" applyAlignment="1">
      <alignment horizontal="center" vertical="center" wrapText="1"/>
    </xf>
    <xf numFmtId="0" fontId="33" fillId="0" borderId="20" xfId="429" applyFont="1" applyFill="1" applyBorder="1" applyAlignment="1">
      <alignment horizontal="center" vertical="center" wrapText="1"/>
    </xf>
    <xf numFmtId="3" fontId="33" fillId="0" borderId="20" xfId="429" applyNumberFormat="1" applyFont="1" applyFill="1" applyBorder="1" applyAlignment="1">
      <alignment horizontal="center" vertical="center"/>
    </xf>
    <xf numFmtId="3" fontId="33" fillId="0" borderId="21" xfId="429" applyNumberFormat="1" applyFont="1" applyFill="1" applyBorder="1" applyAlignment="1">
      <alignment horizontal="center" vertical="center" wrapText="1"/>
    </xf>
    <xf numFmtId="3" fontId="33" fillId="0" borderId="22" xfId="429" applyNumberFormat="1" applyFont="1" applyFill="1" applyBorder="1" applyAlignment="1">
      <alignment horizontal="center" vertical="center" wrapText="1"/>
    </xf>
    <xf numFmtId="3" fontId="33" fillId="0" borderId="22" xfId="429" applyNumberFormat="1" applyFont="1" applyFill="1" applyBorder="1" applyAlignment="1">
      <alignment horizontal="center" vertical="center"/>
    </xf>
    <xf numFmtId="3" fontId="33" fillId="0" borderId="23" xfId="429" applyNumberFormat="1" applyFont="1" applyFill="1" applyBorder="1" applyAlignment="1">
      <alignment horizontal="center" vertical="center"/>
    </xf>
    <xf numFmtId="3" fontId="33" fillId="0" borderId="21" xfId="429" applyNumberFormat="1" applyFont="1" applyFill="1" applyBorder="1" applyAlignment="1">
      <alignment horizontal="center" vertical="center"/>
    </xf>
    <xf numFmtId="0" fontId="18" fillId="6" borderId="5" xfId="0" applyFont="1" applyFill="1" applyBorder="1" applyAlignment="1">
      <alignment horizontal="center" vertical="center" wrapText="1"/>
    </xf>
    <xf numFmtId="3" fontId="33" fillId="0" borderId="24" xfId="429" applyNumberFormat="1" applyFont="1" applyFill="1" applyBorder="1" applyAlignment="1">
      <alignment horizontal="center" vertical="center"/>
    </xf>
    <xf numFmtId="0" fontId="29" fillId="0" borderId="21" xfId="429" applyFont="1" applyFill="1" applyBorder="1" applyAlignment="1">
      <alignment horizontal="center" vertical="center"/>
    </xf>
    <xf numFmtId="0" fontId="29" fillId="0" borderId="22" xfId="429" applyFont="1" applyFill="1" applyBorder="1" applyAlignment="1">
      <alignment horizontal="center" vertical="center"/>
    </xf>
    <xf numFmtId="3" fontId="33" fillId="0" borderId="16" xfId="429" applyNumberFormat="1" applyFont="1" applyFill="1" applyBorder="1" applyAlignment="1">
      <alignment vertical="center"/>
    </xf>
    <xf numFmtId="3" fontId="33" fillId="0" borderId="23" xfId="429" applyNumberFormat="1" applyFont="1" applyFill="1" applyBorder="1" applyAlignment="1">
      <alignment horizontal="center" vertical="center" wrapText="1"/>
    </xf>
    <xf numFmtId="0" fontId="29" fillId="0" borderId="23" xfId="429" applyFont="1" applyFill="1" applyBorder="1" applyAlignment="1">
      <alignment horizontal="center" vertical="center"/>
    </xf>
    <xf numFmtId="0" fontId="48" fillId="0" borderId="0" xfId="429" applyFont="1" applyFill="1" applyAlignment="1">
      <alignment vertical="center"/>
    </xf>
    <xf numFmtId="3" fontId="33" fillId="0" borderId="25" xfId="429" applyNumberFormat="1" applyFont="1" applyFill="1" applyBorder="1" applyAlignment="1">
      <alignment horizontal="right" vertical="center"/>
    </xf>
    <xf numFmtId="3" fontId="33" fillId="0" borderId="20" xfId="429" applyNumberFormat="1" applyFont="1" applyFill="1" applyBorder="1" applyAlignment="1">
      <alignment horizontal="right" vertical="center"/>
    </xf>
    <xf numFmtId="3" fontId="33" fillId="0" borderId="25" xfId="429" applyNumberFormat="1" applyFont="1" applyFill="1" applyBorder="1" applyAlignment="1">
      <alignment horizontal="right" vertical="center" wrapText="1"/>
    </xf>
    <xf numFmtId="3" fontId="33" fillId="0" borderId="20" xfId="429" applyNumberFormat="1" applyFont="1" applyFill="1" applyBorder="1" applyAlignment="1">
      <alignment horizontal="right" vertical="center" wrapText="1"/>
    </xf>
    <xf numFmtId="3" fontId="33" fillId="0" borderId="26" xfId="429" applyNumberFormat="1" applyFont="1" applyFill="1" applyBorder="1" applyAlignment="1">
      <alignment horizontal="left" vertical="center" wrapText="1"/>
    </xf>
    <xf numFmtId="3" fontId="33" fillId="0" borderId="16" xfId="429" applyNumberFormat="1" applyFont="1" applyFill="1" applyBorder="1" applyAlignment="1">
      <alignment horizontal="left" vertical="center" wrapText="1"/>
    </xf>
    <xf numFmtId="3" fontId="33" fillId="0" borderId="26" xfId="429" applyNumberFormat="1" applyFont="1" applyFill="1" applyBorder="1" applyAlignment="1">
      <alignment horizontal="left" vertical="center"/>
    </xf>
    <xf numFmtId="3" fontId="33" fillId="0" borderId="16" xfId="429" applyNumberFormat="1" applyFont="1" applyFill="1" applyBorder="1" applyAlignment="1">
      <alignment horizontal="left" vertical="center"/>
    </xf>
    <xf numFmtId="3" fontId="33" fillId="0" borderId="18" xfId="429" applyNumberFormat="1" applyFont="1" applyFill="1" applyBorder="1" applyAlignment="1">
      <alignment horizontal="left" vertical="center"/>
    </xf>
    <xf numFmtId="3" fontId="33" fillId="0" borderId="18" xfId="429" applyNumberFormat="1" applyFont="1" applyFill="1" applyBorder="1" applyAlignment="1">
      <alignment horizontal="left" vertical="center" wrapText="1"/>
    </xf>
    <xf numFmtId="3" fontId="33" fillId="0" borderId="27" xfId="429" applyNumberFormat="1" applyFont="1" applyFill="1" applyBorder="1" applyAlignment="1">
      <alignment horizontal="right" vertical="center" wrapText="1"/>
    </xf>
    <xf numFmtId="3" fontId="33" fillId="0" borderId="27" xfId="429" applyNumberFormat="1" applyFont="1" applyFill="1" applyBorder="1" applyAlignment="1">
      <alignment horizontal="right" vertical="center"/>
    </xf>
    <xf numFmtId="0" fontId="85" fillId="10" borderId="0" xfId="360" applyFont="1" applyFill="1" applyAlignment="1">
      <alignment vertical="center" wrapText="1"/>
    </xf>
    <xf numFmtId="0" fontId="34" fillId="10" borderId="0" xfId="360" applyFont="1" applyFill="1" applyAlignment="1">
      <alignment vertical="center" wrapText="1"/>
    </xf>
    <xf numFmtId="0" fontId="34" fillId="10" borderId="0" xfId="360" applyFont="1" applyFill="1" applyAlignment="1">
      <alignment horizontal="center" vertical="center" wrapText="1"/>
    </xf>
    <xf numFmtId="0" fontId="34" fillId="10" borderId="0" xfId="360" applyFont="1" applyFill="1" applyBorder="1" applyAlignment="1">
      <alignment vertical="center" wrapText="1"/>
    </xf>
    <xf numFmtId="0" fontId="78" fillId="10" borderId="0" xfId="360" applyNumberFormat="1" applyFont="1" applyFill="1" applyBorder="1" applyAlignment="1">
      <alignment horizontal="right" vertical="center" wrapText="1"/>
    </xf>
    <xf numFmtId="0" fontId="79" fillId="10" borderId="4" xfId="360" applyFont="1" applyFill="1" applyBorder="1" applyAlignment="1">
      <alignment horizontal="center" vertical="center" wrapText="1"/>
    </xf>
    <xf numFmtId="0" fontId="79" fillId="10" borderId="4" xfId="360" applyNumberFormat="1" applyFont="1" applyFill="1" applyBorder="1" applyAlignment="1">
      <alignment horizontal="center" vertical="center" wrapText="1"/>
    </xf>
    <xf numFmtId="0" fontId="79" fillId="10" borderId="0" xfId="360" applyFont="1" applyFill="1" applyAlignment="1">
      <alignment vertical="center" wrapText="1"/>
    </xf>
    <xf numFmtId="0" fontId="79" fillId="10" borderId="14" xfId="360" applyFont="1" applyFill="1" applyBorder="1" applyAlignment="1">
      <alignment horizontal="center" vertical="center" wrapText="1"/>
    </xf>
    <xf numFmtId="0" fontId="79" fillId="10" borderId="14" xfId="360" applyFont="1" applyFill="1" applyBorder="1" applyAlignment="1">
      <alignment vertical="center" wrapText="1"/>
    </xf>
    <xf numFmtId="3" fontId="79" fillId="10" borderId="14" xfId="360" applyNumberFormat="1" applyFont="1" applyFill="1" applyBorder="1" applyAlignment="1">
      <alignment vertical="center" wrapText="1"/>
    </xf>
    <xf numFmtId="0" fontId="34" fillId="10" borderId="8" xfId="360" applyFont="1" applyFill="1" applyBorder="1" applyAlignment="1">
      <alignment horizontal="center" vertical="center" wrapText="1"/>
    </xf>
    <xf numFmtId="173" fontId="34" fillId="10" borderId="0" xfId="360" applyNumberFormat="1" applyFont="1" applyFill="1" applyAlignment="1">
      <alignment horizontal="left" vertical="center" wrapText="1"/>
    </xf>
    <xf numFmtId="0" fontId="34" fillId="10" borderId="0" xfId="360" applyFont="1" applyFill="1" applyAlignment="1">
      <alignment horizontal="right" vertical="center" wrapText="1"/>
    </xf>
    <xf numFmtId="0" fontId="34" fillId="10" borderId="0" xfId="360" applyFont="1" applyFill="1" applyAlignment="1">
      <alignment horizontal="left" vertical="center" wrapText="1"/>
    </xf>
    <xf numFmtId="0" fontId="78" fillId="10" borderId="8" xfId="360" applyFont="1" applyFill="1" applyBorder="1" applyAlignment="1">
      <alignment horizontal="center" vertical="center" wrapText="1"/>
    </xf>
    <xf numFmtId="0" fontId="78" fillId="10" borderId="0" xfId="360" applyFont="1" applyFill="1" applyAlignment="1">
      <alignment horizontal="left" vertical="center" wrapText="1"/>
    </xf>
    <xf numFmtId="0" fontId="78" fillId="10" borderId="0" xfId="360" applyFont="1" applyFill="1" applyAlignment="1">
      <alignment horizontal="right" vertical="center" wrapText="1"/>
    </xf>
    <xf numFmtId="0" fontId="78" fillId="10" borderId="0" xfId="360" applyFont="1" applyFill="1" applyAlignment="1">
      <alignment vertical="center" wrapText="1"/>
    </xf>
    <xf numFmtId="0" fontId="21" fillId="10" borderId="8" xfId="360" applyFont="1" applyFill="1" applyBorder="1" applyAlignment="1">
      <alignment horizontal="center" vertical="center" wrapText="1"/>
    </xf>
    <xf numFmtId="0" fontId="21" fillId="10" borderId="20" xfId="360" applyFont="1" applyFill="1" applyBorder="1" applyAlignment="1">
      <alignment horizontal="center" vertical="center" wrapText="1"/>
    </xf>
    <xf numFmtId="0" fontId="21" fillId="10" borderId="16" xfId="360" applyNumberFormat="1" applyFont="1" applyFill="1" applyBorder="1" applyAlignment="1">
      <alignment vertical="center" wrapText="1"/>
    </xf>
    <xf numFmtId="1" fontId="21" fillId="10" borderId="8" xfId="360" applyNumberFormat="1" applyFont="1" applyFill="1" applyBorder="1" applyAlignment="1">
      <alignment horizontal="right" vertical="center" wrapText="1"/>
    </xf>
    <xf numFmtId="0" fontId="80" fillId="10" borderId="8" xfId="360" applyFont="1" applyFill="1" applyBorder="1" applyAlignment="1">
      <alignment horizontal="center" vertical="center" wrapText="1"/>
    </xf>
    <xf numFmtId="0" fontId="80" fillId="10" borderId="20" xfId="360" applyFont="1" applyFill="1" applyBorder="1" applyAlignment="1">
      <alignment horizontal="center" vertical="center" wrapText="1"/>
    </xf>
    <xf numFmtId="0" fontId="80" fillId="10" borderId="16" xfId="360" applyNumberFormat="1" applyFont="1" applyFill="1" applyBorder="1" applyAlignment="1">
      <alignment vertical="center" wrapText="1"/>
    </xf>
    <xf numFmtId="1" fontId="34" fillId="10" borderId="0" xfId="360" applyNumberFormat="1" applyFont="1" applyFill="1" applyAlignment="1">
      <alignment vertical="center" wrapText="1"/>
    </xf>
    <xf numFmtId="0" fontId="80" fillId="10" borderId="20" xfId="360" applyFont="1" applyFill="1" applyBorder="1" applyAlignment="1">
      <alignment horizontal="right" vertical="center" wrapText="1"/>
    </xf>
    <xf numFmtId="0" fontId="21" fillId="10" borderId="20" xfId="360" applyFont="1" applyFill="1" applyBorder="1" applyAlignment="1">
      <alignment horizontal="right" vertical="center" wrapText="1"/>
    </xf>
    <xf numFmtId="1" fontId="21" fillId="10" borderId="8" xfId="360" applyNumberFormat="1" applyFont="1" applyFill="1" applyBorder="1" applyAlignment="1">
      <alignment horizontal="left" vertical="center" wrapText="1"/>
    </xf>
    <xf numFmtId="1" fontId="34" fillId="10" borderId="0" xfId="360" applyNumberFormat="1" applyFont="1" applyFill="1" applyAlignment="1">
      <alignment horizontal="left" vertical="center" wrapText="1"/>
    </xf>
    <xf numFmtId="0" fontId="80" fillId="10" borderId="28" xfId="360" applyFont="1" applyFill="1" applyBorder="1" applyAlignment="1">
      <alignment horizontal="center" vertical="center" wrapText="1"/>
    </xf>
    <xf numFmtId="3" fontId="21" fillId="10" borderId="8" xfId="360" applyNumberFormat="1" applyFont="1" applyFill="1" applyBorder="1" applyAlignment="1">
      <alignment horizontal="right" vertical="center" wrapText="1"/>
    </xf>
    <xf numFmtId="0" fontId="34" fillId="10" borderId="27" xfId="360" applyFont="1" applyFill="1" applyBorder="1" applyAlignment="1">
      <alignment horizontal="center" vertical="center" wrapText="1"/>
    </xf>
    <xf numFmtId="0" fontId="34" fillId="10" borderId="29" xfId="360" applyFont="1" applyFill="1" applyBorder="1" applyAlignment="1">
      <alignment horizontal="center" vertical="center" wrapText="1"/>
    </xf>
    <xf numFmtId="0" fontId="34" fillId="10" borderId="18" xfId="360" applyFont="1" applyFill="1" applyBorder="1" applyAlignment="1">
      <alignment vertical="center" wrapText="1"/>
    </xf>
    <xf numFmtId="175" fontId="34" fillId="10" borderId="11" xfId="360" applyNumberFormat="1" applyFont="1" applyFill="1" applyBorder="1" applyAlignment="1">
      <alignment vertical="center" wrapText="1"/>
    </xf>
    <xf numFmtId="0" fontId="34" fillId="10" borderId="11" xfId="360" applyFont="1" applyFill="1" applyBorder="1" applyAlignment="1">
      <alignment vertical="center" wrapText="1"/>
    </xf>
    <xf numFmtId="0" fontId="87" fillId="10" borderId="0" xfId="360" applyFont="1" applyFill="1" applyAlignment="1">
      <alignment vertical="center" wrapText="1"/>
    </xf>
    <xf numFmtId="0" fontId="79" fillId="10" borderId="0" xfId="428" applyFont="1" applyFill="1" applyAlignment="1">
      <alignment horizontal="center" vertical="center"/>
    </xf>
    <xf numFmtId="0" fontId="34" fillId="10" borderId="0" xfId="428" applyFont="1" applyFill="1" applyAlignment="1">
      <alignment vertical="center"/>
    </xf>
    <xf numFmtId="0" fontId="79" fillId="10" borderId="0" xfId="428" applyFont="1" applyFill="1" applyAlignment="1">
      <alignment horizontal="center" vertical="center" wrapText="1"/>
    </xf>
    <xf numFmtId="173" fontId="79" fillId="10" borderId="0" xfId="428" applyNumberFormat="1" applyFont="1" applyFill="1" applyAlignment="1">
      <alignment horizontal="center" vertical="center"/>
    </xf>
    <xf numFmtId="172" fontId="79" fillId="10" borderId="0" xfId="49" applyNumberFormat="1" applyFont="1" applyFill="1" applyAlignment="1">
      <alignment horizontal="center" vertical="center"/>
    </xf>
    <xf numFmtId="0" fontId="34" fillId="10" borderId="1" xfId="428" applyFont="1" applyFill="1" applyBorder="1" applyAlignment="1">
      <alignment horizontal="center" vertical="center"/>
    </xf>
    <xf numFmtId="49" fontId="34" fillId="10" borderId="1" xfId="428" applyNumberFormat="1" applyFont="1" applyFill="1" applyBorder="1" applyAlignment="1">
      <alignment vertical="center" wrapText="1"/>
    </xf>
    <xf numFmtId="173" fontId="34" fillId="10" borderId="0" xfId="428" applyNumberFormat="1" applyFont="1" applyFill="1" applyAlignment="1">
      <alignment vertical="center" wrapText="1"/>
    </xf>
    <xf numFmtId="49" fontId="34" fillId="10" borderId="0" xfId="428" applyNumberFormat="1" applyFont="1" applyFill="1" applyAlignment="1">
      <alignment vertical="center" wrapText="1"/>
    </xf>
    <xf numFmtId="168" fontId="34" fillId="10" borderId="0" xfId="181" applyFont="1" applyFill="1" applyAlignment="1">
      <alignment vertical="center"/>
    </xf>
    <xf numFmtId="172" fontId="34" fillId="10" borderId="0" xfId="49" applyNumberFormat="1" applyFont="1" applyFill="1" applyAlignment="1">
      <alignment vertical="center"/>
    </xf>
    <xf numFmtId="0" fontId="79" fillId="10" borderId="4" xfId="428" applyFont="1" applyFill="1" applyBorder="1" applyAlignment="1">
      <alignment horizontal="center" vertical="center" wrapText="1"/>
    </xf>
    <xf numFmtId="49" fontId="79" fillId="10" borderId="4" xfId="428" applyNumberFormat="1" applyFont="1" applyFill="1" applyBorder="1" applyAlignment="1">
      <alignment horizontal="center" vertical="center" wrapText="1"/>
    </xf>
    <xf numFmtId="173" fontId="79" fillId="10" borderId="4" xfId="428" applyNumberFormat="1" applyFont="1" applyFill="1" applyBorder="1" applyAlignment="1">
      <alignment horizontal="center" vertical="center" wrapText="1"/>
    </xf>
    <xf numFmtId="1" fontId="79" fillId="10" borderId="4" xfId="428" applyNumberFormat="1" applyFont="1" applyFill="1" applyBorder="1" applyAlignment="1">
      <alignment horizontal="center" vertical="center" wrapText="1"/>
    </xf>
    <xf numFmtId="1" fontId="79" fillId="10" borderId="4" xfId="181" applyNumberFormat="1" applyFont="1" applyFill="1" applyBorder="1" applyAlignment="1">
      <alignment horizontal="center" vertical="center" wrapText="1"/>
    </xf>
    <xf numFmtId="1" fontId="79" fillId="10" borderId="4" xfId="49" applyNumberFormat="1" applyFont="1" applyFill="1" applyBorder="1" applyAlignment="1">
      <alignment horizontal="center" vertical="center" wrapText="1"/>
    </xf>
    <xf numFmtId="1" fontId="79" fillId="10" borderId="0" xfId="49" applyNumberFormat="1" applyFont="1" applyFill="1" applyBorder="1" applyAlignment="1">
      <alignment horizontal="center" vertical="center" wrapText="1"/>
    </xf>
    <xf numFmtId="0" fontId="79" fillId="10" borderId="0" xfId="428" applyFont="1" applyFill="1" applyAlignment="1">
      <alignment vertical="center" wrapText="1"/>
    </xf>
    <xf numFmtId="0" fontId="79" fillId="10" borderId="14" xfId="428" applyFont="1" applyFill="1" applyBorder="1" applyAlignment="1">
      <alignment horizontal="center" vertical="center"/>
    </xf>
    <xf numFmtId="49" fontId="79" fillId="10" borderId="14" xfId="428" applyNumberFormat="1" applyFont="1" applyFill="1" applyBorder="1" applyAlignment="1">
      <alignment horizontal="center" vertical="center" wrapText="1"/>
    </xf>
    <xf numFmtId="173" fontId="79" fillId="10" borderId="14" xfId="428" applyNumberFormat="1" applyFont="1" applyFill="1" applyBorder="1" applyAlignment="1">
      <alignment horizontal="center" vertical="center" wrapText="1"/>
    </xf>
    <xf numFmtId="173" fontId="79" fillId="10" borderId="14" xfId="181" applyNumberFormat="1" applyFont="1" applyFill="1" applyBorder="1" applyAlignment="1">
      <alignment vertical="center"/>
    </xf>
    <xf numFmtId="172" fontId="79" fillId="10" borderId="14" xfId="181" applyNumberFormat="1" applyFont="1" applyFill="1" applyBorder="1" applyAlignment="1">
      <alignment vertical="center"/>
    </xf>
    <xf numFmtId="176" fontId="79" fillId="10" borderId="14" xfId="49" applyNumberFormat="1" applyFont="1" applyFill="1" applyBorder="1" applyAlignment="1">
      <alignment vertical="center"/>
    </xf>
    <xf numFmtId="176" fontId="79" fillId="10" borderId="0" xfId="49" applyNumberFormat="1" applyFont="1" applyFill="1" applyBorder="1" applyAlignment="1">
      <alignment vertical="center"/>
    </xf>
    <xf numFmtId="0" fontId="79" fillId="10" borderId="0" xfId="428" applyFont="1" applyFill="1" applyAlignment="1">
      <alignment vertical="center"/>
    </xf>
    <xf numFmtId="3" fontId="79" fillId="10" borderId="0" xfId="428" applyNumberFormat="1" applyFont="1" applyFill="1" applyAlignment="1">
      <alignment vertical="center"/>
    </xf>
    <xf numFmtId="0" fontId="79" fillId="10" borderId="8" xfId="428" applyFont="1" applyFill="1" applyBorder="1" applyAlignment="1">
      <alignment horizontal="center" vertical="center"/>
    </xf>
    <xf numFmtId="49" fontId="79" fillId="10" borderId="8" xfId="428" applyNumberFormat="1" applyFont="1" applyFill="1" applyBorder="1" applyAlignment="1">
      <alignment horizontal="right" vertical="center" wrapText="1"/>
    </xf>
    <xf numFmtId="173" fontId="79" fillId="10" borderId="8" xfId="428" applyNumberFormat="1" applyFont="1" applyFill="1" applyBorder="1" applyAlignment="1">
      <alignment vertical="center" wrapText="1"/>
    </xf>
    <xf numFmtId="173" fontId="79" fillId="10" borderId="8" xfId="181" applyNumberFormat="1" applyFont="1" applyFill="1" applyBorder="1" applyAlignment="1">
      <alignment horizontal="left" vertical="center"/>
    </xf>
    <xf numFmtId="173" fontId="79" fillId="10" borderId="8" xfId="181" applyNumberFormat="1" applyFont="1" applyFill="1" applyBorder="1" applyAlignment="1">
      <alignment vertical="center"/>
    </xf>
    <xf numFmtId="172" fontId="79" fillId="10" borderId="8" xfId="181" applyNumberFormat="1" applyFont="1" applyFill="1" applyBorder="1" applyAlignment="1">
      <alignment vertical="center"/>
    </xf>
    <xf numFmtId="172" fontId="79" fillId="10" borderId="8" xfId="49" applyNumberFormat="1" applyFont="1" applyFill="1" applyBorder="1" applyAlignment="1">
      <alignment vertical="center"/>
    </xf>
    <xf numFmtId="172" fontId="79" fillId="10" borderId="0" xfId="49" applyNumberFormat="1" applyFont="1" applyFill="1" applyBorder="1" applyAlignment="1">
      <alignment vertical="center"/>
    </xf>
    <xf numFmtId="0" fontId="56" fillId="10" borderId="0" xfId="428" applyFont="1" applyFill="1" applyAlignment="1">
      <alignment horizontal="right" vertical="center"/>
    </xf>
    <xf numFmtId="0" fontId="56" fillId="10" borderId="0" xfId="428" applyFont="1" applyFill="1" applyAlignment="1">
      <alignment vertical="center"/>
    </xf>
    <xf numFmtId="0" fontId="56" fillId="10" borderId="0" xfId="428" applyFont="1" applyFill="1" applyAlignment="1">
      <alignment horizontal="left" vertical="center"/>
    </xf>
    <xf numFmtId="0" fontId="34" fillId="10" borderId="8" xfId="428" applyFont="1" applyFill="1" applyBorder="1" applyAlignment="1">
      <alignment horizontal="center" vertical="center"/>
    </xf>
    <xf numFmtId="49" fontId="34" fillId="10" borderId="8" xfId="428" applyNumberFormat="1" applyFont="1" applyFill="1" applyBorder="1" applyAlignment="1">
      <alignment horizontal="right" vertical="center" wrapText="1"/>
    </xf>
    <xf numFmtId="173" fontId="34" fillId="10" borderId="8" xfId="428" applyNumberFormat="1" applyFont="1" applyFill="1" applyBorder="1" applyAlignment="1">
      <alignment vertical="center" wrapText="1"/>
    </xf>
    <xf numFmtId="173" fontId="34" fillId="10" borderId="8" xfId="181" applyNumberFormat="1" applyFont="1" applyFill="1" applyBorder="1" applyAlignment="1">
      <alignment horizontal="left" vertical="center"/>
    </xf>
    <xf numFmtId="173" fontId="34" fillId="10" borderId="8" xfId="181" applyNumberFormat="1" applyFont="1" applyFill="1" applyBorder="1" applyAlignment="1">
      <alignment vertical="center"/>
    </xf>
    <xf numFmtId="172" fontId="34" fillId="10" borderId="8" xfId="181" applyNumberFormat="1" applyFont="1" applyFill="1" applyBorder="1" applyAlignment="1">
      <alignment vertical="center"/>
    </xf>
    <xf numFmtId="172" fontId="34" fillId="10" borderId="8" xfId="49" applyNumberFormat="1" applyFont="1" applyFill="1" applyBorder="1" applyAlignment="1">
      <alignment vertical="center"/>
    </xf>
    <xf numFmtId="172" fontId="34" fillId="10" borderId="0" xfId="49" applyNumberFormat="1" applyFont="1" applyFill="1" applyBorder="1" applyAlignment="1">
      <alignment vertical="center"/>
    </xf>
    <xf numFmtId="0" fontId="34" fillId="10" borderId="0" xfId="428" applyFont="1" applyFill="1" applyAlignment="1">
      <alignment horizontal="right" vertical="center"/>
    </xf>
    <xf numFmtId="0" fontId="34" fillId="10" borderId="0" xfId="428" applyFont="1" applyFill="1" applyAlignment="1">
      <alignment horizontal="left" vertical="center"/>
    </xf>
    <xf numFmtId="49" fontId="34" fillId="10" borderId="8" xfId="428" applyNumberFormat="1" applyFont="1" applyFill="1" applyBorder="1" applyAlignment="1">
      <alignment vertical="center" wrapText="1"/>
    </xf>
    <xf numFmtId="49" fontId="34" fillId="10" borderId="8" xfId="428" quotePrefix="1" applyNumberFormat="1" applyFont="1" applyFill="1" applyBorder="1" applyAlignment="1">
      <alignment vertical="center" wrapText="1"/>
    </xf>
    <xf numFmtId="173" fontId="34" fillId="10" borderId="8" xfId="428" quotePrefix="1" applyNumberFormat="1" applyFont="1" applyFill="1" applyBorder="1" applyAlignment="1">
      <alignment vertical="center" wrapText="1"/>
    </xf>
    <xf numFmtId="49" fontId="21" fillId="10" borderId="8" xfId="428" quotePrefix="1" applyNumberFormat="1" applyFont="1" applyFill="1" applyBorder="1" applyAlignment="1">
      <alignment vertical="center" wrapText="1"/>
    </xf>
    <xf numFmtId="173" fontId="21" fillId="10" borderId="8" xfId="428" quotePrefix="1" applyNumberFormat="1" applyFont="1" applyFill="1" applyBorder="1" applyAlignment="1">
      <alignment vertical="center" wrapText="1"/>
    </xf>
    <xf numFmtId="49" fontId="79" fillId="10" borderId="8" xfId="428" applyNumberFormat="1" applyFont="1" applyFill="1" applyBorder="1" applyAlignment="1">
      <alignment vertical="center" wrapText="1"/>
    </xf>
    <xf numFmtId="193" fontId="79" fillId="10" borderId="8" xfId="428" applyNumberFormat="1" applyFont="1" applyFill="1" applyBorder="1" applyAlignment="1">
      <alignment vertical="center" wrapText="1"/>
    </xf>
    <xf numFmtId="3" fontId="79" fillId="10" borderId="8" xfId="428" applyNumberFormat="1" applyFont="1" applyFill="1" applyBorder="1" applyAlignment="1">
      <alignment vertical="center" wrapText="1"/>
    </xf>
    <xf numFmtId="0" fontId="78" fillId="10" borderId="8" xfId="428" applyFont="1" applyFill="1" applyBorder="1" applyAlignment="1">
      <alignment horizontal="center" vertical="center"/>
    </xf>
    <xf numFmtId="49" fontId="78" fillId="10" borderId="8" xfId="428" applyNumberFormat="1" applyFont="1" applyFill="1" applyBorder="1" applyAlignment="1">
      <alignment horizontal="right" vertical="center" wrapText="1"/>
    </xf>
    <xf numFmtId="173" fontId="78" fillId="10" borderId="8" xfId="428" applyNumberFormat="1" applyFont="1" applyFill="1" applyBorder="1" applyAlignment="1">
      <alignment vertical="center" wrapText="1"/>
    </xf>
    <xf numFmtId="173" fontId="78" fillId="10" borderId="8" xfId="428" applyNumberFormat="1" applyFont="1" applyFill="1" applyBorder="1" applyAlignment="1">
      <alignment horizontal="left" vertical="center" wrapText="1"/>
    </xf>
    <xf numFmtId="172" fontId="78" fillId="10" borderId="0" xfId="49" applyNumberFormat="1" applyFont="1" applyFill="1" applyBorder="1" applyAlignment="1">
      <alignment horizontal="center" vertical="center"/>
    </xf>
    <xf numFmtId="0" fontId="78" fillId="10" borderId="0" xfId="428" applyFont="1" applyFill="1" applyAlignment="1">
      <alignment horizontal="right" vertical="center"/>
    </xf>
    <xf numFmtId="0" fontId="78" fillId="10" borderId="0" xfId="428" applyFont="1" applyFill="1" applyAlignment="1">
      <alignment vertical="center"/>
    </xf>
    <xf numFmtId="0" fontId="78" fillId="10" borderId="0" xfId="428" applyFont="1" applyFill="1" applyAlignment="1">
      <alignment horizontal="left" vertical="center"/>
    </xf>
    <xf numFmtId="3" fontId="34" fillId="10" borderId="8" xfId="181" applyNumberFormat="1" applyFont="1" applyFill="1" applyBorder="1" applyAlignment="1">
      <alignment vertical="center"/>
    </xf>
    <xf numFmtId="3" fontId="34" fillId="10" borderId="8" xfId="181" applyNumberFormat="1" applyFont="1" applyFill="1" applyBorder="1" applyAlignment="1">
      <alignment horizontal="left" vertical="center"/>
    </xf>
    <xf numFmtId="172" fontId="34" fillId="10" borderId="0" xfId="49" applyNumberFormat="1" applyFont="1" applyFill="1" applyBorder="1" applyAlignment="1">
      <alignment horizontal="center" vertical="center"/>
    </xf>
    <xf numFmtId="173" fontId="78" fillId="10" borderId="8" xfId="181" applyNumberFormat="1" applyFont="1" applyFill="1" applyBorder="1" applyAlignment="1">
      <alignment vertical="center"/>
    </xf>
    <xf numFmtId="172" fontId="78" fillId="10" borderId="0" xfId="49" applyNumberFormat="1" applyFont="1" applyFill="1" applyBorder="1" applyAlignment="1">
      <alignment vertical="center"/>
    </xf>
    <xf numFmtId="49" fontId="78" fillId="10" borderId="8" xfId="428" applyNumberFormat="1" applyFont="1" applyFill="1" applyBorder="1" applyAlignment="1">
      <alignment vertical="center" wrapText="1"/>
    </xf>
    <xf numFmtId="3" fontId="79" fillId="10" borderId="8" xfId="181" applyNumberFormat="1" applyFont="1" applyFill="1" applyBorder="1" applyAlignment="1">
      <alignment vertical="center"/>
    </xf>
    <xf numFmtId="0" fontId="79" fillId="10" borderId="15" xfId="428" applyFont="1" applyFill="1" applyBorder="1" applyAlignment="1">
      <alignment horizontal="center" vertical="center"/>
    </xf>
    <xf numFmtId="49" fontId="79" fillId="10" borderId="15" xfId="428" applyNumberFormat="1" applyFont="1" applyFill="1" applyBorder="1" applyAlignment="1">
      <alignment vertical="center" wrapText="1"/>
    </xf>
    <xf numFmtId="173" fontId="79" fillId="10" borderId="15" xfId="428" applyNumberFormat="1" applyFont="1" applyFill="1" applyBorder="1" applyAlignment="1">
      <alignment vertical="center" wrapText="1"/>
    </xf>
    <xf numFmtId="173" fontId="79" fillId="10" borderId="15" xfId="181" applyNumberFormat="1" applyFont="1" applyFill="1" applyBorder="1" applyAlignment="1">
      <alignment vertical="center"/>
    </xf>
    <xf numFmtId="172" fontId="79" fillId="10" borderId="15" xfId="181" applyNumberFormat="1" applyFont="1" applyFill="1" applyBorder="1" applyAlignment="1">
      <alignment vertical="center"/>
    </xf>
    <xf numFmtId="172" fontId="79" fillId="10" borderId="15" xfId="49" applyNumberFormat="1" applyFont="1" applyFill="1" applyBorder="1" applyAlignment="1">
      <alignment vertical="center"/>
    </xf>
    <xf numFmtId="0" fontId="34" fillId="10" borderId="14" xfId="428" applyFont="1" applyFill="1" applyBorder="1" applyAlignment="1">
      <alignment horizontal="center" vertical="center"/>
    </xf>
    <xf numFmtId="49" fontId="34" fillId="10" borderId="14" xfId="428" applyNumberFormat="1" applyFont="1" applyFill="1" applyBorder="1" applyAlignment="1">
      <alignment vertical="center" wrapText="1"/>
    </xf>
    <xf numFmtId="173" fontId="34" fillId="10" borderId="14" xfId="428" applyNumberFormat="1" applyFont="1" applyFill="1" applyBorder="1" applyAlignment="1">
      <alignment vertical="center" wrapText="1"/>
    </xf>
    <xf numFmtId="173" fontId="56" fillId="10" borderId="14" xfId="181" applyNumberFormat="1" applyFont="1" applyFill="1" applyBorder="1" applyAlignment="1">
      <alignment vertical="center"/>
    </xf>
    <xf numFmtId="173" fontId="34" fillId="10" borderId="14" xfId="181" applyNumberFormat="1" applyFont="1" applyFill="1" applyBorder="1" applyAlignment="1">
      <alignment vertical="center"/>
    </xf>
    <xf numFmtId="172" fontId="34" fillId="10" borderId="14" xfId="181" applyNumberFormat="1" applyFont="1" applyFill="1" applyBorder="1" applyAlignment="1">
      <alignment vertical="center"/>
    </xf>
    <xf numFmtId="172" fontId="34" fillId="10" borderId="14" xfId="49" applyNumberFormat="1" applyFont="1" applyFill="1" applyBorder="1" applyAlignment="1">
      <alignment vertical="center"/>
    </xf>
    <xf numFmtId="0" fontId="34" fillId="10" borderId="11" xfId="428" applyFont="1" applyFill="1" applyBorder="1" applyAlignment="1">
      <alignment horizontal="center" vertical="center"/>
    </xf>
    <xf numFmtId="49" fontId="34" fillId="10" borderId="11" xfId="428" applyNumberFormat="1" applyFont="1" applyFill="1" applyBorder="1" applyAlignment="1">
      <alignment vertical="center" wrapText="1"/>
    </xf>
    <xf numFmtId="173" fontId="34" fillId="10" borderId="11" xfId="428" applyNumberFormat="1" applyFont="1" applyFill="1" applyBorder="1" applyAlignment="1">
      <alignment vertical="center" wrapText="1"/>
    </xf>
    <xf numFmtId="3" fontId="34" fillId="10" borderId="11" xfId="181" applyNumberFormat="1" applyFont="1" applyFill="1" applyBorder="1" applyAlignment="1">
      <alignment vertical="center"/>
    </xf>
    <xf numFmtId="172" fontId="34" fillId="10" borderId="11" xfId="181" applyNumberFormat="1" applyFont="1" applyFill="1" applyBorder="1" applyAlignment="1">
      <alignment vertical="center"/>
    </xf>
    <xf numFmtId="172" fontId="34" fillId="10" borderId="11" xfId="49" applyNumberFormat="1" applyFont="1" applyFill="1" applyBorder="1" applyAlignment="1">
      <alignment vertical="center"/>
    </xf>
    <xf numFmtId="0" fontId="34" fillId="10" borderId="0" xfId="428" applyFont="1" applyFill="1" applyAlignment="1">
      <alignment horizontal="center" vertical="center"/>
    </xf>
    <xf numFmtId="172" fontId="34" fillId="10" borderId="0" xfId="181" applyNumberFormat="1" applyFont="1" applyFill="1" applyAlignment="1">
      <alignment vertical="center"/>
    </xf>
    <xf numFmtId="0" fontId="91" fillId="10" borderId="0" xfId="428" applyFont="1" applyFill="1" applyAlignment="1">
      <alignment horizontal="center" vertical="center"/>
    </xf>
    <xf numFmtId="49" fontId="34" fillId="10" borderId="0" xfId="428" applyNumberFormat="1" applyFont="1" applyFill="1" applyAlignment="1">
      <alignment horizontal="left" vertical="center"/>
    </xf>
    <xf numFmtId="173" fontId="34" fillId="10" borderId="0" xfId="428" applyNumberFormat="1" applyFont="1" applyFill="1" applyAlignment="1">
      <alignment horizontal="left" vertical="center"/>
    </xf>
    <xf numFmtId="4" fontId="34" fillId="10" borderId="0" xfId="428" applyNumberFormat="1" applyFont="1" applyFill="1" applyAlignment="1">
      <alignment horizontal="left" vertical="center"/>
    </xf>
    <xf numFmtId="172" fontId="34" fillId="10" borderId="0" xfId="428" applyNumberFormat="1" applyFont="1" applyFill="1" applyAlignment="1">
      <alignment horizontal="left" vertical="center"/>
    </xf>
    <xf numFmtId="172" fontId="34" fillId="10" borderId="0" xfId="49" applyNumberFormat="1" applyFont="1" applyFill="1" applyAlignment="1">
      <alignment horizontal="left" vertical="center"/>
    </xf>
    <xf numFmtId="3" fontId="79" fillId="10" borderId="8" xfId="360" applyNumberFormat="1" applyFont="1" applyFill="1" applyBorder="1" applyAlignment="1">
      <alignment horizontal="right" vertical="center" wrapText="1"/>
    </xf>
    <xf numFmtId="1" fontId="79" fillId="10" borderId="8" xfId="360" applyNumberFormat="1" applyFont="1" applyFill="1" applyBorder="1" applyAlignment="1">
      <alignment horizontal="left" vertical="center" wrapText="1"/>
    </xf>
    <xf numFmtId="1" fontId="79" fillId="10" borderId="8" xfId="360" applyNumberFormat="1" applyFont="1" applyFill="1" applyBorder="1" applyAlignment="1">
      <alignment horizontal="right" vertical="center" wrapText="1"/>
    </xf>
    <xf numFmtId="173" fontId="79" fillId="10" borderId="8" xfId="360" applyNumberFormat="1" applyFont="1" applyFill="1" applyBorder="1" applyAlignment="1">
      <alignment horizontal="right" vertical="center" wrapText="1"/>
    </xf>
    <xf numFmtId="173" fontId="79" fillId="10" borderId="8" xfId="360" applyNumberFormat="1" applyFont="1" applyFill="1" applyBorder="1" applyAlignment="1">
      <alignment horizontal="left" vertical="center" wrapText="1"/>
    </xf>
    <xf numFmtId="1" fontId="34" fillId="10" borderId="8" xfId="360" applyNumberFormat="1" applyFont="1" applyFill="1" applyBorder="1" applyAlignment="1">
      <alignment horizontal="left" vertical="center" wrapText="1"/>
    </xf>
    <xf numFmtId="1" fontId="34" fillId="10" borderId="8" xfId="360" applyNumberFormat="1" applyFont="1" applyFill="1" applyBorder="1" applyAlignment="1">
      <alignment horizontal="right" vertical="center" wrapText="1"/>
    </xf>
    <xf numFmtId="3" fontId="34" fillId="10" borderId="8" xfId="360" applyNumberFormat="1" applyFont="1" applyFill="1" applyBorder="1" applyAlignment="1">
      <alignment horizontal="right" vertical="center" wrapText="1"/>
    </xf>
    <xf numFmtId="3" fontId="34" fillId="10" borderId="8" xfId="360" applyNumberFormat="1" applyFont="1" applyFill="1" applyBorder="1" applyAlignment="1">
      <alignment horizontal="left" vertical="center" wrapText="1"/>
    </xf>
    <xf numFmtId="1" fontId="78" fillId="10" borderId="8" xfId="360" applyNumberFormat="1" applyFont="1" applyFill="1" applyBorder="1" applyAlignment="1">
      <alignment horizontal="left" vertical="center" wrapText="1"/>
    </xf>
    <xf numFmtId="1" fontId="78" fillId="10" borderId="8" xfId="360" applyNumberFormat="1" applyFont="1" applyFill="1" applyBorder="1" applyAlignment="1">
      <alignment horizontal="right" vertical="center" wrapText="1"/>
    </xf>
    <xf numFmtId="173" fontId="78" fillId="10" borderId="8" xfId="360" applyNumberFormat="1" applyFont="1" applyFill="1" applyBorder="1" applyAlignment="1">
      <alignment horizontal="right" vertical="center" wrapText="1"/>
    </xf>
    <xf numFmtId="173" fontId="78" fillId="10" borderId="8" xfId="360" applyNumberFormat="1" applyFont="1" applyFill="1" applyBorder="1" applyAlignment="1">
      <alignment horizontal="left" vertical="center" wrapText="1"/>
    </xf>
    <xf numFmtId="1" fontId="80" fillId="10" borderId="8" xfId="360" applyNumberFormat="1" applyFont="1" applyFill="1" applyBorder="1" applyAlignment="1">
      <alignment horizontal="right" vertical="center" wrapText="1"/>
    </xf>
    <xf numFmtId="173" fontId="80" fillId="10" borderId="8" xfId="360" applyNumberFormat="1" applyFont="1" applyFill="1" applyBorder="1" applyAlignment="1">
      <alignment horizontal="right" vertical="center" wrapText="1"/>
    </xf>
    <xf numFmtId="173" fontId="78" fillId="10" borderId="8" xfId="360" applyNumberFormat="1" applyFont="1" applyFill="1" applyBorder="1" applyAlignment="1">
      <alignment horizontal="center" vertical="center" wrapText="1"/>
    </xf>
    <xf numFmtId="3" fontId="34" fillId="10" borderId="8" xfId="360" applyNumberFormat="1" applyFont="1" applyFill="1" applyBorder="1" applyAlignment="1">
      <alignment horizontal="center" vertical="center" wrapText="1"/>
    </xf>
    <xf numFmtId="3" fontId="21" fillId="10" borderId="8" xfId="360" applyNumberFormat="1" applyFont="1" applyFill="1" applyBorder="1" applyAlignment="1">
      <alignment horizontal="left" vertical="center" wrapText="1"/>
    </xf>
    <xf numFmtId="1" fontId="80" fillId="10" borderId="8" xfId="360" applyNumberFormat="1" applyFont="1" applyFill="1" applyBorder="1" applyAlignment="1">
      <alignment horizontal="left" vertical="center" wrapText="1"/>
    </xf>
    <xf numFmtId="173" fontId="80" fillId="10" borderId="8" xfId="360" applyNumberFormat="1" applyFont="1" applyFill="1" applyBorder="1" applyAlignment="1">
      <alignment horizontal="left" vertical="center" wrapText="1"/>
    </xf>
    <xf numFmtId="0" fontId="33" fillId="0" borderId="0" xfId="0" applyFont="1" applyFill="1" applyAlignment="1">
      <alignment horizontal="center" vertical="center"/>
    </xf>
    <xf numFmtId="0" fontId="33" fillId="0" borderId="0" xfId="0" applyFont="1" applyFill="1" applyAlignment="1">
      <alignment vertical="center" wrapText="1"/>
    </xf>
    <xf numFmtId="0" fontId="33" fillId="0" borderId="0" xfId="0" applyFont="1" applyFill="1" applyAlignment="1">
      <alignment vertical="center"/>
    </xf>
    <xf numFmtId="0" fontId="33" fillId="0" borderId="0" xfId="0" applyFont="1" applyFill="1" applyAlignment="1">
      <alignment horizontal="left" vertical="center"/>
    </xf>
    <xf numFmtId="0" fontId="93" fillId="0" borderId="0" xfId="322" applyFont="1" applyFill="1" applyAlignment="1">
      <alignment horizontal="center"/>
    </xf>
    <xf numFmtId="0" fontId="73" fillId="0" borderId="0" xfId="322" applyFont="1" applyFill="1"/>
    <xf numFmtId="0" fontId="74" fillId="0" borderId="0" xfId="322" applyFont="1" applyFill="1" applyAlignment="1"/>
    <xf numFmtId="0" fontId="73" fillId="0" borderId="0" xfId="322" applyFont="1" applyFill="1" applyAlignment="1">
      <alignment horizontal="left"/>
    </xf>
    <xf numFmtId="0" fontId="73" fillId="0" borderId="0" xfId="322" applyFont="1" applyFill="1" applyAlignment="1">
      <alignment horizontal="right"/>
    </xf>
    <xf numFmtId="0" fontId="74" fillId="0" borderId="0" xfId="322" applyFont="1" applyFill="1"/>
    <xf numFmtId="0" fontId="73" fillId="0" borderId="0" xfId="322" applyFont="1" applyFill="1" applyAlignment="1">
      <alignment horizontal="center"/>
    </xf>
    <xf numFmtId="0" fontId="33" fillId="0" borderId="0" xfId="0" applyFont="1" applyFill="1" applyAlignment="1">
      <alignment horizontal="right" vertical="center"/>
    </xf>
    <xf numFmtId="0" fontId="29" fillId="0" borderId="0" xfId="0" applyFont="1" applyFill="1" applyAlignment="1">
      <alignment vertical="center" wrapText="1"/>
    </xf>
    <xf numFmtId="0" fontId="33" fillId="0" borderId="11" xfId="0" applyFont="1" applyFill="1" applyBorder="1" applyAlignment="1">
      <alignment vertical="center" wrapText="1"/>
    </xf>
    <xf numFmtId="0" fontId="33" fillId="10" borderId="0" xfId="0" applyFont="1" applyFill="1" applyAlignment="1">
      <alignment vertical="center"/>
    </xf>
    <xf numFmtId="240" fontId="29" fillId="10" borderId="0" xfId="10717" applyFont="1" applyFill="1" applyAlignment="1">
      <alignment vertical="center"/>
    </xf>
    <xf numFmtId="240" fontId="33" fillId="10" borderId="0" xfId="10717" applyFont="1" applyFill="1" applyAlignment="1">
      <alignment vertical="center"/>
    </xf>
    <xf numFmtId="0" fontId="33" fillId="10" borderId="0" xfId="10717" applyNumberFormat="1" applyFont="1" applyFill="1" applyAlignment="1">
      <alignment horizontal="center" vertical="center"/>
    </xf>
    <xf numFmtId="240" fontId="33" fillId="10" borderId="0" xfId="10717" applyFont="1" applyFill="1" applyAlignment="1">
      <alignment horizontal="center" vertical="center"/>
    </xf>
    <xf numFmtId="240" fontId="33" fillId="10" borderId="0" xfId="10717" applyFont="1" applyFill="1" applyAlignment="1">
      <alignment horizontal="center" vertical="center" wrapText="1"/>
    </xf>
    <xf numFmtId="240" fontId="33" fillId="10" borderId="0" xfId="10717" applyFont="1" applyFill="1" applyAlignment="1">
      <alignment vertical="center" wrapText="1"/>
    </xf>
    <xf numFmtId="0" fontId="33" fillId="10" borderId="0" xfId="658" applyFont="1" applyFill="1" applyAlignment="1">
      <alignment vertical="center"/>
    </xf>
    <xf numFmtId="240" fontId="33" fillId="10" borderId="350" xfId="10717" applyFont="1" applyFill="1" applyBorder="1" applyAlignment="1">
      <alignment horizontal="center" vertical="center" wrapText="1"/>
    </xf>
    <xf numFmtId="176" fontId="29" fillId="10" borderId="350" xfId="7" applyNumberFormat="1" applyFont="1" applyFill="1" applyBorder="1" applyAlignment="1">
      <alignment vertical="center" shrinkToFit="1"/>
    </xf>
    <xf numFmtId="176" fontId="29" fillId="10" borderId="0" xfId="7" applyNumberFormat="1" applyFont="1" applyFill="1" applyAlignment="1">
      <alignment vertical="center"/>
    </xf>
    <xf numFmtId="176" fontId="33" fillId="10" borderId="0" xfId="7" applyNumberFormat="1" applyFont="1" applyFill="1" applyAlignment="1">
      <alignment vertical="center"/>
    </xf>
    <xf numFmtId="168" fontId="33" fillId="10" borderId="0" xfId="7" applyFont="1" applyFill="1" applyAlignment="1">
      <alignment vertical="center"/>
    </xf>
    <xf numFmtId="0" fontId="33" fillId="0" borderId="0" xfId="0" applyFont="1" applyFill="1" applyAlignment="1">
      <alignment horizontal="center" vertical="center" wrapText="1"/>
    </xf>
    <xf numFmtId="0" fontId="29" fillId="10" borderId="0" xfId="658" applyFont="1" applyFill="1" applyAlignment="1">
      <alignment horizontal="center" vertical="center" wrapText="1"/>
    </xf>
    <xf numFmtId="0" fontId="33" fillId="0" borderId="0" xfId="220" applyFont="1" applyAlignment="1">
      <alignment vertical="center"/>
    </xf>
    <xf numFmtId="0" fontId="29" fillId="0" borderId="0" xfId="220" applyFont="1" applyAlignment="1">
      <alignment vertical="center"/>
    </xf>
    <xf numFmtId="0" fontId="33" fillId="0" borderId="0" xfId="220" applyFont="1" applyAlignment="1">
      <alignment horizontal="center" vertical="center" wrapText="1"/>
    </xf>
    <xf numFmtId="0" fontId="29" fillId="10" borderId="0" xfId="658" applyFont="1" applyFill="1" applyAlignment="1">
      <alignment vertical="center"/>
    </xf>
    <xf numFmtId="0" fontId="33" fillId="10" borderId="0" xfId="658" applyFont="1" applyFill="1" applyAlignment="1">
      <alignment horizontal="center" vertical="center"/>
    </xf>
    <xf numFmtId="0" fontId="33" fillId="10" borderId="0" xfId="658" applyFont="1" applyFill="1" applyAlignment="1">
      <alignment vertical="center" wrapText="1"/>
    </xf>
    <xf numFmtId="0" fontId="33" fillId="10" borderId="0" xfId="658" applyFont="1" applyFill="1" applyAlignment="1">
      <alignment horizontal="center" vertical="center" wrapText="1"/>
    </xf>
    <xf numFmtId="0" fontId="33" fillId="10" borderId="0" xfId="658" applyFont="1" applyFill="1" applyAlignment="1">
      <alignment horizontal="right" vertical="center"/>
    </xf>
    <xf numFmtId="9" fontId="29" fillId="10" borderId="8" xfId="925" applyNumberFormat="1" applyFont="1" applyFill="1" applyBorder="1" applyAlignment="1">
      <alignment horizontal="center" vertical="center" wrapText="1"/>
    </xf>
    <xf numFmtId="0" fontId="92" fillId="10" borderId="0" xfId="0" applyFont="1" applyFill="1" applyAlignment="1">
      <alignment vertical="center"/>
    </xf>
    <xf numFmtId="175" fontId="92" fillId="10" borderId="0" xfId="0" applyNumberFormat="1" applyFont="1" applyFill="1" applyAlignment="1">
      <alignment vertical="center"/>
    </xf>
    <xf numFmtId="4" fontId="92" fillId="10" borderId="0" xfId="0" applyNumberFormat="1" applyFont="1" applyFill="1" applyAlignment="1">
      <alignment vertical="center"/>
    </xf>
    <xf numFmtId="0" fontId="33" fillId="10" borderId="0" xfId="0" applyFont="1" applyFill="1" applyAlignment="1">
      <alignment horizontal="center" vertical="center"/>
    </xf>
    <xf numFmtId="0" fontId="33" fillId="10" borderId="0" xfId="0" applyFont="1" applyFill="1" applyAlignment="1">
      <alignment vertical="center" wrapText="1"/>
    </xf>
    <xf numFmtId="0" fontId="33" fillId="10" borderId="0" xfId="0" applyFont="1" applyFill="1" applyAlignment="1">
      <alignment horizontal="center" vertical="center" wrapText="1"/>
    </xf>
    <xf numFmtId="176" fontId="105" fillId="10" borderId="8" xfId="7" applyNumberFormat="1" applyFont="1" applyFill="1" applyBorder="1" applyAlignment="1">
      <alignment vertical="top" wrapText="1"/>
    </xf>
    <xf numFmtId="0" fontId="206" fillId="10" borderId="0" xfId="658" applyFont="1" applyFill="1" applyAlignment="1">
      <alignment vertical="center"/>
    </xf>
    <xf numFmtId="0" fontId="92" fillId="10" borderId="0" xfId="658" applyFont="1" applyFill="1" applyBorder="1" applyAlignment="1">
      <alignment horizontal="center" vertical="center" wrapText="1"/>
    </xf>
    <xf numFmtId="199" fontId="29" fillId="10" borderId="350" xfId="437" applyNumberFormat="1" applyFont="1" applyFill="1" applyBorder="1" applyAlignment="1">
      <alignment vertical="center" shrinkToFit="1"/>
    </xf>
    <xf numFmtId="199" fontId="33" fillId="10" borderId="0" xfId="437" applyNumberFormat="1" applyFont="1" applyFill="1" applyAlignment="1">
      <alignment vertical="center"/>
    </xf>
    <xf numFmtId="240" fontId="33" fillId="0" borderId="0" xfId="10717" applyFont="1" applyFill="1" applyAlignment="1">
      <alignment vertical="center"/>
    </xf>
    <xf numFmtId="0" fontId="105" fillId="10" borderId="8" xfId="658" applyFont="1" applyFill="1" applyBorder="1" applyAlignment="1">
      <alignment vertical="top" wrapText="1"/>
    </xf>
    <xf numFmtId="2" fontId="105" fillId="10" borderId="8" xfId="967" applyNumberFormat="1" applyFont="1" applyFill="1" applyBorder="1" applyAlignment="1">
      <alignment vertical="top" wrapText="1"/>
    </xf>
    <xf numFmtId="0" fontId="206" fillId="10" borderId="8" xfId="967" applyFont="1" applyFill="1" applyBorder="1" applyAlignment="1">
      <alignment vertical="top" wrapText="1"/>
    </xf>
    <xf numFmtId="0" fontId="105" fillId="10" borderId="8" xfId="967" applyFont="1" applyFill="1" applyBorder="1" applyAlignment="1">
      <alignment vertical="top" wrapText="1"/>
    </xf>
    <xf numFmtId="168" fontId="105" fillId="10" borderId="8" xfId="7" applyNumberFormat="1" applyFont="1" applyFill="1" applyBorder="1" applyAlignment="1">
      <alignment vertical="top" wrapText="1"/>
    </xf>
    <xf numFmtId="168" fontId="105" fillId="10" borderId="8" xfId="925" applyNumberFormat="1" applyFont="1" applyFill="1" applyBorder="1" applyAlignment="1">
      <alignment vertical="top" wrapText="1"/>
    </xf>
    <xf numFmtId="0" fontId="206" fillId="10" borderId="8" xfId="658" applyFont="1" applyFill="1" applyBorder="1" applyAlignment="1">
      <alignment vertical="top" wrapText="1"/>
    </xf>
    <xf numFmtId="2" fontId="33" fillId="10" borderId="8" xfId="52917" applyNumberFormat="1" applyFont="1" applyFill="1" applyBorder="1" applyAlignment="1">
      <alignment vertical="top" wrapText="1"/>
    </xf>
    <xf numFmtId="9" fontId="33" fillId="10" borderId="8" xfId="925" applyNumberFormat="1" applyFont="1" applyFill="1" applyBorder="1" applyAlignment="1">
      <alignment vertical="top" wrapText="1"/>
    </xf>
    <xf numFmtId="9" fontId="29" fillId="10" borderId="8" xfId="925" applyNumberFormat="1" applyFont="1" applyFill="1" applyBorder="1" applyAlignment="1">
      <alignment vertical="top" wrapText="1"/>
    </xf>
    <xf numFmtId="0" fontId="33" fillId="10" borderId="11" xfId="658" applyFont="1" applyFill="1" applyBorder="1" applyAlignment="1">
      <alignment vertical="top" wrapText="1"/>
    </xf>
    <xf numFmtId="3" fontId="33" fillId="10" borderId="11" xfId="813" applyNumberFormat="1" applyFont="1" applyFill="1" applyBorder="1" applyAlignment="1">
      <alignment vertical="top" wrapText="1"/>
    </xf>
    <xf numFmtId="3" fontId="33" fillId="10" borderId="11" xfId="854" applyNumberFormat="1" applyFont="1" applyFill="1" applyBorder="1" applyAlignment="1">
      <alignment vertical="top" wrapText="1"/>
    </xf>
    <xf numFmtId="172" fontId="105" fillId="10" borderId="8" xfId="7" applyNumberFormat="1" applyFont="1" applyFill="1" applyBorder="1" applyAlignment="1">
      <alignment horizontal="center" vertical="top" wrapText="1"/>
    </xf>
    <xf numFmtId="0" fontId="105" fillId="10" borderId="8" xfId="658" applyFont="1" applyFill="1" applyBorder="1" applyAlignment="1">
      <alignment horizontal="center" vertical="top" wrapText="1"/>
    </xf>
    <xf numFmtId="172" fontId="105" fillId="10" borderId="8" xfId="502" applyNumberFormat="1" applyFont="1" applyFill="1" applyBorder="1" applyAlignment="1">
      <alignment horizontal="center" vertical="top" wrapText="1"/>
    </xf>
    <xf numFmtId="0" fontId="33" fillId="10" borderId="11" xfId="658" applyFont="1" applyFill="1" applyBorder="1" applyAlignment="1">
      <alignment horizontal="center" vertical="top" wrapText="1"/>
    </xf>
    <xf numFmtId="0" fontId="33" fillId="10" borderId="8" xfId="658" applyFont="1" applyFill="1" applyBorder="1" applyAlignment="1">
      <alignment horizontal="center" vertical="top" wrapText="1"/>
    </xf>
    <xf numFmtId="0" fontId="29" fillId="0" borderId="0" xfId="658" applyFont="1" applyBorder="1" applyAlignment="1">
      <alignment horizontal="center" vertical="center" wrapText="1"/>
    </xf>
    <xf numFmtId="0" fontId="29" fillId="10" borderId="8" xfId="658" applyFont="1" applyFill="1" applyBorder="1" applyAlignment="1">
      <alignment horizontal="center" vertical="center" wrapText="1"/>
    </xf>
    <xf numFmtId="168" fontId="33" fillId="10" borderId="8" xfId="658" applyNumberFormat="1" applyFont="1" applyFill="1" applyBorder="1" applyAlignment="1">
      <alignment horizontal="center" vertical="center" wrapText="1"/>
    </xf>
    <xf numFmtId="0" fontId="50" fillId="10" borderId="8" xfId="658" applyFont="1" applyFill="1" applyBorder="1" applyAlignment="1">
      <alignment horizontal="center" vertical="center" wrapText="1"/>
    </xf>
    <xf numFmtId="0" fontId="50" fillId="0" borderId="0" xfId="658" applyFont="1" applyBorder="1" applyAlignment="1">
      <alignment horizontal="center" vertical="center" wrapText="1"/>
    </xf>
    <xf numFmtId="0" fontId="50" fillId="10" borderId="0" xfId="658" applyFont="1" applyFill="1" applyAlignment="1">
      <alignment horizontal="center" vertical="center" wrapText="1"/>
    </xf>
    <xf numFmtId="168" fontId="29" fillId="10" borderId="0" xfId="658" applyNumberFormat="1" applyFont="1" applyFill="1" applyBorder="1" applyAlignment="1">
      <alignment horizontal="center" vertical="center" wrapText="1"/>
    </xf>
    <xf numFmtId="2" fontId="29" fillId="10" borderId="0" xfId="658" applyNumberFormat="1" applyFont="1" applyFill="1" applyBorder="1" applyAlignment="1">
      <alignment horizontal="center" vertical="center" wrapText="1"/>
    </xf>
    <xf numFmtId="0" fontId="50" fillId="10" borderId="8" xfId="658" applyFont="1" applyFill="1" applyBorder="1" applyAlignment="1">
      <alignment horizontal="left" vertical="center" wrapText="1"/>
    </xf>
    <xf numFmtId="2" fontId="105" fillId="10" borderId="8" xfId="52917" applyNumberFormat="1" applyFont="1" applyFill="1" applyBorder="1" applyAlignment="1">
      <alignment vertical="top" wrapText="1"/>
    </xf>
    <xf numFmtId="0" fontId="29" fillId="10" borderId="0" xfId="658" applyFont="1" applyFill="1" applyBorder="1" applyAlignment="1">
      <alignment horizontal="center"/>
    </xf>
    <xf numFmtId="0" fontId="29" fillId="10" borderId="0" xfId="658" applyFont="1" applyFill="1" applyBorder="1" applyAlignment="1">
      <alignment horizontal="center" vertical="center" wrapText="1"/>
    </xf>
    <xf numFmtId="0" fontId="29" fillId="10" borderId="373" xfId="658" applyFont="1" applyFill="1" applyBorder="1" applyAlignment="1">
      <alignment horizontal="center" vertical="center" wrapText="1"/>
    </xf>
    <xf numFmtId="0" fontId="29" fillId="10" borderId="8" xfId="967" applyFont="1" applyFill="1" applyBorder="1" applyAlignment="1">
      <alignment horizontal="center" vertical="center" wrapText="1"/>
    </xf>
    <xf numFmtId="2" fontId="105" fillId="10" borderId="8" xfId="0" applyNumberFormat="1" applyFont="1" applyFill="1" applyBorder="1" applyAlignment="1">
      <alignment vertical="top" wrapText="1"/>
    </xf>
    <xf numFmtId="0" fontId="238" fillId="10" borderId="8" xfId="0" applyFont="1" applyFill="1" applyBorder="1" applyAlignment="1">
      <alignment vertical="top" wrapText="1"/>
    </xf>
    <xf numFmtId="0" fontId="105" fillId="10" borderId="8" xfId="376" applyFont="1" applyFill="1" applyBorder="1" applyAlignment="1">
      <alignment horizontal="center" vertical="top" wrapText="1"/>
    </xf>
    <xf numFmtId="0" fontId="105" fillId="10" borderId="8" xfId="376" applyFont="1" applyFill="1" applyBorder="1" applyAlignment="1">
      <alignment vertical="top" wrapText="1"/>
    </xf>
    <xf numFmtId="199" fontId="105" fillId="10" borderId="8" xfId="437" applyNumberFormat="1" applyFont="1" applyFill="1" applyBorder="1" applyAlignment="1">
      <alignment vertical="top" wrapText="1"/>
    </xf>
    <xf numFmtId="0" fontId="206" fillId="10" borderId="8" xfId="376" applyFont="1" applyFill="1" applyBorder="1" applyAlignment="1">
      <alignment horizontal="center" vertical="top" wrapText="1"/>
    </xf>
    <xf numFmtId="0" fontId="206" fillId="10" borderId="8" xfId="376" applyFont="1" applyFill="1" applyBorder="1" applyAlignment="1">
      <alignment vertical="top" wrapText="1"/>
    </xf>
    <xf numFmtId="0" fontId="29" fillId="10" borderId="8" xfId="658" applyFont="1" applyFill="1" applyBorder="1" applyAlignment="1">
      <alignment vertical="top" wrapText="1"/>
    </xf>
    <xf numFmtId="4" fontId="33" fillId="10" borderId="8" xfId="7" applyNumberFormat="1" applyFont="1" applyFill="1" applyBorder="1" applyAlignment="1">
      <alignment horizontal="center" vertical="top" wrapText="1"/>
    </xf>
    <xf numFmtId="3" fontId="33" fillId="10" borderId="8" xfId="967" applyNumberFormat="1" applyFont="1" applyFill="1" applyBorder="1" applyAlignment="1">
      <alignment vertical="top" wrapText="1"/>
    </xf>
    <xf numFmtId="0" fontId="33" fillId="10" borderId="8" xfId="658" applyFont="1" applyFill="1" applyBorder="1" applyAlignment="1">
      <alignment vertical="top" wrapText="1"/>
    </xf>
    <xf numFmtId="0" fontId="33" fillId="10" borderId="8" xfId="967" applyFont="1" applyFill="1" applyBorder="1" applyAlignment="1">
      <alignment vertical="top" wrapText="1"/>
    </xf>
    <xf numFmtId="0" fontId="29" fillId="10" borderId="8" xfId="967" applyFont="1" applyFill="1" applyBorder="1" applyAlignment="1">
      <alignment vertical="top" wrapText="1"/>
    </xf>
    <xf numFmtId="0" fontId="29" fillId="10" borderId="0" xfId="967" applyFont="1" applyFill="1" applyBorder="1" applyAlignment="1">
      <alignment vertical="top" wrapText="1"/>
    </xf>
    <xf numFmtId="3" fontId="33" fillId="10" borderId="8" xfId="7" applyNumberFormat="1" applyFont="1" applyFill="1" applyBorder="1" applyAlignment="1">
      <alignment vertical="top" wrapText="1"/>
    </xf>
    <xf numFmtId="176" fontId="33" fillId="10" borderId="8" xfId="7" applyNumberFormat="1" applyFont="1" applyFill="1" applyBorder="1" applyAlignment="1">
      <alignment vertical="top" wrapText="1"/>
    </xf>
    <xf numFmtId="176" fontId="29" fillId="10" borderId="8" xfId="7" applyNumberFormat="1" applyFont="1" applyFill="1" applyBorder="1" applyAlignment="1">
      <alignment horizontal="center" vertical="center" wrapText="1"/>
    </xf>
    <xf numFmtId="168" fontId="33" fillId="10" borderId="8" xfId="7" applyFont="1" applyFill="1" applyBorder="1" applyAlignment="1">
      <alignment vertical="top" wrapText="1"/>
    </xf>
    <xf numFmtId="168" fontId="33" fillId="10" borderId="8" xfId="7" applyNumberFormat="1" applyFont="1" applyFill="1" applyBorder="1" applyAlignment="1">
      <alignment vertical="top" wrapText="1"/>
    </xf>
    <xf numFmtId="172" fontId="33" fillId="10" borderId="8" xfId="7" applyNumberFormat="1" applyFont="1" applyFill="1" applyBorder="1" applyAlignment="1">
      <alignment vertical="top" wrapText="1"/>
    </xf>
    <xf numFmtId="176" fontId="33" fillId="10" borderId="0" xfId="7" applyNumberFormat="1" applyFont="1" applyFill="1" applyBorder="1" applyAlignment="1">
      <alignment vertical="top" wrapText="1"/>
    </xf>
    <xf numFmtId="0" fontId="92" fillId="10" borderId="8" xfId="658" applyFont="1" applyFill="1" applyBorder="1" applyAlignment="1">
      <alignment horizontal="center" vertical="top" wrapText="1"/>
    </xf>
    <xf numFmtId="0" fontId="92" fillId="10" borderId="8" xfId="658" applyFont="1" applyFill="1" applyBorder="1" applyAlignment="1">
      <alignment vertical="top" wrapText="1"/>
    </xf>
    <xf numFmtId="199" fontId="33" fillId="10" borderId="8" xfId="437" applyNumberFormat="1" applyFont="1" applyFill="1" applyBorder="1" applyAlignment="1">
      <alignment vertical="top" wrapText="1"/>
    </xf>
    <xf numFmtId="172" fontId="33" fillId="10" borderId="8" xfId="1011" applyNumberFormat="1" applyFont="1" applyFill="1" applyBorder="1" applyAlignment="1">
      <alignment vertical="top" wrapText="1"/>
    </xf>
    <xf numFmtId="168" fontId="29" fillId="10" borderId="8" xfId="925" applyNumberFormat="1" applyFont="1" applyFill="1" applyBorder="1" applyAlignment="1">
      <alignment vertical="top" wrapText="1"/>
    </xf>
    <xf numFmtId="168" fontId="29" fillId="10" borderId="0" xfId="925" applyNumberFormat="1" applyFont="1" applyFill="1" applyBorder="1" applyAlignment="1">
      <alignment vertical="top" wrapText="1"/>
    </xf>
    <xf numFmtId="176" fontId="33" fillId="10" borderId="8" xfId="925" applyNumberFormat="1" applyFont="1" applyFill="1" applyBorder="1" applyAlignment="1">
      <alignment vertical="top" wrapText="1"/>
    </xf>
    <xf numFmtId="176" fontId="33" fillId="10" borderId="8" xfId="1011" applyNumberFormat="1" applyFont="1" applyFill="1" applyBorder="1" applyAlignment="1">
      <alignment vertical="top" wrapText="1"/>
    </xf>
    <xf numFmtId="168" fontId="33" fillId="10" borderId="8" xfId="925" applyNumberFormat="1" applyFont="1" applyFill="1" applyBorder="1" applyAlignment="1">
      <alignment vertical="top" wrapText="1"/>
    </xf>
    <xf numFmtId="168" fontId="33" fillId="10" borderId="0" xfId="925" applyNumberFormat="1" applyFont="1" applyFill="1" applyBorder="1" applyAlignment="1">
      <alignment vertical="top" wrapText="1"/>
    </xf>
    <xf numFmtId="2" fontId="33" fillId="10" borderId="8" xfId="967" applyNumberFormat="1" applyFont="1" applyFill="1" applyBorder="1" applyAlignment="1">
      <alignment vertical="top" wrapText="1"/>
    </xf>
    <xf numFmtId="0" fontId="33" fillId="10" borderId="0" xfId="967" applyFont="1" applyFill="1" applyBorder="1" applyAlignment="1">
      <alignment vertical="top" wrapText="1"/>
    </xf>
    <xf numFmtId="172" fontId="92" fillId="10" borderId="8" xfId="7" applyNumberFormat="1" applyFont="1" applyFill="1" applyBorder="1" applyAlignment="1">
      <alignment horizontal="center" vertical="top" wrapText="1"/>
    </xf>
    <xf numFmtId="176" fontId="92" fillId="10" borderId="8" xfId="7" applyNumberFormat="1" applyFont="1" applyFill="1" applyBorder="1" applyAlignment="1">
      <alignment vertical="top" wrapText="1"/>
    </xf>
    <xf numFmtId="0" fontId="92" fillId="10" borderId="8" xfId="967" applyFont="1" applyFill="1" applyBorder="1" applyAlignment="1">
      <alignment vertical="top" wrapText="1"/>
    </xf>
    <xf numFmtId="0" fontId="92" fillId="10" borderId="0" xfId="967" applyFont="1" applyFill="1" applyBorder="1" applyAlignment="1">
      <alignment vertical="top" wrapText="1"/>
    </xf>
    <xf numFmtId="0" fontId="92" fillId="10" borderId="0" xfId="658" applyFont="1" applyFill="1" applyAlignment="1">
      <alignment vertical="center"/>
    </xf>
    <xf numFmtId="168" fontId="33" fillId="10" borderId="8" xfId="967" applyNumberFormat="1" applyFont="1" applyFill="1" applyBorder="1" applyAlignment="1">
      <alignment vertical="top" wrapText="1"/>
    </xf>
    <xf numFmtId="10" fontId="33" fillId="10" borderId="8" xfId="925" applyNumberFormat="1" applyFont="1" applyFill="1" applyBorder="1" applyAlignment="1">
      <alignment vertical="top" wrapText="1"/>
    </xf>
    <xf numFmtId="10" fontId="33" fillId="10" borderId="0" xfId="925" applyNumberFormat="1" applyFont="1" applyFill="1" applyBorder="1" applyAlignment="1">
      <alignment vertical="top" wrapText="1"/>
    </xf>
    <xf numFmtId="172" fontId="33" fillId="10" borderId="8" xfId="925" applyNumberFormat="1" applyFont="1" applyFill="1" applyBorder="1" applyAlignment="1">
      <alignment vertical="top" wrapText="1"/>
    </xf>
    <xf numFmtId="176" fontId="29" fillId="10" borderId="8" xfId="925" applyNumberFormat="1" applyFont="1" applyFill="1" applyBorder="1" applyAlignment="1">
      <alignment horizontal="center" vertical="center" wrapText="1"/>
    </xf>
    <xf numFmtId="176" fontId="33" fillId="10" borderId="0" xfId="925" applyNumberFormat="1" applyFont="1" applyFill="1" applyBorder="1" applyAlignment="1">
      <alignment vertical="top" wrapText="1"/>
    </xf>
    <xf numFmtId="176" fontId="29" fillId="10" borderId="8" xfId="925" applyNumberFormat="1" applyFont="1" applyFill="1" applyBorder="1" applyAlignment="1">
      <alignment horizontal="center" vertical="top" wrapText="1"/>
    </xf>
    <xf numFmtId="0" fontId="33" fillId="10" borderId="8" xfId="658" quotePrefix="1" applyFont="1" applyFill="1" applyBorder="1" applyAlignment="1">
      <alignment horizontal="center" vertical="top" wrapText="1"/>
    </xf>
    <xf numFmtId="3" fontId="50" fillId="10" borderId="8" xfId="7" applyNumberFormat="1" applyFont="1" applyFill="1" applyBorder="1" applyAlignment="1">
      <alignment vertical="top" wrapText="1"/>
    </xf>
    <xf numFmtId="3" fontId="50" fillId="10" borderId="8" xfId="967" applyNumberFormat="1" applyFont="1" applyFill="1" applyBorder="1" applyAlignment="1">
      <alignment vertical="top" wrapText="1"/>
    </xf>
    <xf numFmtId="0" fontId="29" fillId="10" borderId="0" xfId="658" applyFont="1" applyFill="1" applyBorder="1" applyAlignment="1">
      <alignment vertical="top" wrapText="1"/>
    </xf>
    <xf numFmtId="175" fontId="33" fillId="10" borderId="8" xfId="7" applyNumberFormat="1" applyFont="1" applyFill="1" applyBorder="1" applyAlignment="1">
      <alignment vertical="top" wrapText="1"/>
    </xf>
    <xf numFmtId="1" fontId="33" fillId="10" borderId="8" xfId="967" applyNumberFormat="1" applyFont="1" applyFill="1" applyBorder="1" applyAlignment="1">
      <alignment vertical="top" wrapText="1"/>
    </xf>
    <xf numFmtId="175" fontId="33" fillId="10" borderId="8" xfId="967" applyNumberFormat="1" applyFont="1" applyFill="1" applyBorder="1" applyAlignment="1">
      <alignment vertical="top" wrapText="1"/>
    </xf>
    <xf numFmtId="172" fontId="33" fillId="10" borderId="8" xfId="967" applyNumberFormat="1" applyFont="1" applyFill="1" applyBorder="1" applyAlignment="1">
      <alignment vertical="top" wrapText="1"/>
    </xf>
    <xf numFmtId="176" fontId="33" fillId="10" borderId="8" xfId="967" applyNumberFormat="1" applyFont="1" applyFill="1" applyBorder="1" applyAlignment="1">
      <alignment vertical="top" wrapText="1"/>
    </xf>
    <xf numFmtId="176" fontId="29" fillId="10" borderId="8" xfId="967" applyNumberFormat="1" applyFont="1" applyFill="1" applyBorder="1" applyAlignment="1">
      <alignment horizontal="center" vertical="center" wrapText="1"/>
    </xf>
    <xf numFmtId="172" fontId="33" fillId="10" borderId="8" xfId="854" applyNumberFormat="1" applyFont="1" applyFill="1" applyBorder="1" applyAlignment="1">
      <alignment vertical="top" wrapText="1"/>
    </xf>
    <xf numFmtId="3" fontId="33" fillId="10" borderId="8" xfId="854" applyNumberFormat="1" applyFont="1" applyFill="1" applyBorder="1" applyAlignment="1">
      <alignment vertical="top" wrapText="1"/>
    </xf>
    <xf numFmtId="3" fontId="33" fillId="10" borderId="8" xfId="854" applyNumberFormat="1" applyFont="1" applyFill="1" applyBorder="1" applyAlignment="1">
      <alignment horizontal="center" vertical="center" wrapText="1"/>
    </xf>
    <xf numFmtId="172" fontId="33" fillId="10" borderId="8" xfId="52918" applyNumberFormat="1" applyFont="1" applyFill="1" applyBorder="1" applyAlignment="1">
      <alignment vertical="top" wrapText="1"/>
    </xf>
    <xf numFmtId="166" fontId="33" fillId="10" borderId="8" xfId="967" applyNumberFormat="1" applyFont="1" applyFill="1" applyBorder="1" applyAlignment="1">
      <alignment vertical="top" wrapText="1"/>
    </xf>
    <xf numFmtId="0" fontId="33" fillId="10" borderId="8" xfId="967" applyFont="1" applyFill="1" applyBorder="1" applyAlignment="1">
      <alignment horizontal="center" vertical="center" wrapText="1"/>
    </xf>
    <xf numFmtId="9" fontId="33" fillId="10" borderId="8" xfId="925" applyNumberFormat="1" applyFont="1" applyFill="1" applyBorder="1" applyAlignment="1">
      <alignment horizontal="center" vertical="center" wrapText="1"/>
    </xf>
    <xf numFmtId="175" fontId="33" fillId="10" borderId="8" xfId="0" applyNumberFormat="1" applyFont="1" applyFill="1" applyBorder="1" applyAlignment="1">
      <alignment vertical="top" wrapText="1"/>
    </xf>
    <xf numFmtId="172" fontId="33" fillId="10" borderId="8" xfId="967" quotePrefix="1" applyNumberFormat="1" applyFont="1" applyFill="1" applyBorder="1" applyAlignment="1">
      <alignment vertical="top" wrapText="1"/>
    </xf>
    <xf numFmtId="9" fontId="33" fillId="10" borderId="0" xfId="925" applyNumberFormat="1" applyFont="1" applyFill="1" applyBorder="1" applyAlignment="1">
      <alignment vertical="top" wrapText="1"/>
    </xf>
    <xf numFmtId="0" fontId="33" fillId="10" borderId="8" xfId="967" applyFont="1" applyFill="1" applyBorder="1" applyAlignment="1">
      <alignment horizontal="center" vertical="top" wrapText="1"/>
    </xf>
    <xf numFmtId="9" fontId="29" fillId="10" borderId="0" xfId="925" applyNumberFormat="1" applyFont="1" applyFill="1" applyBorder="1" applyAlignment="1">
      <alignment vertical="top" wrapText="1"/>
    </xf>
    <xf numFmtId="3" fontId="33" fillId="10" borderId="8" xfId="3182" applyNumberFormat="1" applyFont="1" applyFill="1" applyBorder="1" applyAlignment="1">
      <alignment vertical="top" wrapText="1"/>
    </xf>
    <xf numFmtId="2" fontId="33" fillId="10" borderId="8" xfId="0" applyNumberFormat="1" applyFont="1" applyFill="1" applyBorder="1" applyAlignment="1">
      <alignment vertical="top" wrapText="1"/>
    </xf>
    <xf numFmtId="2" fontId="29" fillId="10" borderId="8" xfId="967" applyNumberFormat="1" applyFont="1" applyFill="1" applyBorder="1" applyAlignment="1">
      <alignment horizontal="center" vertical="center" wrapText="1"/>
    </xf>
    <xf numFmtId="2" fontId="33" fillId="10" borderId="8" xfId="658" applyNumberFormat="1" applyFont="1" applyFill="1" applyBorder="1" applyAlignment="1">
      <alignment vertical="top" wrapText="1"/>
    </xf>
    <xf numFmtId="175" fontId="29" fillId="10" borderId="8" xfId="967" applyNumberFormat="1" applyFont="1" applyFill="1" applyBorder="1" applyAlignment="1">
      <alignment horizontal="center" vertical="center" wrapText="1"/>
    </xf>
    <xf numFmtId="9" fontId="33" fillId="10" borderId="11" xfId="813" applyNumberFormat="1" applyFont="1" applyFill="1" applyBorder="1" applyAlignment="1">
      <alignment vertical="top" wrapText="1"/>
    </xf>
    <xf numFmtId="9" fontId="33" fillId="10" borderId="0" xfId="813" applyNumberFormat="1" applyFont="1" applyFill="1" applyBorder="1" applyAlignment="1">
      <alignment vertical="top" wrapText="1"/>
    </xf>
    <xf numFmtId="175" fontId="105" fillId="10" borderId="8" xfId="854" applyNumberFormat="1" applyFont="1" applyFill="1" applyBorder="1" applyAlignment="1">
      <alignment vertical="top" wrapText="1"/>
    </xf>
    <xf numFmtId="175" fontId="105" fillId="10" borderId="8" xfId="430" applyNumberFormat="1" applyFont="1" applyFill="1" applyBorder="1" applyAlignment="1">
      <alignment vertical="top" wrapText="1"/>
    </xf>
    <xf numFmtId="172" fontId="105" fillId="10" borderId="8" xfId="854" applyNumberFormat="1" applyFont="1" applyFill="1" applyBorder="1" applyAlignment="1">
      <alignment vertical="top" wrapText="1"/>
    </xf>
    <xf numFmtId="0" fontId="105" fillId="10" borderId="8" xfId="658" quotePrefix="1" applyFont="1" applyFill="1" applyBorder="1" applyAlignment="1">
      <alignment horizontal="center" vertical="top" wrapText="1"/>
    </xf>
    <xf numFmtId="172" fontId="105" fillId="10" borderId="8" xfId="967" applyNumberFormat="1" applyFont="1" applyFill="1" applyBorder="1" applyAlignment="1">
      <alignment vertical="top" wrapText="1"/>
    </xf>
    <xf numFmtId="0" fontId="105" fillId="10" borderId="8" xfId="967" quotePrefix="1" applyFont="1" applyFill="1" applyBorder="1" applyAlignment="1">
      <alignment vertical="top" wrapText="1"/>
    </xf>
    <xf numFmtId="0" fontId="105" fillId="10" borderId="8" xfId="967" quotePrefix="1" applyFont="1" applyFill="1" applyBorder="1" applyAlignment="1">
      <alignment horizontal="center" vertical="top" wrapText="1"/>
    </xf>
    <xf numFmtId="0" fontId="105" fillId="10" borderId="8" xfId="967" applyFont="1" applyFill="1" applyBorder="1" applyAlignment="1">
      <alignment horizontal="center" vertical="top" wrapText="1"/>
    </xf>
    <xf numFmtId="0" fontId="206" fillId="10" borderId="8" xfId="658" applyFont="1" applyFill="1" applyBorder="1" applyAlignment="1">
      <alignment horizontal="center" vertical="top" wrapText="1"/>
    </xf>
    <xf numFmtId="3" fontId="105" fillId="10" borderId="8" xfId="7" applyNumberFormat="1" applyFont="1" applyFill="1" applyBorder="1" applyAlignment="1">
      <alignment vertical="top" wrapText="1"/>
    </xf>
    <xf numFmtId="0" fontId="105" fillId="10" borderId="8" xfId="658" quotePrefix="1" applyFont="1" applyFill="1" applyBorder="1" applyAlignment="1">
      <alignment vertical="top" wrapText="1"/>
    </xf>
    <xf numFmtId="0" fontId="238" fillId="10" borderId="8" xfId="658" applyFont="1" applyFill="1" applyBorder="1" applyAlignment="1">
      <alignment vertical="top" wrapText="1"/>
    </xf>
    <xf numFmtId="175" fontId="105" fillId="10" borderId="8" xfId="7" applyNumberFormat="1" applyFont="1" applyFill="1" applyBorder="1" applyAlignment="1">
      <alignment vertical="top" wrapText="1"/>
    </xf>
    <xf numFmtId="0" fontId="105" fillId="10" borderId="8" xfId="376" quotePrefix="1" applyFont="1" applyFill="1" applyBorder="1" applyAlignment="1">
      <alignment vertical="top" wrapText="1"/>
    </xf>
    <xf numFmtId="172" fontId="105" fillId="10" borderId="8" xfId="7" applyNumberFormat="1" applyFont="1" applyFill="1" applyBorder="1" applyAlignment="1">
      <alignment vertical="top" wrapText="1"/>
    </xf>
    <xf numFmtId="172" fontId="206" fillId="10" borderId="8" xfId="7" applyNumberFormat="1" applyFont="1" applyFill="1" applyBorder="1" applyAlignment="1">
      <alignment vertical="top" wrapText="1"/>
    </xf>
    <xf numFmtId="4" fontId="105" fillId="10" borderId="8" xfId="7" applyNumberFormat="1" applyFont="1" applyFill="1" applyBorder="1" applyAlignment="1">
      <alignment vertical="top" wrapText="1"/>
    </xf>
    <xf numFmtId="0" fontId="238" fillId="10" borderId="8" xfId="430" applyFont="1" applyFill="1" applyBorder="1" applyAlignment="1">
      <alignment horizontal="center" vertical="center" wrapText="1"/>
    </xf>
    <xf numFmtId="0" fontId="105" fillId="10" borderId="8" xfId="430" applyFont="1" applyFill="1" applyBorder="1" applyAlignment="1">
      <alignment horizontal="center" vertical="center" wrapText="1"/>
    </xf>
    <xf numFmtId="0" fontId="105" fillId="10" borderId="8" xfId="376" applyFont="1" applyFill="1" applyBorder="1" applyAlignment="1">
      <alignment vertical="center" wrapText="1"/>
    </xf>
    <xf numFmtId="0" fontId="105" fillId="10" borderId="8" xfId="0" applyFont="1" applyFill="1" applyBorder="1" applyAlignment="1">
      <alignment vertical="center" wrapText="1"/>
    </xf>
    <xf numFmtId="175" fontId="105" fillId="10" borderId="8" xfId="967" applyNumberFormat="1" applyFont="1" applyFill="1" applyBorder="1" applyAlignment="1">
      <alignment vertical="top" wrapText="1"/>
    </xf>
    <xf numFmtId="175" fontId="105" fillId="10" borderId="8" xfId="12" applyNumberFormat="1" applyFont="1" applyFill="1" applyBorder="1" applyAlignment="1">
      <alignment vertical="top" wrapText="1"/>
    </xf>
    <xf numFmtId="172" fontId="105" fillId="10" borderId="8" xfId="12" applyNumberFormat="1" applyFont="1" applyFill="1" applyBorder="1" applyAlignment="1">
      <alignment vertical="top" wrapText="1"/>
    </xf>
    <xf numFmtId="168" fontId="105" fillId="10" borderId="8" xfId="7" applyFont="1" applyFill="1" applyBorder="1" applyAlignment="1">
      <alignment vertical="top" wrapText="1"/>
    </xf>
    <xf numFmtId="0" fontId="105" fillId="10" borderId="8" xfId="430" applyFont="1" applyFill="1" applyBorder="1" applyAlignment="1">
      <alignment vertical="top" wrapText="1"/>
    </xf>
    <xf numFmtId="9" fontId="105" fillId="10" borderId="8" xfId="437" applyFont="1" applyFill="1" applyBorder="1" applyAlignment="1">
      <alignment vertical="top" wrapText="1"/>
    </xf>
    <xf numFmtId="0" fontId="238" fillId="10" borderId="8" xfId="0" applyFont="1" applyFill="1" applyBorder="1" applyAlignment="1">
      <alignment horizontal="center" vertical="center" wrapText="1"/>
    </xf>
    <xf numFmtId="0" fontId="206" fillId="10" borderId="8" xfId="0" applyFont="1" applyFill="1" applyBorder="1" applyAlignment="1">
      <alignment horizontal="center" vertical="center" wrapText="1"/>
    </xf>
    <xf numFmtId="172" fontId="105" fillId="10" borderId="8" xfId="1011" applyNumberFormat="1" applyFont="1" applyFill="1" applyBorder="1" applyAlignment="1">
      <alignment vertical="top" wrapText="1"/>
    </xf>
    <xf numFmtId="175" fontId="105" fillId="10" borderId="8" xfId="5563" applyNumberFormat="1" applyFont="1" applyFill="1" applyBorder="1" applyAlignment="1">
      <alignment vertical="top" wrapText="1"/>
    </xf>
    <xf numFmtId="0" fontId="105" fillId="10" borderId="8" xfId="0" applyNumberFormat="1" applyFont="1" applyFill="1" applyBorder="1" applyAlignment="1">
      <alignment vertical="top" wrapText="1"/>
    </xf>
    <xf numFmtId="9" fontId="33" fillId="10" borderId="0" xfId="437" applyFont="1" applyFill="1" applyAlignment="1">
      <alignment vertical="center"/>
    </xf>
    <xf numFmtId="168" fontId="105" fillId="10" borderId="8" xfId="967" applyNumberFormat="1" applyFont="1" applyFill="1" applyBorder="1" applyAlignment="1">
      <alignment vertical="top" wrapText="1"/>
    </xf>
    <xf numFmtId="0" fontId="245" fillId="0" borderId="0" xfId="52922" applyFont="1"/>
    <xf numFmtId="0" fontId="244" fillId="0" borderId="0" xfId="52922" applyFont="1" applyAlignment="1">
      <alignment horizontal="center" vertical="center"/>
    </xf>
    <xf numFmtId="0" fontId="246" fillId="0" borderId="1" xfId="52922" applyFont="1" applyBorder="1" applyAlignment="1">
      <alignment vertical="center"/>
    </xf>
    <xf numFmtId="2" fontId="242" fillId="59" borderId="0" xfId="52922" applyNumberFormat="1" applyFont="1" applyFill="1"/>
    <xf numFmtId="0" fontId="79" fillId="10" borderId="373" xfId="52916" applyFont="1" applyFill="1" applyBorder="1" applyAlignment="1">
      <alignment horizontal="center" vertical="center"/>
    </xf>
    <xf numFmtId="0" fontId="79" fillId="10" borderId="373" xfId="52916" applyFont="1" applyFill="1" applyBorder="1" applyAlignment="1">
      <alignment horizontal="center" vertical="center" wrapText="1"/>
    </xf>
    <xf numFmtId="176" fontId="242" fillId="10" borderId="373" xfId="52923" quotePrefix="1" applyNumberFormat="1" applyFont="1" applyFill="1" applyBorder="1" applyAlignment="1">
      <alignment horizontal="center" vertical="center"/>
    </xf>
    <xf numFmtId="0" fontId="242" fillId="0" borderId="0" xfId="52922" applyFont="1"/>
    <xf numFmtId="0" fontId="242" fillId="0" borderId="373" xfId="52922" applyFont="1" applyBorder="1" applyAlignment="1">
      <alignment horizontal="center"/>
    </xf>
    <xf numFmtId="4" fontId="242" fillId="60" borderId="373" xfId="52922" applyNumberFormat="1" applyFont="1" applyFill="1" applyBorder="1"/>
    <xf numFmtId="4" fontId="247" fillId="0" borderId="373" xfId="52922" applyNumberFormat="1" applyFont="1" applyBorder="1"/>
    <xf numFmtId="2" fontId="242" fillId="0" borderId="0" xfId="52922" applyNumberFormat="1" applyFont="1"/>
    <xf numFmtId="0" fontId="248" fillId="10" borderId="373" xfId="52916" applyFont="1" applyFill="1" applyBorder="1" applyAlignment="1">
      <alignment horizontal="center" vertical="center"/>
    </xf>
    <xf numFmtId="0" fontId="249" fillId="10" borderId="373" xfId="52916" applyFont="1" applyFill="1" applyBorder="1" applyAlignment="1">
      <alignment horizontal="center" vertical="center" wrapText="1"/>
    </xf>
    <xf numFmtId="4" fontId="250" fillId="0" borderId="373" xfId="52922" applyNumberFormat="1" applyFont="1" applyBorder="1"/>
    <xf numFmtId="0" fontId="248" fillId="0" borderId="0" xfId="52922" applyFont="1"/>
    <xf numFmtId="0" fontId="34" fillId="58" borderId="373" xfId="52916" applyFont="1" applyFill="1" applyBorder="1" applyAlignment="1">
      <alignment horizontal="center" vertical="center"/>
    </xf>
    <xf numFmtId="0" fontId="34" fillId="58" borderId="373" xfId="52916" applyFont="1" applyFill="1" applyBorder="1" applyAlignment="1">
      <alignment horizontal="center" vertical="center" wrapText="1"/>
    </xf>
    <xf numFmtId="4" fontId="241" fillId="59" borderId="373" xfId="52922" applyNumberFormat="1" applyFont="1" applyFill="1" applyBorder="1"/>
    <xf numFmtId="4" fontId="251" fillId="58" borderId="373" xfId="52922" applyNumberFormat="1" applyFont="1" applyFill="1" applyBorder="1"/>
    <xf numFmtId="2" fontId="242" fillId="58" borderId="0" xfId="52922" applyNumberFormat="1" applyFont="1" applyFill="1"/>
    <xf numFmtId="0" fontId="245" fillId="58" borderId="0" xfId="52922" applyFont="1" applyFill="1"/>
    <xf numFmtId="4" fontId="241" fillId="58" borderId="373" xfId="52922" applyNumberFormat="1" applyFont="1" applyFill="1" applyBorder="1"/>
    <xf numFmtId="4" fontId="252" fillId="58" borderId="373" xfId="52922" applyNumberFormat="1" applyFont="1" applyFill="1" applyBorder="1"/>
    <xf numFmtId="0" fontId="34" fillId="10" borderId="373" xfId="52916" applyFont="1" applyFill="1" applyBorder="1" applyAlignment="1">
      <alignment horizontal="center" vertical="center"/>
    </xf>
    <xf numFmtId="0" fontId="34" fillId="10" borderId="373" xfId="52916" applyFont="1" applyFill="1" applyBorder="1" applyAlignment="1">
      <alignment horizontal="left" vertical="center" wrapText="1"/>
    </xf>
    <xf numFmtId="4" fontId="241" fillId="60" borderId="373" xfId="52922" applyNumberFormat="1" applyFont="1" applyFill="1" applyBorder="1"/>
    <xf numFmtId="4" fontId="252" fillId="0" borderId="373" xfId="52922" applyNumberFormat="1" applyFont="1" applyBorder="1"/>
    <xf numFmtId="0" fontId="253" fillId="10" borderId="373" xfId="52916" applyFont="1" applyFill="1" applyBorder="1" applyAlignment="1">
      <alignment horizontal="center" vertical="center"/>
    </xf>
    <xf numFmtId="176" fontId="254" fillId="0" borderId="373" xfId="52923" applyNumberFormat="1" applyFont="1" applyFill="1" applyBorder="1" applyAlignment="1">
      <alignment horizontal="left" wrapText="1"/>
    </xf>
    <xf numFmtId="4" fontId="245" fillId="60" borderId="373" xfId="52922" applyNumberFormat="1" applyFont="1" applyFill="1" applyBorder="1"/>
    <xf numFmtId="4" fontId="253" fillId="0" borderId="373" xfId="52922" applyNumberFormat="1" applyFont="1" applyBorder="1"/>
    <xf numFmtId="0" fontId="253" fillId="0" borderId="0" xfId="52922" applyFont="1"/>
    <xf numFmtId="176" fontId="255" fillId="0" borderId="373" xfId="52923" applyNumberFormat="1" applyFont="1" applyFill="1" applyBorder="1" applyAlignment="1">
      <alignment horizontal="left" wrapText="1"/>
    </xf>
    <xf numFmtId="176" fontId="256" fillId="0" borderId="373" xfId="52923" applyNumberFormat="1" applyFont="1" applyFill="1" applyBorder="1" applyAlignment="1">
      <alignment horizontal="left" wrapText="1"/>
    </xf>
    <xf numFmtId="176" fontId="253" fillId="10" borderId="373" xfId="52923" applyNumberFormat="1" applyFont="1" applyFill="1" applyBorder="1" applyAlignment="1">
      <alignment vertical="center" wrapText="1"/>
    </xf>
    <xf numFmtId="4" fontId="253" fillId="59" borderId="373" xfId="52922" applyNumberFormat="1" applyFont="1" applyFill="1" applyBorder="1"/>
    <xf numFmtId="4" fontId="245" fillId="58" borderId="373" xfId="52922" applyNumberFormat="1" applyFont="1" applyFill="1" applyBorder="1"/>
    <xf numFmtId="0" fontId="79" fillId="58" borderId="373" xfId="52916" applyFont="1" applyFill="1" applyBorder="1" applyAlignment="1">
      <alignment horizontal="center" vertical="center" wrapText="1"/>
    </xf>
    <xf numFmtId="0" fontId="81" fillId="10" borderId="373" xfId="52916" applyFont="1" applyFill="1" applyBorder="1" applyAlignment="1">
      <alignment horizontal="center" vertical="center" wrapText="1"/>
    </xf>
    <xf numFmtId="4" fontId="242" fillId="0" borderId="373" xfId="52922" applyNumberFormat="1" applyFont="1" applyBorder="1"/>
    <xf numFmtId="176" fontId="34" fillId="10" borderId="373" xfId="52923" applyNumberFormat="1" applyFont="1" applyFill="1" applyBorder="1" applyAlignment="1">
      <alignment vertical="center" wrapText="1"/>
    </xf>
    <xf numFmtId="4" fontId="245" fillId="0" borderId="373" xfId="52922" applyNumberFormat="1" applyFont="1" applyBorder="1"/>
    <xf numFmtId="0" fontId="245" fillId="0" borderId="373" xfId="52922" applyFont="1" applyBorder="1"/>
    <xf numFmtId="176" fontId="79" fillId="58" borderId="373" xfId="52923" applyNumberFormat="1" applyFont="1" applyFill="1" applyBorder="1" applyAlignment="1">
      <alignment horizontal="left" vertical="center" wrapText="1"/>
    </xf>
    <xf numFmtId="0" fontId="245" fillId="58" borderId="373" xfId="52922" applyFont="1" applyFill="1" applyBorder="1"/>
    <xf numFmtId="0" fontId="257" fillId="58" borderId="373" xfId="3841" applyFont="1" applyFill="1" applyBorder="1" applyAlignment="1">
      <alignment horizontal="left" vertical="center" wrapText="1"/>
    </xf>
    <xf numFmtId="0" fontId="32" fillId="58" borderId="373" xfId="3841" applyFont="1" applyFill="1" applyBorder="1" applyAlignment="1">
      <alignment horizontal="left" vertical="center" wrapText="1"/>
    </xf>
    <xf numFmtId="0" fontId="258" fillId="0" borderId="373" xfId="482" applyFont="1" applyFill="1" applyBorder="1" applyAlignment="1">
      <alignment horizontal="center" vertical="center" wrapText="1"/>
    </xf>
    <xf numFmtId="0" fontId="259" fillId="0" borderId="373" xfId="52922" applyFont="1" applyBorder="1"/>
    <xf numFmtId="0" fontId="259" fillId="0" borderId="373" xfId="482" applyFont="1" applyFill="1" applyBorder="1" applyAlignment="1">
      <alignment horizontal="left" vertical="center" wrapText="1"/>
    </xf>
    <xf numFmtId="0" fontId="259" fillId="0" borderId="0" xfId="52922" applyFont="1"/>
    <xf numFmtId="0" fontId="260" fillId="0" borderId="373" xfId="52922" applyFont="1" applyBorder="1"/>
    <xf numFmtId="0" fontId="260" fillId="0" borderId="373" xfId="482" applyFont="1" applyFill="1" applyBorder="1" applyAlignment="1">
      <alignment horizontal="left" vertical="center" wrapText="1"/>
    </xf>
    <xf numFmtId="0" fontId="260" fillId="0" borderId="0" xfId="52922" applyFont="1"/>
    <xf numFmtId="0" fontId="34" fillId="0" borderId="373" xfId="482" applyFont="1" applyFill="1" applyBorder="1" applyAlignment="1">
      <alignment horizontal="left" vertical="center" wrapText="1"/>
    </xf>
    <xf numFmtId="0" fontId="241" fillId="0" borderId="373" xfId="482" applyFont="1" applyFill="1" applyBorder="1" applyAlignment="1">
      <alignment horizontal="left" vertical="center" wrapText="1"/>
    </xf>
    <xf numFmtId="0" fontId="261" fillId="0" borderId="373" xfId="52922" applyFont="1" applyBorder="1"/>
    <xf numFmtId="0" fontId="261" fillId="0" borderId="373" xfId="482" applyFont="1" applyFill="1" applyBorder="1" applyAlignment="1">
      <alignment horizontal="left" vertical="center" wrapText="1"/>
    </xf>
    <xf numFmtId="0" fontId="261" fillId="0" borderId="0" xfId="52922" applyFont="1"/>
    <xf numFmtId="0" fontId="262" fillId="0" borderId="373" xfId="52922" applyFont="1" applyBorder="1"/>
    <xf numFmtId="0" fontId="262" fillId="0" borderId="373" xfId="482" applyFont="1" applyFill="1" applyBorder="1" applyAlignment="1">
      <alignment horizontal="left" vertical="center" wrapText="1"/>
    </xf>
    <xf numFmtId="0" fontId="262" fillId="0" borderId="0" xfId="52922" applyFont="1"/>
    <xf numFmtId="0" fontId="263" fillId="0" borderId="373" xfId="52922" applyFont="1" applyBorder="1"/>
    <xf numFmtId="0" fontId="263" fillId="0" borderId="373" xfId="482" applyFont="1" applyFill="1" applyBorder="1" applyAlignment="1">
      <alignment horizontal="left" vertical="center" wrapText="1"/>
    </xf>
    <xf numFmtId="0" fontId="263" fillId="0" borderId="0" xfId="52922" applyFont="1"/>
    <xf numFmtId="0" fontId="241" fillId="0" borderId="373" xfId="52922" applyFont="1" applyBorder="1"/>
    <xf numFmtId="0" fontId="241" fillId="0" borderId="0" xfId="52922" applyFont="1"/>
    <xf numFmtId="0" fontId="264" fillId="0" borderId="373" xfId="52922" applyFont="1" applyBorder="1"/>
    <xf numFmtId="0" fontId="264" fillId="0" borderId="373" xfId="482" applyFont="1" applyFill="1" applyBorder="1" applyAlignment="1">
      <alignment horizontal="left" vertical="center" wrapText="1"/>
    </xf>
    <xf numFmtId="0" fontId="264" fillId="0" borderId="0" xfId="52922" applyFont="1"/>
    <xf numFmtId="0" fontId="265" fillId="0" borderId="373" xfId="52922" applyFont="1" applyBorder="1"/>
    <xf numFmtId="0" fontId="265" fillId="0" borderId="373" xfId="482" applyFont="1" applyFill="1" applyBorder="1" applyAlignment="1">
      <alignment horizontal="left" vertical="center" wrapText="1"/>
    </xf>
    <xf numFmtId="0" fontId="265" fillId="0" borderId="0" xfId="52922" applyFont="1"/>
    <xf numFmtId="0" fontId="266" fillId="10" borderId="8" xfId="52916" applyFont="1" applyFill="1" applyBorder="1" applyAlignment="1">
      <alignment vertical="justify" wrapText="1"/>
    </xf>
    <xf numFmtId="0" fontId="246" fillId="0" borderId="373" xfId="52922" applyFont="1" applyBorder="1"/>
    <xf numFmtId="0" fontId="78" fillId="0" borderId="373" xfId="482" applyFont="1" applyFill="1" applyBorder="1" applyAlignment="1">
      <alignment horizontal="left" vertical="center" wrapText="1"/>
    </xf>
    <xf numFmtId="0" fontId="246" fillId="0" borderId="0" xfId="52922" applyFont="1"/>
    <xf numFmtId="0" fontId="258" fillId="58" borderId="373" xfId="482" applyFont="1" applyFill="1" applyBorder="1" applyAlignment="1">
      <alignment horizontal="left" vertical="center" wrapText="1"/>
    </xf>
    <xf numFmtId="0" fontId="34" fillId="58" borderId="373" xfId="482" applyFont="1" applyFill="1" applyBorder="1" applyAlignment="1">
      <alignment horizontal="left" vertical="center" wrapText="1"/>
    </xf>
    <xf numFmtId="3" fontId="242" fillId="0" borderId="0" xfId="52922" applyNumberFormat="1" applyFont="1" applyFill="1"/>
    <xf numFmtId="3" fontId="242" fillId="0" borderId="0" xfId="52922" applyNumberFormat="1" applyFont="1"/>
    <xf numFmtId="2" fontId="245" fillId="0" borderId="0" xfId="52922" applyNumberFormat="1" applyFont="1"/>
    <xf numFmtId="3" fontId="242" fillId="59" borderId="0" xfId="52922" applyNumberFormat="1" applyFont="1" applyFill="1"/>
    <xf numFmtId="2" fontId="245" fillId="59" borderId="0" xfId="52922" applyNumberFormat="1" applyFont="1" applyFill="1"/>
    <xf numFmtId="3" fontId="243" fillId="59" borderId="0" xfId="52922" applyNumberFormat="1" applyFont="1" applyFill="1"/>
    <xf numFmtId="176" fontId="79" fillId="0" borderId="0" xfId="52924" applyNumberFormat="1" applyFont="1" applyFill="1" applyBorder="1" applyAlignment="1">
      <alignment horizontal="left" vertical="top" wrapText="1"/>
    </xf>
    <xf numFmtId="3" fontId="79" fillId="0" borderId="0" xfId="52925" applyNumberFormat="1" applyFont="1" applyFill="1" applyBorder="1" applyAlignment="1">
      <alignment horizontal="right" vertical="center"/>
    </xf>
    <xf numFmtId="4" fontId="34" fillId="0" borderId="0" xfId="52924" applyNumberFormat="1" applyFont="1" applyFill="1" applyBorder="1" applyAlignment="1">
      <alignment vertical="center" wrapText="1"/>
    </xf>
    <xf numFmtId="0" fontId="245" fillId="0" borderId="0" xfId="52922" applyFont="1" applyFill="1"/>
    <xf numFmtId="4" fontId="242" fillId="0" borderId="0" xfId="52922" applyNumberFormat="1" applyFont="1" applyFill="1"/>
    <xf numFmtId="177" fontId="245" fillId="0" borderId="0" xfId="52922" applyNumberFormat="1" applyFont="1" applyFill="1"/>
    <xf numFmtId="0" fontId="241" fillId="0" borderId="0" xfId="52922" applyFont="1" applyFill="1"/>
    <xf numFmtId="172" fontId="245" fillId="0" borderId="0" xfId="52923" applyNumberFormat="1" applyFont="1" applyFill="1"/>
    <xf numFmtId="2" fontId="245" fillId="0" borderId="0" xfId="52922" applyNumberFormat="1" applyFont="1" applyFill="1"/>
    <xf numFmtId="2" fontId="241" fillId="0" borderId="0" xfId="52922" applyNumberFormat="1" applyFont="1" applyFill="1"/>
    <xf numFmtId="0" fontId="245" fillId="59" borderId="0" xfId="52922" applyFont="1" applyFill="1"/>
    <xf numFmtId="4" fontId="245" fillId="59" borderId="0" xfId="52922" applyNumberFormat="1" applyFont="1" applyFill="1"/>
    <xf numFmtId="4" fontId="242" fillId="59" borderId="0" xfId="52922" applyNumberFormat="1" applyFont="1" applyFill="1"/>
    <xf numFmtId="177" fontId="245" fillId="59" borderId="0" xfId="52922" applyNumberFormat="1" applyFont="1" applyFill="1"/>
    <xf numFmtId="0" fontId="241" fillId="59" borderId="0" xfId="52922" applyFont="1" applyFill="1"/>
    <xf numFmtId="0" fontId="245" fillId="10" borderId="0" xfId="52922" applyFont="1" applyFill="1"/>
    <xf numFmtId="4" fontId="245" fillId="10" borderId="0" xfId="52922" applyNumberFormat="1" applyFont="1" applyFill="1"/>
    <xf numFmtId="4" fontId="242" fillId="10" borderId="0" xfId="52922" applyNumberFormat="1" applyFont="1" applyFill="1"/>
    <xf numFmtId="177" fontId="245" fillId="10" borderId="0" xfId="52922" applyNumberFormat="1" applyFont="1" applyFill="1"/>
    <xf numFmtId="0" fontId="241" fillId="10" borderId="0" xfId="52922" applyFont="1" applyFill="1"/>
    <xf numFmtId="2" fontId="245" fillId="10" borderId="0" xfId="52922" applyNumberFormat="1" applyFont="1" applyFill="1"/>
    <xf numFmtId="3" fontId="245" fillId="0" borderId="0" xfId="52922" applyNumberFormat="1" applyFont="1"/>
    <xf numFmtId="4" fontId="105" fillId="10" borderId="8" xfId="7" applyNumberFormat="1" applyFont="1" applyFill="1" applyBorder="1" applyAlignment="1">
      <alignment horizontal="center" vertical="top" wrapText="1"/>
    </xf>
    <xf numFmtId="0" fontId="206" fillId="10" borderId="8" xfId="0" applyFont="1" applyFill="1" applyBorder="1" applyAlignment="1">
      <alignment vertical="center" wrapText="1"/>
    </xf>
    <xf numFmtId="172" fontId="206" fillId="10" borderId="8" xfId="7" applyNumberFormat="1" applyFont="1" applyFill="1" applyBorder="1" applyAlignment="1">
      <alignment horizontal="center" vertical="center" wrapText="1"/>
    </xf>
    <xf numFmtId="0" fontId="206" fillId="10" borderId="8" xfId="658" applyFont="1" applyFill="1" applyBorder="1" applyAlignment="1">
      <alignment horizontal="center" vertical="center" wrapText="1"/>
    </xf>
    <xf numFmtId="0" fontId="105" fillId="10" borderId="8" xfId="0" applyFont="1" applyFill="1" applyBorder="1" applyAlignment="1">
      <alignment horizontal="center" vertical="center" wrapText="1"/>
    </xf>
    <xf numFmtId="0" fontId="206" fillId="10" borderId="8" xfId="376" applyFont="1" applyFill="1" applyBorder="1" applyAlignment="1">
      <alignment vertical="center" wrapText="1"/>
    </xf>
    <xf numFmtId="168" fontId="206" fillId="10" borderId="8" xfId="7" applyNumberFormat="1" applyFont="1" applyFill="1" applyBorder="1" applyAlignment="1">
      <alignment vertical="center"/>
    </xf>
    <xf numFmtId="4" fontId="206" fillId="10" borderId="8" xfId="0" applyNumberFormat="1" applyFont="1" applyFill="1" applyBorder="1" applyAlignment="1">
      <alignment vertical="center"/>
    </xf>
    <xf numFmtId="4" fontId="206" fillId="10" borderId="8" xfId="967" applyNumberFormat="1" applyFont="1" applyFill="1" applyBorder="1" applyAlignment="1">
      <alignment vertical="center" wrapText="1"/>
    </xf>
    <xf numFmtId="168" fontId="206" fillId="10" borderId="8" xfId="658" applyNumberFormat="1" applyFont="1" applyFill="1" applyBorder="1" applyAlignment="1">
      <alignment horizontal="center" vertical="center" wrapText="1"/>
    </xf>
    <xf numFmtId="3" fontId="239" fillId="10" borderId="8" xfId="376" applyNumberFormat="1" applyFont="1" applyFill="1" applyBorder="1" applyAlignment="1">
      <alignment vertical="center" wrapText="1"/>
    </xf>
    <xf numFmtId="4" fontId="206" fillId="10" borderId="8" xfId="10173" applyNumberFormat="1" applyFont="1" applyFill="1" applyBorder="1" applyAlignment="1"/>
    <xf numFmtId="3" fontId="206" fillId="10" borderId="8" xfId="376" applyNumberFormat="1" applyFont="1" applyFill="1" applyBorder="1" applyAlignment="1">
      <alignment vertical="center" wrapText="1"/>
    </xf>
    <xf numFmtId="4" fontId="206" fillId="10" borderId="8" xfId="3146" applyNumberFormat="1" applyFont="1" applyFill="1" applyBorder="1" applyAlignment="1">
      <alignment vertical="center" wrapText="1"/>
    </xf>
    <xf numFmtId="3" fontId="239" fillId="10" borderId="8" xfId="376" quotePrefix="1" applyNumberFormat="1" applyFont="1" applyFill="1" applyBorder="1" applyAlignment="1">
      <alignment vertical="center" wrapText="1"/>
    </xf>
    <xf numFmtId="172" fontId="238" fillId="10" borderId="8" xfId="7" applyNumberFormat="1" applyFont="1" applyFill="1" applyBorder="1" applyAlignment="1">
      <alignment horizontal="center" vertical="center" wrapText="1"/>
    </xf>
    <xf numFmtId="168" fontId="239" fillId="10" borderId="8" xfId="7" applyNumberFormat="1" applyFont="1" applyFill="1" applyBorder="1" applyAlignment="1">
      <alignment vertical="center"/>
    </xf>
    <xf numFmtId="4" fontId="239" fillId="10" borderId="8" xfId="0" applyNumberFormat="1" applyFont="1" applyFill="1" applyBorder="1" applyAlignment="1">
      <alignment vertical="center"/>
    </xf>
    <xf numFmtId="4" fontId="239" fillId="10" borderId="8" xfId="967" applyNumberFormat="1" applyFont="1" applyFill="1" applyBorder="1" applyAlignment="1">
      <alignment vertical="center" wrapText="1"/>
    </xf>
    <xf numFmtId="168" fontId="239" fillId="10" borderId="8" xfId="658" applyNumberFormat="1" applyFont="1" applyFill="1" applyBorder="1" applyAlignment="1">
      <alignment horizontal="center" vertical="center" wrapText="1"/>
    </xf>
    <xf numFmtId="3" fontId="105" fillId="10" borderId="8" xfId="376" applyNumberFormat="1" applyFont="1" applyFill="1" applyBorder="1" applyAlignment="1">
      <alignment vertical="center" wrapText="1"/>
    </xf>
    <xf numFmtId="172" fontId="105" fillId="10" borderId="8" xfId="7" applyNumberFormat="1" applyFont="1" applyFill="1" applyBorder="1" applyAlignment="1">
      <alignment horizontal="center" vertical="center" wrapText="1"/>
    </xf>
    <xf numFmtId="168" fontId="105" fillId="10" borderId="8" xfId="7" applyNumberFormat="1" applyFont="1" applyFill="1" applyBorder="1" applyAlignment="1">
      <alignment vertical="center"/>
    </xf>
    <xf numFmtId="4" fontId="105" fillId="10" borderId="8" xfId="0" applyNumberFormat="1" applyFont="1" applyFill="1" applyBorder="1" applyAlignment="1">
      <alignment vertical="center"/>
    </xf>
    <xf numFmtId="4" fontId="105" fillId="10" borderId="8" xfId="967" applyNumberFormat="1" applyFont="1" applyFill="1" applyBorder="1" applyAlignment="1">
      <alignment vertical="center" wrapText="1"/>
    </xf>
    <xf numFmtId="168" fontId="105" fillId="10" borderId="8" xfId="658" applyNumberFormat="1" applyFont="1" applyFill="1" applyBorder="1" applyAlignment="1">
      <alignment horizontal="center" vertical="center" wrapText="1"/>
    </xf>
    <xf numFmtId="3" fontId="238" fillId="10" borderId="8" xfId="376" applyNumberFormat="1" applyFont="1" applyFill="1" applyBorder="1" applyAlignment="1">
      <alignment vertical="center" wrapText="1"/>
    </xf>
    <xf numFmtId="168" fontId="238" fillId="10" borderId="8" xfId="7" applyNumberFormat="1" applyFont="1" applyFill="1" applyBorder="1" applyAlignment="1">
      <alignment vertical="center"/>
    </xf>
    <xf numFmtId="4" fontId="238" fillId="10" borderId="8" xfId="0" applyNumberFormat="1" applyFont="1" applyFill="1" applyBorder="1" applyAlignment="1">
      <alignment vertical="center"/>
    </xf>
    <xf numFmtId="4" fontId="238" fillId="10" borderId="8" xfId="3092" applyNumberFormat="1" applyFont="1" applyFill="1" applyBorder="1" applyAlignment="1">
      <alignment vertical="center" wrapText="1"/>
    </xf>
    <xf numFmtId="4" fontId="238" fillId="10" borderId="8" xfId="3066" applyNumberFormat="1" applyFont="1" applyFill="1" applyBorder="1" applyAlignment="1">
      <alignment vertical="center" wrapText="1"/>
    </xf>
    <xf numFmtId="4" fontId="105" fillId="10" borderId="8" xfId="3066" applyNumberFormat="1" applyFont="1" applyFill="1" applyBorder="1" applyAlignment="1">
      <alignment vertical="center" wrapText="1"/>
    </xf>
    <xf numFmtId="174" fontId="105" fillId="10" borderId="8" xfId="12" applyNumberFormat="1" applyFont="1" applyFill="1" applyBorder="1" applyAlignment="1">
      <alignment vertical="center"/>
    </xf>
    <xf numFmtId="4" fontId="105" fillId="10" borderId="8" xfId="0" applyNumberFormat="1" applyFont="1" applyFill="1" applyBorder="1" applyAlignment="1">
      <alignment vertical="center" wrapText="1"/>
    </xf>
    <xf numFmtId="4" fontId="105" fillId="10" borderId="8" xfId="12" applyNumberFormat="1" applyFont="1" applyFill="1" applyBorder="1" applyAlignment="1">
      <alignment horizontal="right" vertical="center"/>
    </xf>
    <xf numFmtId="0" fontId="239" fillId="10" borderId="8" xfId="0" applyFont="1" applyFill="1" applyBorder="1" applyAlignment="1">
      <alignment horizontal="center" vertical="center" wrapText="1"/>
    </xf>
    <xf numFmtId="172" fontId="239" fillId="10" borderId="8" xfId="7" applyNumberFormat="1" applyFont="1" applyFill="1" applyBorder="1" applyAlignment="1">
      <alignment horizontal="center" vertical="center" wrapText="1"/>
    </xf>
    <xf numFmtId="4" fontId="239" fillId="10" borderId="8" xfId="12" applyNumberFormat="1" applyFont="1" applyFill="1" applyBorder="1" applyAlignment="1">
      <alignment horizontal="right" vertical="center"/>
    </xf>
    <xf numFmtId="4" fontId="239" fillId="10" borderId="8" xfId="3114" applyNumberFormat="1" applyFont="1" applyFill="1" applyBorder="1" applyAlignment="1">
      <alignment vertical="center" wrapText="1"/>
    </xf>
    <xf numFmtId="4" fontId="238" fillId="10" borderId="8" xfId="12" applyNumberFormat="1" applyFont="1" applyFill="1" applyBorder="1" applyAlignment="1">
      <alignment horizontal="right" vertical="center"/>
    </xf>
    <xf numFmtId="4" fontId="238" fillId="10" borderId="8" xfId="967" applyNumberFormat="1" applyFont="1" applyFill="1" applyBorder="1" applyAlignment="1">
      <alignment vertical="center" wrapText="1"/>
    </xf>
    <xf numFmtId="0" fontId="238" fillId="10" borderId="8" xfId="0" applyFont="1" applyFill="1" applyBorder="1" applyAlignment="1">
      <alignment vertical="center"/>
    </xf>
    <xf numFmtId="0" fontId="238" fillId="10" borderId="8" xfId="376" applyFont="1" applyFill="1" applyBorder="1" applyAlignment="1">
      <alignment vertical="center" wrapText="1"/>
    </xf>
    <xf numFmtId="0" fontId="238" fillId="10" borderId="8" xfId="376" applyFont="1" applyFill="1" applyBorder="1" applyAlignment="1">
      <alignment horizontal="center" vertical="center" wrapText="1"/>
    </xf>
    <xf numFmtId="4" fontId="206" fillId="10" borderId="8" xfId="658" applyNumberFormat="1" applyFont="1" applyFill="1" applyBorder="1" applyAlignment="1">
      <alignment horizontal="right" vertical="center" wrapText="1"/>
    </xf>
    <xf numFmtId="4" fontId="206" fillId="10" borderId="8" xfId="967" applyNumberFormat="1" applyFont="1" applyFill="1" applyBorder="1" applyAlignment="1">
      <alignment horizontal="right" vertical="center" wrapText="1"/>
    </xf>
    <xf numFmtId="0" fontId="206" fillId="10" borderId="0" xfId="658" applyFont="1" applyFill="1" applyAlignment="1">
      <alignment horizontal="center" vertical="center" wrapText="1"/>
    </xf>
    <xf numFmtId="4" fontId="105" fillId="10" borderId="8" xfId="967" applyNumberFormat="1" applyFont="1" applyFill="1" applyBorder="1" applyAlignment="1">
      <alignment horizontal="right" vertical="center" wrapText="1"/>
    </xf>
    <xf numFmtId="173" fontId="105" fillId="10" borderId="8" xfId="52885" applyNumberFormat="1" applyFont="1" applyFill="1" applyBorder="1" applyAlignment="1">
      <alignment horizontal="right" vertical="center"/>
    </xf>
    <xf numFmtId="4" fontId="239" fillId="10" borderId="8" xfId="967" applyNumberFormat="1" applyFont="1" applyFill="1" applyBorder="1" applyAlignment="1">
      <alignment horizontal="right" vertical="center" wrapText="1"/>
    </xf>
    <xf numFmtId="173" fontId="239" fillId="10" borderId="8" xfId="52881" applyNumberFormat="1" applyFont="1" applyFill="1" applyBorder="1" applyAlignment="1">
      <alignment horizontal="right" vertical="center"/>
    </xf>
    <xf numFmtId="173" fontId="239" fillId="10" borderId="8" xfId="52879" applyNumberFormat="1" applyFont="1" applyFill="1" applyBorder="1" applyAlignment="1">
      <alignment horizontal="right" vertical="center"/>
    </xf>
    <xf numFmtId="4" fontId="105" fillId="10" borderId="8" xfId="7" applyNumberFormat="1" applyFont="1" applyFill="1" applyBorder="1" applyAlignment="1">
      <alignment vertical="center" wrapText="1"/>
    </xf>
    <xf numFmtId="172" fontId="105" fillId="10" borderId="8" xfId="502" applyNumberFormat="1" applyFont="1" applyFill="1" applyBorder="1" applyAlignment="1">
      <alignment horizontal="center" vertical="center" wrapText="1"/>
    </xf>
    <xf numFmtId="0" fontId="105" fillId="10" borderId="8" xfId="967" applyFont="1" applyFill="1" applyBorder="1" applyAlignment="1">
      <alignment vertical="center" wrapText="1"/>
    </xf>
    <xf numFmtId="0" fontId="105" fillId="10" borderId="8" xfId="0" quotePrefix="1" applyFont="1" applyFill="1" applyBorder="1" applyAlignment="1">
      <alignment vertical="center" wrapText="1"/>
    </xf>
    <xf numFmtId="173" fontId="105" fillId="10" borderId="8" xfId="7" applyNumberFormat="1" applyFont="1" applyFill="1" applyBorder="1" applyAlignment="1">
      <alignment vertical="center" wrapText="1"/>
    </xf>
    <xf numFmtId="3" fontId="105" fillId="10" borderId="8" xfId="3182" applyNumberFormat="1" applyFont="1" applyFill="1" applyBorder="1" applyAlignment="1">
      <alignment vertical="center" wrapText="1"/>
    </xf>
    <xf numFmtId="173" fontId="206" fillId="10" borderId="8" xfId="0" applyNumberFormat="1" applyFont="1" applyFill="1" applyBorder="1" applyAlignment="1">
      <alignment vertical="center"/>
    </xf>
    <xf numFmtId="173" fontId="105" fillId="10" borderId="8" xfId="0" applyNumberFormat="1" applyFont="1" applyFill="1" applyBorder="1" applyAlignment="1">
      <alignment vertical="center"/>
    </xf>
    <xf numFmtId="4" fontId="238" fillId="10" borderId="8" xfId="52877" applyNumberFormat="1" applyFont="1" applyFill="1" applyBorder="1" applyAlignment="1">
      <alignment horizontal="right" vertical="center"/>
    </xf>
    <xf numFmtId="3" fontId="238" fillId="10" borderId="8" xfId="0" applyNumberFormat="1" applyFont="1" applyFill="1" applyBorder="1" applyAlignment="1">
      <alignment vertical="center"/>
    </xf>
    <xf numFmtId="4" fontId="238" fillId="10" borderId="8" xfId="52875" applyNumberFormat="1" applyFont="1" applyFill="1" applyBorder="1" applyAlignment="1">
      <alignment horizontal="right" vertical="center"/>
    </xf>
    <xf numFmtId="4" fontId="238" fillId="10" borderId="8" xfId="52827" applyNumberFormat="1" applyFont="1" applyFill="1" applyBorder="1" applyAlignment="1">
      <alignment horizontal="right" vertical="center"/>
    </xf>
    <xf numFmtId="4" fontId="105" fillId="10" borderId="8" xfId="437" applyNumberFormat="1" applyFont="1" applyFill="1" applyBorder="1" applyAlignment="1">
      <alignment vertical="center" wrapText="1"/>
    </xf>
    <xf numFmtId="4" fontId="105" fillId="10" borderId="8" xfId="52827" applyNumberFormat="1" applyFont="1" applyFill="1" applyBorder="1" applyAlignment="1">
      <alignment horizontal="right" vertical="center"/>
    </xf>
    <xf numFmtId="176" fontId="105" fillId="10" borderId="8" xfId="7" applyNumberFormat="1" applyFont="1" applyFill="1" applyBorder="1" applyAlignment="1">
      <alignment vertical="center" wrapText="1"/>
    </xf>
    <xf numFmtId="174" fontId="105" fillId="10" borderId="8" xfId="13452" applyNumberFormat="1" applyFont="1" applyFill="1" applyBorder="1" applyAlignment="1">
      <alignment horizontal="right" vertical="center"/>
    </xf>
    <xf numFmtId="4" fontId="105" fillId="10" borderId="8" xfId="13452" applyNumberFormat="1" applyFont="1" applyFill="1" applyBorder="1" applyAlignment="1">
      <alignment horizontal="right" vertical="center"/>
    </xf>
    <xf numFmtId="4" fontId="105" fillId="10" borderId="8" xfId="3198" applyNumberFormat="1" applyFont="1" applyFill="1" applyBorder="1" applyAlignment="1">
      <alignment vertical="center" wrapText="1"/>
    </xf>
    <xf numFmtId="4" fontId="105" fillId="10" borderId="8" xfId="52865" applyNumberFormat="1" applyFont="1" applyFill="1" applyBorder="1" applyAlignment="1">
      <alignment horizontal="right" vertical="center"/>
    </xf>
    <xf numFmtId="4" fontId="238" fillId="10" borderId="8" xfId="52863" applyNumberFormat="1" applyFont="1" applyFill="1" applyBorder="1" applyAlignment="1">
      <alignment horizontal="right" vertical="center"/>
    </xf>
    <xf numFmtId="4" fontId="238" fillId="10" borderId="8" xfId="52861" applyNumberFormat="1" applyFont="1" applyFill="1" applyBorder="1" applyAlignment="1">
      <alignment horizontal="right" vertical="center"/>
    </xf>
    <xf numFmtId="4" fontId="105" fillId="10" borderId="8" xfId="6438" applyNumberFormat="1" applyFont="1" applyFill="1" applyBorder="1" applyAlignment="1">
      <alignment horizontal="right" vertical="center" wrapText="1"/>
    </xf>
    <xf numFmtId="0" fontId="238" fillId="10" borderId="8" xfId="658" applyFont="1" applyFill="1" applyBorder="1" applyAlignment="1">
      <alignment horizontal="center" vertical="top" wrapText="1"/>
    </xf>
    <xf numFmtId="168" fontId="33" fillId="10" borderId="0" xfId="7" applyFont="1" applyFill="1" applyBorder="1" applyAlignment="1">
      <alignment vertical="top" wrapText="1"/>
    </xf>
    <xf numFmtId="175" fontId="105" fillId="10" borderId="8" xfId="0" applyNumberFormat="1" applyFont="1" applyFill="1" applyBorder="1" applyAlignment="1">
      <alignment vertical="top" wrapText="1"/>
    </xf>
    <xf numFmtId="0" fontId="33" fillId="10" borderId="8" xfId="376" applyFont="1" applyFill="1" applyBorder="1" applyAlignment="1">
      <alignment vertical="center" wrapText="1"/>
    </xf>
    <xf numFmtId="199" fontId="33" fillId="10" borderId="8" xfId="437" applyNumberFormat="1" applyFont="1" applyFill="1" applyBorder="1" applyAlignment="1">
      <alignment horizontal="right" vertical="center" wrapText="1"/>
    </xf>
    <xf numFmtId="0" fontId="29" fillId="10" borderId="8" xfId="376" applyFont="1" applyFill="1" applyBorder="1" applyAlignment="1">
      <alignment vertical="center" wrapText="1"/>
    </xf>
    <xf numFmtId="0" fontId="33" fillId="10" borderId="8" xfId="376" applyFont="1" applyFill="1" applyBorder="1" applyAlignment="1">
      <alignment horizontal="center" vertical="center" wrapText="1"/>
    </xf>
    <xf numFmtId="0" fontId="33" fillId="10" borderId="8" xfId="376" quotePrefix="1" applyFont="1" applyFill="1" applyBorder="1" applyAlignment="1">
      <alignment vertical="center" wrapText="1"/>
    </xf>
    <xf numFmtId="175" fontId="33" fillId="0" borderId="8" xfId="0" applyNumberFormat="1" applyFont="1" applyFill="1" applyBorder="1" applyAlignment="1">
      <alignment horizontal="right" vertical="center" wrapText="1"/>
    </xf>
    <xf numFmtId="0" fontId="29" fillId="10" borderId="0" xfId="658" applyFont="1" applyFill="1" applyAlignment="1">
      <alignment horizontal="center" vertical="center"/>
    </xf>
    <xf numFmtId="0" fontId="29" fillId="0" borderId="0" xfId="0" applyFont="1" applyFill="1" applyBorder="1" applyAlignment="1">
      <alignment vertical="center" wrapText="1"/>
    </xf>
    <xf numFmtId="0" fontId="29" fillId="0" borderId="350" xfId="376" applyFont="1" applyFill="1" applyBorder="1" applyAlignment="1">
      <alignment vertical="center" wrapText="1"/>
    </xf>
    <xf numFmtId="0" fontId="33" fillId="0" borderId="350" xfId="376" applyFont="1" applyFill="1" applyBorder="1" applyAlignment="1">
      <alignment horizontal="center" vertical="center" wrapText="1"/>
    </xf>
    <xf numFmtId="0" fontId="29" fillId="0" borderId="350" xfId="0" applyFont="1" applyFill="1" applyBorder="1" applyAlignment="1">
      <alignment horizontal="center" vertical="center" wrapText="1"/>
    </xf>
    <xf numFmtId="0" fontId="29" fillId="0" borderId="8" xfId="376" applyFont="1" applyFill="1" applyBorder="1" applyAlignment="1">
      <alignment vertical="center" wrapText="1"/>
    </xf>
    <xf numFmtId="0" fontId="33" fillId="0" borderId="8" xfId="376" applyFont="1" applyFill="1" applyBorder="1" applyAlignment="1">
      <alignment horizontal="center" vertical="center" wrapText="1"/>
    </xf>
    <xf numFmtId="0" fontId="33" fillId="0" borderId="8" xfId="0" applyFont="1" applyFill="1" applyBorder="1" applyAlignment="1">
      <alignment vertical="center" wrapText="1"/>
    </xf>
    <xf numFmtId="0" fontId="33" fillId="0" borderId="8" xfId="376" applyFont="1" applyFill="1" applyBorder="1" applyAlignment="1">
      <alignment vertical="center" wrapText="1"/>
    </xf>
    <xf numFmtId="0" fontId="33" fillId="0" borderId="8" xfId="376" quotePrefix="1" applyFont="1" applyFill="1" applyBorder="1" applyAlignment="1">
      <alignment vertical="center" wrapText="1"/>
    </xf>
    <xf numFmtId="175" fontId="33" fillId="0" borderId="8" xfId="0" applyNumberFormat="1" applyFont="1" applyFill="1" applyBorder="1" applyAlignment="1">
      <alignment vertical="center"/>
    </xf>
    <xf numFmtId="0" fontId="33" fillId="10" borderId="0" xfId="0" applyFont="1" applyFill="1" applyAlignment="1">
      <alignment horizontal="left" vertical="center"/>
    </xf>
    <xf numFmtId="0" fontId="33" fillId="10" borderId="0" xfId="0" applyFont="1" applyFill="1" applyAlignment="1">
      <alignment horizontal="right" vertical="center"/>
    </xf>
    <xf numFmtId="3" fontId="33" fillId="0" borderId="8" xfId="0" applyNumberFormat="1" applyFont="1" applyFill="1" applyBorder="1" applyAlignment="1">
      <alignment horizontal="right" vertical="center" wrapText="1"/>
    </xf>
    <xf numFmtId="0" fontId="33" fillId="0" borderId="11" xfId="0" applyFont="1" applyFill="1" applyBorder="1" applyAlignment="1">
      <alignment horizontal="center" vertical="center" wrapText="1"/>
    </xf>
    <xf numFmtId="49" fontId="29" fillId="0" borderId="350" xfId="0" applyNumberFormat="1" applyFont="1" applyFill="1" applyBorder="1" applyAlignment="1">
      <alignment horizontal="center" vertical="center"/>
    </xf>
    <xf numFmtId="0" fontId="29" fillId="0" borderId="350" xfId="0" applyFont="1" applyFill="1" applyBorder="1" applyAlignment="1">
      <alignment horizontal="left" vertical="center" wrapText="1"/>
    </xf>
    <xf numFmtId="0" fontId="33" fillId="0" borderId="350" xfId="0" applyFont="1" applyFill="1" applyBorder="1" applyAlignment="1">
      <alignment horizontal="center" vertical="center" wrapText="1"/>
    </xf>
    <xf numFmtId="175" fontId="50" fillId="0" borderId="350" xfId="0" applyNumberFormat="1" applyFont="1" applyFill="1" applyBorder="1" applyAlignment="1">
      <alignment vertical="center" wrapText="1"/>
    </xf>
    <xf numFmtId="175" fontId="29" fillId="0" borderId="350" xfId="0" applyNumberFormat="1" applyFont="1" applyFill="1" applyBorder="1" applyAlignment="1">
      <alignment vertical="center"/>
    </xf>
    <xf numFmtId="0" fontId="29" fillId="0" borderId="350" xfId="0" applyFont="1" applyFill="1" applyBorder="1" applyAlignment="1">
      <alignment vertical="center"/>
    </xf>
    <xf numFmtId="173" fontId="29" fillId="0" borderId="350" xfId="1418" applyNumberFormat="1" applyFont="1" applyFill="1" applyBorder="1" applyAlignment="1">
      <alignment horizontal="center" vertical="center"/>
    </xf>
    <xf numFmtId="0" fontId="29" fillId="0" borderId="0" xfId="0" applyFont="1" applyFill="1" applyAlignment="1">
      <alignment vertical="center"/>
    </xf>
    <xf numFmtId="49" fontId="29" fillId="0" borderId="8" xfId="0" applyNumberFormat="1" applyFont="1" applyFill="1" applyBorder="1" applyAlignment="1">
      <alignment horizontal="center" vertical="center"/>
    </xf>
    <xf numFmtId="175" fontId="92" fillId="0" borderId="8" xfId="0" applyNumberFormat="1" applyFont="1" applyFill="1" applyBorder="1" applyAlignment="1">
      <alignment horizontal="right" vertical="center" wrapText="1"/>
    </xf>
    <xf numFmtId="0" fontId="29" fillId="0" borderId="8" xfId="0" applyFont="1" applyFill="1" applyBorder="1" applyAlignment="1">
      <alignment vertical="center"/>
    </xf>
    <xf numFmtId="173" fontId="29" fillId="0" borderId="8" xfId="1418" applyNumberFormat="1" applyFont="1" applyFill="1" applyBorder="1" applyAlignment="1">
      <alignment horizontal="center" vertical="center"/>
    </xf>
    <xf numFmtId="0" fontId="29" fillId="0" borderId="8" xfId="0" applyFont="1" applyFill="1" applyBorder="1" applyAlignment="1">
      <alignment horizontal="left" vertical="center" wrapText="1"/>
    </xf>
    <xf numFmtId="0" fontId="29" fillId="0" borderId="8" xfId="0" applyFont="1" applyFill="1" applyBorder="1" applyAlignment="1">
      <alignment horizontal="center" vertical="center" wrapText="1"/>
    </xf>
    <xf numFmtId="173" fontId="29" fillId="0" borderId="8" xfId="7" applyNumberFormat="1" applyFont="1" applyFill="1" applyBorder="1" applyAlignment="1">
      <alignment horizontal="center" vertical="center"/>
    </xf>
    <xf numFmtId="49" fontId="33" fillId="0" borderId="8" xfId="0" applyNumberFormat="1" applyFont="1" applyFill="1" applyBorder="1" applyAlignment="1">
      <alignment horizontal="center" vertical="center"/>
    </xf>
    <xf numFmtId="3" fontId="33" fillId="0" borderId="8" xfId="0" applyNumberFormat="1" applyFont="1" applyFill="1" applyBorder="1" applyAlignment="1">
      <alignment vertical="center" wrapText="1"/>
    </xf>
    <xf numFmtId="199" fontId="33" fillId="0" borderId="8" xfId="437" applyNumberFormat="1" applyFont="1" applyFill="1" applyBorder="1" applyAlignment="1">
      <alignment vertical="center" wrapText="1"/>
    </xf>
    <xf numFmtId="9" fontId="33" fillId="0" borderId="8" xfId="437" applyFont="1" applyFill="1" applyBorder="1" applyAlignment="1">
      <alignment vertical="center"/>
    </xf>
    <xf numFmtId="0" fontId="33" fillId="0" borderId="8" xfId="0" applyFont="1" applyFill="1" applyBorder="1" applyAlignment="1">
      <alignment vertical="center"/>
    </xf>
    <xf numFmtId="3" fontId="29" fillId="0" borderId="8" xfId="0" applyNumberFormat="1" applyFont="1" applyFill="1" applyBorder="1" applyAlignment="1">
      <alignment horizontal="right" vertical="center" wrapText="1"/>
    </xf>
    <xf numFmtId="172" fontId="33" fillId="0" borderId="8" xfId="1176" applyNumberFormat="1" applyFont="1" applyFill="1" applyBorder="1" applyAlignment="1">
      <alignment horizontal="right" vertical="center" wrapText="1"/>
    </xf>
    <xf numFmtId="3" fontId="33" fillId="0" borderId="8" xfId="5965" applyNumberFormat="1" applyFont="1" applyFill="1" applyBorder="1" applyAlignment="1">
      <alignment horizontal="right" vertical="center" wrapText="1"/>
    </xf>
    <xf numFmtId="49" fontId="33" fillId="0" borderId="11" xfId="0" applyNumberFormat="1" applyFont="1" applyFill="1" applyBorder="1" applyAlignment="1">
      <alignment horizontal="center" vertical="center"/>
    </xf>
    <xf numFmtId="173" fontId="33" fillId="0" borderId="11" xfId="7" applyNumberFormat="1" applyFont="1" applyFill="1" applyBorder="1" applyAlignment="1">
      <alignment vertical="center"/>
    </xf>
    <xf numFmtId="49" fontId="33" fillId="0" borderId="0" xfId="0" applyNumberFormat="1" applyFont="1" applyFill="1" applyAlignment="1">
      <alignment horizontal="center" vertical="center"/>
    </xf>
    <xf numFmtId="173" fontId="33" fillId="0" borderId="0" xfId="0" applyNumberFormat="1" applyFont="1" applyFill="1" applyAlignment="1">
      <alignment vertical="center"/>
    </xf>
    <xf numFmtId="0" fontId="33" fillId="0" borderId="0" xfId="0" applyFont="1" applyFill="1" applyAlignment="1">
      <alignment horizontal="right" vertical="center" wrapText="1"/>
    </xf>
    <xf numFmtId="0" fontId="33" fillId="0" borderId="8" xfId="0" applyFont="1" applyBorder="1" applyAlignment="1">
      <alignment vertical="center" wrapText="1"/>
    </xf>
    <xf numFmtId="0" fontId="33" fillId="0" borderId="8" xfId="0" applyFont="1" applyBorder="1" applyAlignment="1">
      <alignment horizontal="center" vertical="center" wrapText="1"/>
    </xf>
    <xf numFmtId="0" fontId="29" fillId="0" borderId="8" xfId="0" quotePrefix="1" applyFont="1" applyFill="1" applyBorder="1" applyAlignment="1">
      <alignment vertical="center" wrapText="1"/>
    </xf>
    <xf numFmtId="173" fontId="33" fillId="0" borderId="8" xfId="1176" applyNumberFormat="1" applyFont="1" applyFill="1" applyBorder="1" applyAlignment="1">
      <alignment horizontal="right" vertical="center" wrapText="1"/>
    </xf>
    <xf numFmtId="0" fontId="29" fillId="0" borderId="0" xfId="0" applyFont="1" applyFill="1" applyAlignment="1">
      <alignment horizontal="right" vertical="center"/>
    </xf>
    <xf numFmtId="0" fontId="29" fillId="0" borderId="0" xfId="0" applyFont="1" applyFill="1" applyAlignment="1">
      <alignment horizontal="left" vertical="center"/>
    </xf>
    <xf numFmtId="0" fontId="29" fillId="0" borderId="350" xfId="0" applyFont="1" applyFill="1" applyBorder="1" applyAlignment="1">
      <alignment vertical="center" wrapText="1"/>
    </xf>
    <xf numFmtId="173" fontId="29" fillId="0" borderId="350" xfId="7" applyNumberFormat="1" applyFont="1" applyFill="1" applyBorder="1" applyAlignment="1">
      <alignment vertical="center" wrapText="1"/>
    </xf>
    <xf numFmtId="172" fontId="29" fillId="0" borderId="350" xfId="1420" applyNumberFormat="1" applyFont="1" applyFill="1" applyBorder="1" applyAlignment="1">
      <alignment horizontal="right" vertical="center" wrapText="1"/>
    </xf>
    <xf numFmtId="173" fontId="29" fillId="0" borderId="350" xfId="1420" applyNumberFormat="1" applyFont="1" applyFill="1" applyBorder="1" applyAlignment="1">
      <alignment horizontal="right" vertical="center" wrapText="1"/>
    </xf>
    <xf numFmtId="199" fontId="29" fillId="0" borderId="8" xfId="437" applyNumberFormat="1" applyFont="1" applyFill="1" applyBorder="1" applyAlignment="1">
      <alignment horizontal="right" vertical="center" wrapText="1"/>
    </xf>
    <xf numFmtId="9" fontId="29" fillId="0" borderId="8" xfId="437" applyFont="1" applyFill="1" applyBorder="1" applyAlignment="1">
      <alignment horizontal="right" vertical="center"/>
    </xf>
    <xf numFmtId="0" fontId="92" fillId="10" borderId="8" xfId="0" applyFont="1" applyFill="1" applyBorder="1" applyAlignment="1">
      <alignment horizontal="center" vertical="center" wrapText="1"/>
    </xf>
    <xf numFmtId="0" fontId="92" fillId="10" borderId="8" xfId="0" applyFont="1" applyFill="1" applyBorder="1" applyAlignment="1">
      <alignment horizontal="left" vertical="center" wrapText="1"/>
    </xf>
    <xf numFmtId="175" fontId="33" fillId="0" borderId="8" xfId="0" applyNumberFormat="1" applyFont="1" applyFill="1" applyBorder="1" applyAlignment="1">
      <alignment vertical="center" wrapText="1"/>
    </xf>
    <xf numFmtId="1" fontId="33" fillId="0" borderId="8" xfId="0" applyNumberFormat="1" applyFont="1" applyFill="1" applyBorder="1" applyAlignment="1">
      <alignment vertical="center"/>
    </xf>
    <xf numFmtId="177" fontId="33" fillId="10" borderId="8" xfId="0" applyNumberFormat="1" applyFont="1" applyFill="1" applyBorder="1" applyAlignment="1">
      <alignment horizontal="right" vertical="center" wrapText="1"/>
    </xf>
    <xf numFmtId="0" fontId="92" fillId="0" borderId="0" xfId="0" applyFont="1" applyFill="1" applyAlignment="1">
      <alignment vertical="center"/>
    </xf>
    <xf numFmtId="0" fontId="33" fillId="10" borderId="8" xfId="0" applyFont="1" applyFill="1" applyBorder="1" applyAlignment="1">
      <alignment vertical="center"/>
    </xf>
    <xf numFmtId="1" fontId="33" fillId="10" borderId="8" xfId="0" applyNumberFormat="1" applyFont="1" applyFill="1" applyBorder="1" applyAlignment="1">
      <alignment vertical="center"/>
    </xf>
    <xf numFmtId="9" fontId="33" fillId="10" borderId="8" xfId="437" applyNumberFormat="1" applyFont="1" applyFill="1" applyBorder="1" applyAlignment="1">
      <alignment horizontal="right" vertical="center" wrapText="1"/>
    </xf>
    <xf numFmtId="0" fontId="33" fillId="10" borderId="8" xfId="0" quotePrefix="1" applyFont="1" applyFill="1" applyBorder="1" applyAlignment="1">
      <alignment horizontal="left" vertical="center" wrapText="1"/>
    </xf>
    <xf numFmtId="0" fontId="29" fillId="10" borderId="8" xfId="0" applyFont="1" applyFill="1" applyBorder="1" applyAlignment="1">
      <alignment horizontal="center" vertical="center" wrapText="1"/>
    </xf>
    <xf numFmtId="0" fontId="29" fillId="10" borderId="8" xfId="0" applyFont="1" applyFill="1" applyBorder="1" applyAlignment="1">
      <alignment horizontal="left" vertical="center" wrapText="1"/>
    </xf>
    <xf numFmtId="174" fontId="29" fillId="10" borderId="8" xfId="1426" applyNumberFormat="1" applyFont="1" applyFill="1" applyBorder="1" applyAlignment="1">
      <alignment horizontal="right" vertical="center" wrapText="1"/>
    </xf>
    <xf numFmtId="1" fontId="29" fillId="10" borderId="8" xfId="1426" applyNumberFormat="1" applyFont="1" applyFill="1" applyBorder="1" applyAlignment="1">
      <alignment horizontal="right" vertical="center" wrapText="1"/>
    </xf>
    <xf numFmtId="3" fontId="29" fillId="10" borderId="8" xfId="1426" applyNumberFormat="1" applyFont="1" applyFill="1" applyBorder="1" applyAlignment="1">
      <alignment horizontal="right" vertical="center"/>
    </xf>
    <xf numFmtId="172" fontId="29" fillId="10" borderId="8" xfId="1425" applyNumberFormat="1" applyFont="1" applyFill="1" applyBorder="1" applyAlignment="1">
      <alignment horizontal="right" vertical="center" wrapText="1"/>
    </xf>
    <xf numFmtId="199" fontId="29" fillId="10" borderId="8" xfId="437" applyNumberFormat="1" applyFont="1" applyFill="1" applyBorder="1" applyAlignment="1">
      <alignment horizontal="right" vertical="center" wrapText="1"/>
    </xf>
    <xf numFmtId="1" fontId="29" fillId="10" borderId="8" xfId="1429" applyNumberFormat="1" applyFont="1" applyFill="1" applyBorder="1" applyAlignment="1">
      <alignment horizontal="right" vertical="center" wrapText="1"/>
    </xf>
    <xf numFmtId="1" fontId="33" fillId="10" borderId="8" xfId="0" applyNumberFormat="1" applyFont="1" applyFill="1" applyBorder="1" applyAlignment="1">
      <alignment horizontal="right" vertical="center" wrapText="1"/>
    </xf>
    <xf numFmtId="0" fontId="92" fillId="0" borderId="8" xfId="0" applyFont="1" applyFill="1" applyBorder="1" applyAlignment="1">
      <alignment horizontal="center" vertical="center" wrapText="1"/>
    </xf>
    <xf numFmtId="1" fontId="33" fillId="0" borderId="8" xfId="7" applyNumberFormat="1" applyFont="1" applyFill="1" applyBorder="1" applyAlignment="1">
      <alignment horizontal="right" vertical="center" wrapText="1"/>
    </xf>
    <xf numFmtId="0" fontId="92" fillId="10" borderId="8" xfId="376" applyFont="1" applyFill="1" applyBorder="1" applyAlignment="1">
      <alignment horizontal="center" vertical="center" wrapText="1"/>
    </xf>
    <xf numFmtId="1" fontId="33" fillId="0" borderId="8" xfId="1423" applyNumberFormat="1" applyFont="1" applyFill="1" applyBorder="1" applyAlignment="1">
      <alignment horizontal="right" vertical="center" wrapText="1"/>
    </xf>
    <xf numFmtId="3" fontId="33" fillId="0" borderId="8" xfId="1430" applyNumberFormat="1" applyFont="1" applyFill="1" applyBorder="1" applyAlignment="1">
      <alignment horizontal="right" vertical="center" wrapText="1"/>
    </xf>
    <xf numFmtId="10" fontId="33" fillId="0" borderId="0" xfId="437" applyNumberFormat="1" applyFont="1" applyFill="1" applyAlignment="1">
      <alignment vertical="center"/>
    </xf>
    <xf numFmtId="0" fontId="33" fillId="0" borderId="350" xfId="0" applyFont="1" applyFill="1" applyBorder="1" applyAlignment="1">
      <alignment vertical="center" wrapText="1"/>
    </xf>
    <xf numFmtId="0" fontId="29" fillId="10" borderId="350" xfId="0" applyFont="1" applyFill="1" applyBorder="1" applyAlignment="1">
      <alignment horizontal="center" vertical="center" wrapText="1"/>
    </xf>
    <xf numFmtId="0" fontId="29" fillId="10" borderId="350" xfId="0" applyFont="1" applyFill="1" applyBorder="1" applyAlignment="1">
      <alignment vertical="center" wrapText="1"/>
    </xf>
    <xf numFmtId="0" fontId="29" fillId="10" borderId="0" xfId="0" applyFont="1" applyFill="1" applyAlignment="1">
      <alignment vertical="center"/>
    </xf>
    <xf numFmtId="0" fontId="29" fillId="10" borderId="0" xfId="0" applyFont="1" applyFill="1" applyAlignment="1">
      <alignment horizontal="left" vertical="center"/>
    </xf>
    <xf numFmtId="0" fontId="29" fillId="10" borderId="0" xfId="0" applyFont="1" applyFill="1" applyAlignment="1">
      <alignment horizontal="right" vertical="center"/>
    </xf>
    <xf numFmtId="0" fontId="92" fillId="10" borderId="0" xfId="0" applyFont="1" applyFill="1" applyAlignment="1">
      <alignment horizontal="left" vertical="center"/>
    </xf>
    <xf numFmtId="0" fontId="92" fillId="10" borderId="0" xfId="0" applyFont="1" applyFill="1" applyAlignment="1">
      <alignment horizontal="right" vertical="center"/>
    </xf>
    <xf numFmtId="4" fontId="92" fillId="10" borderId="0" xfId="0" applyNumberFormat="1" applyFont="1" applyFill="1" applyAlignment="1">
      <alignment horizontal="right" vertical="center"/>
    </xf>
    <xf numFmtId="0" fontId="33" fillId="10" borderId="0" xfId="0" applyFont="1" applyFill="1" applyBorder="1" applyAlignment="1">
      <alignment vertical="center"/>
    </xf>
    <xf numFmtId="0" fontId="29" fillId="10" borderId="0" xfId="0" applyFont="1" applyFill="1" applyBorder="1" applyAlignment="1">
      <alignment vertical="center"/>
    </xf>
    <xf numFmtId="0" fontId="33" fillId="10" borderId="0" xfId="0" applyFont="1" applyFill="1" applyBorder="1" applyAlignment="1">
      <alignment horizontal="center" vertical="center"/>
    </xf>
    <xf numFmtId="3" fontId="29" fillId="10" borderId="350" xfId="7" applyNumberFormat="1" applyFont="1" applyFill="1" applyBorder="1" applyAlignment="1">
      <alignment vertical="center" shrinkToFit="1"/>
    </xf>
    <xf numFmtId="0" fontId="33" fillId="0" borderId="0" xfId="52913" applyFont="1" applyFill="1" applyAlignment="1">
      <alignment vertical="center"/>
    </xf>
    <xf numFmtId="0" fontId="29" fillId="0" borderId="0" xfId="52913" applyFont="1" applyFill="1" applyAlignment="1">
      <alignment vertical="center" wrapText="1"/>
    </xf>
    <xf numFmtId="0" fontId="29" fillId="0" borderId="350" xfId="52913" applyFont="1" applyFill="1" applyBorder="1" applyAlignment="1">
      <alignment horizontal="center" vertical="center" wrapText="1"/>
    </xf>
    <xf numFmtId="0" fontId="29" fillId="0" borderId="350" xfId="52913" applyFont="1" applyFill="1" applyBorder="1" applyAlignment="1">
      <alignment horizontal="justify" vertical="center" wrapText="1"/>
    </xf>
    <xf numFmtId="0" fontId="33" fillId="0" borderId="0" xfId="52913" applyFont="1" applyFill="1" applyAlignment="1">
      <alignment horizontal="left" vertical="center"/>
    </xf>
    <xf numFmtId="0" fontId="33" fillId="0" borderId="0" xfId="52913" applyFont="1" applyFill="1" applyAlignment="1">
      <alignment horizontal="right" vertical="center"/>
    </xf>
    <xf numFmtId="0" fontId="29" fillId="0" borderId="350" xfId="220" applyFont="1" applyBorder="1" applyAlignment="1">
      <alignment vertical="center" wrapText="1"/>
    </xf>
    <xf numFmtId="0" fontId="33" fillId="0" borderId="350" xfId="220" applyFont="1" applyBorder="1" applyAlignment="1">
      <alignment horizontal="center" vertical="center" wrapText="1"/>
    </xf>
    <xf numFmtId="0" fontId="33" fillId="0" borderId="350" xfId="220" applyFont="1" applyBorder="1" applyAlignment="1">
      <alignment horizontal="right" vertical="center"/>
    </xf>
    <xf numFmtId="0" fontId="92" fillId="0" borderId="0" xfId="220" applyFont="1" applyAlignment="1">
      <alignment vertical="center"/>
    </xf>
    <xf numFmtId="0" fontId="33" fillId="0" borderId="8" xfId="0" applyFont="1" applyFill="1" applyBorder="1" applyAlignment="1">
      <alignment horizontal="center" vertical="center" wrapText="1"/>
    </xf>
    <xf numFmtId="3" fontId="29" fillId="0" borderId="350" xfId="7" applyNumberFormat="1" applyFont="1" applyFill="1" applyBorder="1" applyAlignment="1">
      <alignment vertical="center" shrinkToFit="1"/>
    </xf>
    <xf numFmtId="0" fontId="33" fillId="0" borderId="0" xfId="52914" applyFont="1"/>
    <xf numFmtId="0" fontId="33" fillId="0" borderId="0" xfId="52913" applyFont="1"/>
    <xf numFmtId="0" fontId="33" fillId="0" borderId="0" xfId="52914" applyFont="1" applyFill="1"/>
    <xf numFmtId="0" fontId="33" fillId="0" borderId="14" xfId="52956" applyFont="1" applyBorder="1" applyAlignment="1">
      <alignment horizontal="justify" vertical="center" wrapText="1"/>
    </xf>
    <xf numFmtId="0" fontId="33" fillId="0" borderId="14" xfId="52956" applyFont="1" applyBorder="1" applyAlignment="1">
      <alignment horizontal="center" vertical="center" wrapText="1"/>
    </xf>
    <xf numFmtId="3" fontId="33" fillId="0" borderId="15" xfId="52959" applyNumberFormat="1" applyFont="1" applyBorder="1"/>
    <xf numFmtId="3" fontId="33" fillId="0" borderId="15" xfId="52959" applyNumberFormat="1" applyFont="1" applyBorder="1" applyAlignment="1"/>
    <xf numFmtId="0" fontId="92" fillId="0" borderId="0" xfId="0" applyFont="1" applyFill="1" applyAlignment="1">
      <alignment horizontal="left" vertical="center"/>
    </xf>
    <xf numFmtId="0" fontId="92" fillId="0" borderId="0" xfId="0" applyFont="1" applyFill="1" applyAlignment="1">
      <alignment horizontal="right" vertical="center"/>
    </xf>
    <xf numFmtId="0" fontId="29" fillId="61" borderId="373" xfId="658" applyFont="1" applyFill="1" applyBorder="1" applyAlignment="1">
      <alignment horizontal="center" vertical="center" wrapText="1"/>
    </xf>
    <xf numFmtId="0" fontId="29" fillId="61" borderId="373" xfId="0" applyFont="1" applyFill="1" applyBorder="1" applyAlignment="1">
      <alignment horizontal="center" vertical="center" wrapText="1"/>
    </xf>
    <xf numFmtId="168" fontId="29" fillId="61" borderId="373" xfId="12" applyFont="1" applyFill="1" applyBorder="1" applyAlignment="1">
      <alignment horizontal="center" vertical="center" wrapText="1"/>
    </xf>
    <xf numFmtId="0" fontId="33" fillId="0" borderId="383" xfId="52913" applyFont="1" applyFill="1" applyBorder="1" applyAlignment="1">
      <alignment horizontal="center" vertical="center" wrapText="1"/>
    </xf>
    <xf numFmtId="0" fontId="33" fillId="0" borderId="383" xfId="52913" applyFont="1" applyFill="1" applyBorder="1" applyAlignment="1">
      <alignment horizontal="justify" vertical="center" wrapText="1"/>
    </xf>
    <xf numFmtId="168" fontId="33" fillId="0" borderId="383" xfId="10172" applyNumberFormat="1" applyFont="1" applyFill="1" applyBorder="1" applyAlignment="1">
      <alignment horizontal="center" vertical="center" wrapText="1"/>
    </xf>
    <xf numFmtId="173" fontId="33" fillId="0" borderId="383" xfId="52914" applyNumberFormat="1" applyFont="1" applyFill="1" applyBorder="1" applyAlignment="1">
      <alignment horizontal="right" vertical="center" wrapText="1"/>
    </xf>
    <xf numFmtId="176" fontId="33" fillId="0" borderId="383" xfId="7" applyNumberFormat="1" applyFont="1" applyFill="1" applyBorder="1" applyAlignment="1">
      <alignment horizontal="right" vertical="center"/>
    </xf>
    <xf numFmtId="3" fontId="33" fillId="0" borderId="383" xfId="7" applyNumberFormat="1" applyFont="1" applyFill="1" applyBorder="1" applyAlignment="1">
      <alignment horizontal="right" vertical="center" wrapText="1"/>
    </xf>
    <xf numFmtId="176" fontId="33" fillId="0" borderId="383" xfId="7" applyNumberFormat="1" applyFont="1" applyFill="1" applyBorder="1" applyAlignment="1">
      <alignment horizontal="right" vertical="center" wrapText="1"/>
    </xf>
    <xf numFmtId="176" fontId="33" fillId="0" borderId="383" xfId="10172" applyNumberFormat="1" applyFont="1" applyFill="1" applyBorder="1" applyAlignment="1">
      <alignment horizontal="right" vertical="center" wrapText="1"/>
    </xf>
    <xf numFmtId="172" fontId="33" fillId="0" borderId="383" xfId="10172" applyNumberFormat="1" applyFont="1" applyFill="1" applyBorder="1" applyAlignment="1">
      <alignment horizontal="center" vertical="center" wrapText="1"/>
    </xf>
    <xf numFmtId="0" fontId="33" fillId="0" borderId="383" xfId="376" applyFont="1" applyFill="1" applyBorder="1" applyAlignment="1">
      <alignment horizontal="justify" vertical="center" wrapText="1"/>
    </xf>
    <xf numFmtId="0" fontId="33" fillId="0" borderId="383" xfId="52913" applyFont="1" applyFill="1" applyBorder="1" applyAlignment="1">
      <alignment horizontal="right" vertical="center" wrapText="1"/>
    </xf>
    <xf numFmtId="172" fontId="33" fillId="0" borderId="383" xfId="10172" applyNumberFormat="1" applyFont="1" applyFill="1" applyBorder="1" applyAlignment="1">
      <alignment horizontal="right" vertical="center" wrapText="1"/>
    </xf>
    <xf numFmtId="0" fontId="33" fillId="0" borderId="383" xfId="2998" applyFont="1" applyFill="1" applyBorder="1" applyAlignment="1">
      <alignment horizontal="center" vertical="center" wrapText="1"/>
    </xf>
    <xf numFmtId="0" fontId="33" fillId="0" borderId="383" xfId="2998" applyFont="1" applyFill="1" applyBorder="1" applyAlignment="1">
      <alignment horizontal="justify" vertical="center" wrapText="1"/>
    </xf>
    <xf numFmtId="0" fontId="33" fillId="0" borderId="383" xfId="52915" applyFont="1" applyFill="1" applyBorder="1" applyAlignment="1">
      <alignment horizontal="right" vertical="center"/>
    </xf>
    <xf numFmtId="168" fontId="33" fillId="0" borderId="383" xfId="10172" applyNumberFormat="1" applyFont="1" applyFill="1" applyBorder="1" applyAlignment="1">
      <alignment horizontal="right" vertical="center" wrapText="1"/>
    </xf>
    <xf numFmtId="0" fontId="29" fillId="0" borderId="383" xfId="52913" applyFont="1" applyFill="1" applyBorder="1" applyAlignment="1">
      <alignment horizontal="center" vertical="center" wrapText="1"/>
    </xf>
    <xf numFmtId="0" fontId="29" fillId="0" borderId="383" xfId="52913" applyFont="1" applyFill="1" applyBorder="1" applyAlignment="1">
      <alignment horizontal="justify" vertical="center" wrapText="1"/>
    </xf>
    <xf numFmtId="0" fontId="29" fillId="0" borderId="383" xfId="3007" applyFont="1" applyFill="1" applyBorder="1" applyAlignment="1">
      <alignment horizontal="center" vertical="center" wrapText="1"/>
    </xf>
    <xf numFmtId="173" fontId="33" fillId="0" borderId="383" xfId="10172" applyNumberFormat="1" applyFont="1" applyFill="1" applyBorder="1" applyAlignment="1">
      <alignment horizontal="right" vertical="center" wrapText="1"/>
    </xf>
    <xf numFmtId="0" fontId="29" fillId="0" borderId="383" xfId="52915" applyFont="1" applyFill="1" applyBorder="1" applyAlignment="1">
      <alignment horizontal="right" vertical="center"/>
    </xf>
    <xf numFmtId="173" fontId="33" fillId="0" borderId="383" xfId="10172" applyNumberFormat="1" applyFont="1" applyFill="1" applyBorder="1" applyAlignment="1">
      <alignment horizontal="center" vertical="center" wrapText="1"/>
    </xf>
    <xf numFmtId="176" fontId="33" fillId="0" borderId="383" xfId="10172" applyNumberFormat="1" applyFont="1" applyFill="1" applyBorder="1" applyAlignment="1">
      <alignment horizontal="center" vertical="center" wrapText="1"/>
    </xf>
    <xf numFmtId="0" fontId="29" fillId="0" borderId="383" xfId="376" applyFont="1" applyFill="1" applyBorder="1" applyAlignment="1">
      <alignment horizontal="justify" vertical="center" wrapText="1"/>
    </xf>
    <xf numFmtId="3" fontId="33" fillId="0" borderId="383" xfId="10172" applyNumberFormat="1" applyFont="1" applyFill="1" applyBorder="1" applyAlignment="1">
      <alignment horizontal="right" vertical="center" wrapText="1"/>
    </xf>
    <xf numFmtId="4" fontId="33" fillId="0" borderId="383" xfId="10172" applyNumberFormat="1" applyFont="1" applyFill="1" applyBorder="1" applyAlignment="1">
      <alignment horizontal="right" vertical="center" wrapText="1"/>
    </xf>
    <xf numFmtId="3" fontId="33" fillId="0" borderId="383" xfId="52914" applyNumberFormat="1" applyFont="1" applyFill="1" applyBorder="1" applyAlignment="1">
      <alignment horizontal="right" vertical="center" wrapText="1"/>
    </xf>
    <xf numFmtId="172" fontId="33" fillId="0" borderId="383" xfId="52915" applyNumberFormat="1" applyFont="1" applyFill="1" applyBorder="1" applyAlignment="1">
      <alignment horizontal="right" vertical="center"/>
    </xf>
    <xf numFmtId="172" fontId="33" fillId="0" borderId="383" xfId="52914" applyNumberFormat="1" applyFont="1" applyFill="1" applyBorder="1" applyAlignment="1">
      <alignment horizontal="right" vertical="center" wrapText="1"/>
    </xf>
    <xf numFmtId="0" fontId="29" fillId="0" borderId="383" xfId="52913" applyFont="1" applyFill="1" applyBorder="1" applyAlignment="1">
      <alignment horizontal="right" vertical="center" wrapText="1"/>
    </xf>
    <xf numFmtId="0" fontId="33" fillId="0" borderId="383" xfId="376" applyFont="1" applyFill="1" applyBorder="1" applyAlignment="1">
      <alignment horizontal="center" vertical="center" wrapText="1"/>
    </xf>
    <xf numFmtId="176" fontId="33" fillId="0" borderId="383" xfId="52914" applyNumberFormat="1" applyFont="1" applyFill="1" applyBorder="1" applyAlignment="1">
      <alignment horizontal="right" vertical="center" wrapText="1"/>
    </xf>
    <xf numFmtId="0" fontId="92" fillId="0" borderId="383" xfId="376" applyFont="1" applyFill="1" applyBorder="1" applyAlignment="1">
      <alignment horizontal="justify" vertical="center" wrapText="1"/>
    </xf>
    <xf numFmtId="176" fontId="92" fillId="0" borderId="383" xfId="10172" applyNumberFormat="1" applyFont="1" applyFill="1" applyBorder="1" applyAlignment="1">
      <alignment horizontal="center" vertical="center" wrapText="1"/>
    </xf>
    <xf numFmtId="176" fontId="92" fillId="0" borderId="383" xfId="10172" applyNumberFormat="1" applyFont="1" applyFill="1" applyBorder="1" applyAlignment="1">
      <alignment horizontal="right" vertical="center" wrapText="1"/>
    </xf>
    <xf numFmtId="168" fontId="33" fillId="5" borderId="383" xfId="10172" applyNumberFormat="1" applyFont="1" applyFill="1" applyBorder="1" applyAlignment="1">
      <alignment horizontal="center" vertical="center" wrapText="1"/>
    </xf>
    <xf numFmtId="0" fontId="33" fillId="0" borderId="383" xfId="10172" applyNumberFormat="1" applyFont="1" applyFill="1" applyBorder="1" applyAlignment="1">
      <alignment horizontal="right" vertical="center" wrapText="1"/>
    </xf>
    <xf numFmtId="4" fontId="33" fillId="0" borderId="383" xfId="52914" applyNumberFormat="1" applyFont="1" applyFill="1" applyBorder="1" applyAlignment="1">
      <alignment horizontal="right" vertical="center" wrapText="1"/>
    </xf>
    <xf numFmtId="0" fontId="33" fillId="0" borderId="384" xfId="52913" applyFont="1" applyFill="1" applyBorder="1" applyAlignment="1">
      <alignment horizontal="center" vertical="center" wrapText="1"/>
    </xf>
    <xf numFmtId="0" fontId="29" fillId="10" borderId="350" xfId="658" applyFont="1" applyFill="1" applyBorder="1" applyAlignment="1">
      <alignment vertical="center" wrapText="1"/>
    </xf>
    <xf numFmtId="172" fontId="29" fillId="10" borderId="350" xfId="7" applyNumberFormat="1" applyFont="1" applyFill="1" applyBorder="1" applyAlignment="1">
      <alignment horizontal="center" vertical="center" wrapText="1"/>
    </xf>
    <xf numFmtId="0" fontId="29" fillId="10" borderId="350" xfId="967" applyFont="1" applyFill="1" applyBorder="1" applyAlignment="1">
      <alignment vertical="center" wrapText="1"/>
    </xf>
    <xf numFmtId="0" fontId="29" fillId="10" borderId="383" xfId="52916" applyFont="1" applyFill="1" applyBorder="1" applyAlignment="1">
      <alignment vertical="center" wrapText="1"/>
    </xf>
    <xf numFmtId="172" fontId="29" fillId="10" borderId="383" xfId="7" applyNumberFormat="1" applyFont="1" applyFill="1" applyBorder="1" applyAlignment="1">
      <alignment horizontal="center" vertical="center" wrapText="1"/>
    </xf>
    <xf numFmtId="168" fontId="29" fillId="10" borderId="383" xfId="967" applyNumberFormat="1" applyFont="1" applyFill="1" applyBorder="1" applyAlignment="1">
      <alignment horizontal="right" vertical="center" wrapText="1"/>
    </xf>
    <xf numFmtId="172" fontId="29" fillId="10" borderId="383" xfId="967" applyNumberFormat="1" applyFont="1" applyFill="1" applyBorder="1" applyAlignment="1">
      <alignment horizontal="right" vertical="center" wrapText="1"/>
    </xf>
    <xf numFmtId="168" fontId="29" fillId="10" borderId="383" xfId="967" applyNumberFormat="1" applyFont="1" applyFill="1" applyBorder="1" applyAlignment="1">
      <alignment vertical="center" wrapText="1"/>
    </xf>
    <xf numFmtId="4" fontId="29" fillId="10" borderId="383" xfId="967" applyNumberFormat="1" applyFont="1" applyFill="1" applyBorder="1" applyAlignment="1">
      <alignment horizontal="right" vertical="center" wrapText="1"/>
    </xf>
    <xf numFmtId="2" fontId="29" fillId="0" borderId="383" xfId="967" applyNumberFormat="1" applyFont="1" applyFill="1" applyBorder="1" applyAlignment="1">
      <alignment vertical="center" wrapText="1"/>
    </xf>
    <xf numFmtId="168" fontId="29" fillId="10" borderId="383" xfId="7" applyFont="1" applyFill="1" applyBorder="1" applyAlignment="1">
      <alignment vertical="center" wrapText="1"/>
    </xf>
    <xf numFmtId="0" fontId="29" fillId="10" borderId="383" xfId="482" applyFont="1" applyFill="1" applyBorder="1" applyAlignment="1">
      <alignment vertical="center" wrapText="1"/>
    </xf>
    <xf numFmtId="2" fontId="29" fillId="10" borderId="383" xfId="967" applyNumberFormat="1" applyFont="1" applyFill="1" applyBorder="1" applyAlignment="1">
      <alignment vertical="center" wrapText="1"/>
    </xf>
    <xf numFmtId="0" fontId="33" fillId="10" borderId="383" xfId="52916" applyFont="1" applyFill="1" applyBorder="1" applyAlignment="1">
      <alignment vertical="center" wrapText="1"/>
    </xf>
    <xf numFmtId="172" fontId="33" fillId="10" borderId="383" xfId="7" applyNumberFormat="1" applyFont="1" applyFill="1" applyBorder="1" applyAlignment="1">
      <alignment horizontal="center" vertical="center" wrapText="1"/>
    </xf>
    <xf numFmtId="168" fontId="33" fillId="10" borderId="383" xfId="967" applyNumberFormat="1" applyFont="1" applyFill="1" applyBorder="1" applyAlignment="1">
      <alignment horizontal="right" vertical="center" wrapText="1"/>
    </xf>
    <xf numFmtId="172" fontId="33" fillId="10" borderId="383" xfId="967" applyNumberFormat="1" applyFont="1" applyFill="1" applyBorder="1" applyAlignment="1">
      <alignment horizontal="right" vertical="center" wrapText="1"/>
    </xf>
    <xf numFmtId="168" fontId="33" fillId="10" borderId="383" xfId="967" applyNumberFormat="1" applyFont="1" applyFill="1" applyBorder="1" applyAlignment="1">
      <alignment vertical="center" wrapText="1"/>
    </xf>
    <xf numFmtId="4" fontId="33" fillId="10" borderId="383" xfId="967" applyNumberFormat="1" applyFont="1" applyFill="1" applyBorder="1" applyAlignment="1">
      <alignment horizontal="right" vertical="center" wrapText="1"/>
    </xf>
    <xf numFmtId="2" fontId="33" fillId="10" borderId="383" xfId="967" applyNumberFormat="1" applyFont="1" applyFill="1" applyBorder="1" applyAlignment="1">
      <alignment vertical="center" wrapText="1"/>
    </xf>
    <xf numFmtId="176" fontId="92" fillId="10" borderId="383" xfId="7" applyNumberFormat="1" applyFont="1" applyFill="1" applyBorder="1" applyAlignment="1">
      <alignment vertical="center" wrapText="1"/>
    </xf>
    <xf numFmtId="172" fontId="92" fillId="10" borderId="383" xfId="7" applyNumberFormat="1" applyFont="1" applyFill="1" applyBorder="1" applyAlignment="1">
      <alignment horizontal="center" vertical="center" wrapText="1"/>
    </xf>
    <xf numFmtId="168" fontId="92" fillId="10" borderId="383" xfId="967" applyNumberFormat="1" applyFont="1" applyFill="1" applyBorder="1" applyAlignment="1">
      <alignment horizontal="right" vertical="center" wrapText="1"/>
    </xf>
    <xf numFmtId="172" fontId="92" fillId="10" borderId="383" xfId="967" applyNumberFormat="1" applyFont="1" applyFill="1" applyBorder="1" applyAlignment="1">
      <alignment horizontal="right" vertical="center" wrapText="1"/>
    </xf>
    <xf numFmtId="168" fontId="92" fillId="10" borderId="383" xfId="967" applyNumberFormat="1" applyFont="1" applyFill="1" applyBorder="1" applyAlignment="1">
      <alignment vertical="center" wrapText="1"/>
    </xf>
    <xf numFmtId="4" fontId="92" fillId="10" borderId="383" xfId="967" applyNumberFormat="1" applyFont="1" applyFill="1" applyBorder="1" applyAlignment="1">
      <alignment horizontal="right" vertical="center" wrapText="1"/>
    </xf>
    <xf numFmtId="2" fontId="92" fillId="10" borderId="383" xfId="967" applyNumberFormat="1" applyFont="1" applyFill="1" applyBorder="1" applyAlignment="1">
      <alignment vertical="center" wrapText="1"/>
    </xf>
    <xf numFmtId="168" fontId="50" fillId="10" borderId="383" xfId="7" applyFont="1" applyFill="1" applyBorder="1" applyAlignment="1">
      <alignment vertical="center" wrapText="1"/>
    </xf>
    <xf numFmtId="176" fontId="33" fillId="10" borderId="383" xfId="7" applyNumberFormat="1" applyFont="1" applyFill="1" applyBorder="1" applyAlignment="1">
      <alignment vertical="center" wrapText="1"/>
    </xf>
    <xf numFmtId="173" fontId="29" fillId="10" borderId="383" xfId="967" applyNumberFormat="1" applyFont="1" applyFill="1" applyBorder="1" applyAlignment="1">
      <alignment horizontal="right" vertical="center" wrapText="1"/>
    </xf>
    <xf numFmtId="173" fontId="33" fillId="10" borderId="383" xfId="967" applyNumberFormat="1" applyFont="1" applyFill="1" applyBorder="1" applyAlignment="1">
      <alignment horizontal="right" vertical="center" wrapText="1"/>
    </xf>
    <xf numFmtId="173" fontId="92" fillId="10" borderId="383" xfId="967" applyNumberFormat="1" applyFont="1" applyFill="1" applyBorder="1" applyAlignment="1">
      <alignment horizontal="right" vertical="center" wrapText="1"/>
    </xf>
    <xf numFmtId="0" fontId="29" fillId="10" borderId="383" xfId="658" applyFont="1" applyFill="1" applyBorder="1" applyAlignment="1">
      <alignment vertical="center" wrapText="1"/>
    </xf>
    <xf numFmtId="172" fontId="29" fillId="10" borderId="383" xfId="7" applyNumberFormat="1" applyFont="1" applyFill="1" applyBorder="1" applyAlignment="1">
      <alignment vertical="center" wrapText="1"/>
    </xf>
    <xf numFmtId="0" fontId="29" fillId="10" borderId="383" xfId="967" applyFont="1" applyFill="1" applyBorder="1" applyAlignment="1">
      <alignment vertical="center" wrapText="1"/>
    </xf>
    <xf numFmtId="0" fontId="29" fillId="10" borderId="383" xfId="967" applyFont="1" applyFill="1" applyBorder="1" applyAlignment="1">
      <alignment horizontal="right" vertical="center" wrapText="1"/>
    </xf>
    <xf numFmtId="173" fontId="29" fillId="10" borderId="383" xfId="7" applyNumberFormat="1" applyFont="1" applyFill="1" applyBorder="1" applyAlignment="1">
      <alignment horizontal="right" vertical="center" wrapText="1"/>
    </xf>
    <xf numFmtId="175" fontId="29" fillId="10" borderId="383" xfId="967" applyNumberFormat="1" applyFont="1" applyFill="1" applyBorder="1" applyAlignment="1">
      <alignment vertical="center" wrapText="1"/>
    </xf>
    <xf numFmtId="172" fontId="29" fillId="10" borderId="383" xfId="967" applyNumberFormat="1" applyFont="1" applyFill="1" applyBorder="1" applyAlignment="1">
      <alignment vertical="center" wrapText="1"/>
    </xf>
    <xf numFmtId="172" fontId="33" fillId="10" borderId="383" xfId="7" applyNumberFormat="1" applyFont="1" applyFill="1" applyBorder="1" applyAlignment="1">
      <alignment vertical="center" wrapText="1"/>
    </xf>
    <xf numFmtId="173" fontId="33" fillId="10" borderId="383" xfId="7" applyNumberFormat="1" applyFont="1" applyFill="1" applyBorder="1" applyAlignment="1">
      <alignment horizontal="right" vertical="center" wrapText="1"/>
    </xf>
    <xf numFmtId="172" fontId="92" fillId="10" borderId="383" xfId="7" applyNumberFormat="1" applyFont="1" applyFill="1" applyBorder="1" applyAlignment="1">
      <alignment vertical="center" wrapText="1"/>
    </xf>
    <xf numFmtId="173" fontId="92" fillId="10" borderId="383" xfId="7" applyNumberFormat="1" applyFont="1" applyFill="1" applyBorder="1" applyAlignment="1">
      <alignment horizontal="right" vertical="center" wrapText="1"/>
    </xf>
    <xf numFmtId="172" fontId="33" fillId="10" borderId="383" xfId="502" applyNumberFormat="1" applyFont="1" applyFill="1" applyBorder="1" applyAlignment="1">
      <alignment horizontal="center" vertical="center" wrapText="1"/>
    </xf>
    <xf numFmtId="172" fontId="29" fillId="10" borderId="383" xfId="7" applyNumberFormat="1" applyFont="1" applyFill="1" applyBorder="1" applyAlignment="1">
      <alignment horizontal="right" vertical="center" wrapText="1"/>
    </xf>
    <xf numFmtId="0" fontId="33" fillId="10" borderId="383" xfId="658" quotePrefix="1" applyFont="1" applyFill="1" applyBorder="1" applyAlignment="1">
      <alignment vertical="center" wrapText="1"/>
    </xf>
    <xf numFmtId="0" fontId="33" fillId="10" borderId="383" xfId="967" applyFont="1" applyFill="1" applyBorder="1" applyAlignment="1">
      <alignment vertical="center" wrapText="1"/>
    </xf>
    <xf numFmtId="3" fontId="33" fillId="10" borderId="383" xfId="7" applyNumberFormat="1" applyFont="1" applyFill="1" applyBorder="1" applyAlignment="1">
      <alignment horizontal="right" vertical="center" wrapText="1"/>
    </xf>
    <xf numFmtId="176" fontId="29" fillId="10" borderId="383" xfId="7" applyNumberFormat="1" applyFont="1" applyFill="1" applyBorder="1" applyAlignment="1">
      <alignment vertical="center" wrapText="1"/>
    </xf>
    <xf numFmtId="176" fontId="29" fillId="10" borderId="383" xfId="967" applyNumberFormat="1" applyFont="1" applyFill="1" applyBorder="1" applyAlignment="1">
      <alignment vertical="center" wrapText="1"/>
    </xf>
    <xf numFmtId="0" fontId="29" fillId="10" borderId="383" xfId="658" quotePrefix="1" applyFont="1" applyFill="1" applyBorder="1" applyAlignment="1">
      <alignment vertical="center" wrapText="1"/>
    </xf>
    <xf numFmtId="0" fontId="29" fillId="10" borderId="383" xfId="0" applyFont="1" applyFill="1" applyBorder="1" applyAlignment="1">
      <alignment horizontal="center" vertical="center" wrapText="1"/>
    </xf>
    <xf numFmtId="172" fontId="29" fillId="0" borderId="383" xfId="7" applyNumberFormat="1" applyFont="1" applyFill="1" applyBorder="1" applyAlignment="1">
      <alignment vertical="center" wrapText="1"/>
    </xf>
    <xf numFmtId="173" fontId="29" fillId="0" borderId="383" xfId="7" applyNumberFormat="1" applyFont="1" applyFill="1" applyBorder="1" applyAlignment="1">
      <alignment horizontal="right" vertical="center" wrapText="1"/>
    </xf>
    <xf numFmtId="173" fontId="33" fillId="0" borderId="383" xfId="7" applyNumberFormat="1" applyFont="1" applyFill="1" applyBorder="1" applyAlignment="1">
      <alignment horizontal="right" vertical="center" wrapText="1"/>
    </xf>
    <xf numFmtId="0" fontId="33" fillId="10" borderId="383" xfId="376" applyFont="1" applyFill="1" applyBorder="1" applyAlignment="1">
      <alignment vertical="center" wrapText="1"/>
    </xf>
    <xf numFmtId="4" fontId="33" fillId="10" borderId="383" xfId="7" applyNumberFormat="1" applyFont="1" applyFill="1" applyBorder="1" applyAlignment="1">
      <alignment horizontal="right" vertical="center" wrapText="1"/>
    </xf>
    <xf numFmtId="168" fontId="33" fillId="10" borderId="383" xfId="7" applyNumberFormat="1" applyFont="1" applyFill="1" applyBorder="1" applyAlignment="1">
      <alignment horizontal="right" vertical="center" wrapText="1"/>
    </xf>
    <xf numFmtId="0" fontId="29" fillId="10" borderId="383" xfId="658" applyFont="1" applyFill="1" applyBorder="1" applyAlignment="1">
      <alignment horizontal="right" vertical="center" wrapText="1"/>
    </xf>
    <xf numFmtId="0" fontId="33" fillId="10" borderId="383" xfId="658" applyFont="1" applyFill="1" applyBorder="1" applyAlignment="1">
      <alignment vertical="center" wrapText="1"/>
    </xf>
    <xf numFmtId="176" fontId="33" fillId="10" borderId="383" xfId="7" applyNumberFormat="1" applyFont="1" applyFill="1" applyBorder="1" applyAlignment="1">
      <alignment horizontal="right" vertical="center" wrapText="1"/>
    </xf>
    <xf numFmtId="168" fontId="33" fillId="10" borderId="383" xfId="7" applyFont="1" applyFill="1" applyBorder="1" applyAlignment="1">
      <alignment horizontal="right" vertical="center" wrapText="1"/>
    </xf>
    <xf numFmtId="4" fontId="33" fillId="0" borderId="383" xfId="7" applyNumberFormat="1" applyFont="1" applyFill="1" applyBorder="1" applyAlignment="1">
      <alignment horizontal="right" vertical="center" wrapText="1"/>
    </xf>
    <xf numFmtId="172" fontId="33" fillId="10" borderId="383" xfId="7" applyNumberFormat="1" applyFont="1" applyFill="1" applyBorder="1" applyAlignment="1">
      <alignment horizontal="right" vertical="center" wrapText="1"/>
    </xf>
    <xf numFmtId="0" fontId="92" fillId="10" borderId="383" xfId="658" applyFont="1" applyFill="1" applyBorder="1" applyAlignment="1">
      <alignment vertical="center" wrapText="1"/>
    </xf>
    <xf numFmtId="199" fontId="33" fillId="10" borderId="383" xfId="437" applyNumberFormat="1" applyFont="1" applyFill="1" applyBorder="1" applyAlignment="1">
      <alignment horizontal="right" vertical="center" wrapText="1"/>
    </xf>
    <xf numFmtId="0" fontId="29" fillId="10" borderId="383" xfId="376" applyFont="1" applyFill="1" applyBorder="1" applyAlignment="1">
      <alignment vertical="center" wrapText="1"/>
    </xf>
    <xf numFmtId="0" fontId="33" fillId="10" borderId="383" xfId="376" applyFont="1" applyFill="1" applyBorder="1" applyAlignment="1">
      <alignment horizontal="center" vertical="center" wrapText="1"/>
    </xf>
    <xf numFmtId="0" fontId="33" fillId="10" borderId="383" xfId="430" applyFont="1" applyFill="1" applyBorder="1" applyAlignment="1">
      <alignment vertical="center" wrapText="1"/>
    </xf>
    <xf numFmtId="0" fontId="92" fillId="0" borderId="383" xfId="0" applyFont="1" applyBorder="1" applyAlignment="1">
      <alignment vertical="center" wrapText="1"/>
    </xf>
    <xf numFmtId="176" fontId="33" fillId="10" borderId="383" xfId="925" applyNumberFormat="1" applyFont="1" applyFill="1" applyBorder="1" applyAlignment="1">
      <alignment horizontal="right" vertical="center" wrapText="1"/>
    </xf>
    <xf numFmtId="0" fontId="50" fillId="10" borderId="383" xfId="658" applyFont="1" applyFill="1" applyBorder="1" applyAlignment="1">
      <alignment vertical="center" wrapText="1"/>
    </xf>
    <xf numFmtId="0" fontId="33" fillId="0" borderId="383" xfId="52926" quotePrefix="1" applyFont="1" applyBorder="1" applyAlignment="1">
      <alignment vertical="center" wrapText="1"/>
    </xf>
    <xf numFmtId="0" fontId="33" fillId="0" borderId="383" xfId="52951" applyFont="1" applyBorder="1" applyAlignment="1">
      <alignment horizontal="center" vertical="center" wrapText="1"/>
    </xf>
    <xf numFmtId="0" fontId="92" fillId="0" borderId="383" xfId="52926" applyFont="1" applyBorder="1" applyAlignment="1">
      <alignment vertical="center" wrapText="1"/>
    </xf>
    <xf numFmtId="176" fontId="33" fillId="10" borderId="383" xfId="1011" applyNumberFormat="1" applyFont="1" applyFill="1" applyBorder="1" applyAlignment="1">
      <alignment horizontal="right" vertical="center" wrapText="1"/>
    </xf>
    <xf numFmtId="0" fontId="33" fillId="0" borderId="383" xfId="52960" applyFont="1" applyFill="1" applyBorder="1" applyAlignment="1">
      <alignment horizontal="center" vertical="center" wrapText="1"/>
    </xf>
    <xf numFmtId="0" fontId="33" fillId="0" borderId="383" xfId="52960" quotePrefix="1" applyFont="1" applyFill="1" applyBorder="1" applyAlignment="1">
      <alignment horizontal="justify" vertical="center" wrapText="1"/>
    </xf>
    <xf numFmtId="168" fontId="33" fillId="10" borderId="383" xfId="1011" applyNumberFormat="1" applyFont="1" applyFill="1" applyBorder="1" applyAlignment="1">
      <alignment horizontal="right" vertical="center" wrapText="1"/>
    </xf>
    <xf numFmtId="0" fontId="33" fillId="0" borderId="383" xfId="52960" applyFont="1" applyFill="1" applyBorder="1" applyAlignment="1">
      <alignment horizontal="justify" vertical="center" wrapText="1"/>
    </xf>
    <xf numFmtId="2" fontId="33" fillId="10" borderId="383" xfId="967" applyNumberFormat="1" applyFont="1" applyFill="1" applyBorder="1" applyAlignment="1">
      <alignment horizontal="right" vertical="center" wrapText="1"/>
    </xf>
    <xf numFmtId="0" fontId="33" fillId="10" borderId="383" xfId="0" applyFont="1" applyFill="1" applyBorder="1" applyAlignment="1">
      <alignment vertical="center" wrapText="1"/>
    </xf>
    <xf numFmtId="2" fontId="33" fillId="10" borderId="383" xfId="52917" applyNumberFormat="1" applyFont="1" applyFill="1" applyBorder="1" applyAlignment="1">
      <alignment horizontal="right" vertical="center" wrapText="1"/>
    </xf>
    <xf numFmtId="0" fontId="33" fillId="10" borderId="383" xfId="658" applyFont="1" applyFill="1" applyBorder="1" applyAlignment="1">
      <alignment horizontal="center" vertical="center"/>
    </xf>
    <xf numFmtId="172" fontId="33" fillId="10" borderId="383" xfId="7" applyNumberFormat="1" applyFont="1" applyFill="1" applyBorder="1" applyAlignment="1">
      <alignment horizontal="center" vertical="center"/>
    </xf>
    <xf numFmtId="0" fontId="33" fillId="10" borderId="383" xfId="658" applyFont="1" applyFill="1" applyBorder="1" applyAlignment="1">
      <alignment horizontal="right" vertical="center" wrapText="1"/>
    </xf>
    <xf numFmtId="172" fontId="33" fillId="10" borderId="383" xfId="502" applyNumberFormat="1" applyFont="1" applyFill="1" applyBorder="1" applyAlignment="1">
      <alignment horizontal="center" vertical="center"/>
    </xf>
    <xf numFmtId="168" fontId="33" fillId="10" borderId="383" xfId="925" applyNumberFormat="1" applyFont="1" applyFill="1" applyBorder="1" applyAlignment="1">
      <alignment horizontal="right" vertical="center" wrapText="1"/>
    </xf>
    <xf numFmtId="4" fontId="33" fillId="10" borderId="383" xfId="925" applyNumberFormat="1" applyFont="1" applyFill="1" applyBorder="1" applyAlignment="1">
      <alignment horizontal="right" vertical="center" wrapText="1"/>
    </xf>
    <xf numFmtId="9" fontId="33" fillId="10" borderId="383" xfId="925" applyNumberFormat="1" applyFont="1" applyFill="1" applyBorder="1" applyAlignment="1">
      <alignment horizontal="right" vertical="center" wrapText="1"/>
    </xf>
    <xf numFmtId="9" fontId="29" fillId="10" borderId="383" xfId="925" applyNumberFormat="1" applyFont="1" applyFill="1" applyBorder="1" applyAlignment="1">
      <alignment horizontal="right" vertical="center" wrapText="1"/>
    </xf>
    <xf numFmtId="0" fontId="33" fillId="10" borderId="383" xfId="967" applyFont="1" applyFill="1" applyBorder="1" applyAlignment="1">
      <alignment horizontal="right" vertical="center" wrapText="1"/>
    </xf>
    <xf numFmtId="172" fontId="33" fillId="10" borderId="383" xfId="925" applyNumberFormat="1" applyFont="1" applyFill="1" applyBorder="1" applyAlignment="1">
      <alignment horizontal="right" vertical="center" wrapText="1"/>
    </xf>
    <xf numFmtId="0" fontId="33" fillId="10" borderId="383" xfId="376" quotePrefix="1" applyFont="1" applyFill="1" applyBorder="1" applyAlignment="1">
      <alignment vertical="center" wrapText="1"/>
    </xf>
    <xf numFmtId="0" fontId="33" fillId="10" borderId="383" xfId="658" quotePrefix="1" applyFont="1" applyFill="1" applyBorder="1" applyAlignment="1">
      <alignment horizontal="center" vertical="center" wrapText="1"/>
    </xf>
    <xf numFmtId="3" fontId="50" fillId="10" borderId="383" xfId="967" applyNumberFormat="1" applyFont="1" applyFill="1" applyBorder="1" applyAlignment="1">
      <alignment horizontal="right" vertical="center" wrapText="1"/>
    </xf>
    <xf numFmtId="175" fontId="33" fillId="10" borderId="383" xfId="7" applyNumberFormat="1" applyFont="1" applyFill="1" applyBorder="1" applyAlignment="1">
      <alignment horizontal="right" vertical="center" wrapText="1"/>
    </xf>
    <xf numFmtId="172" fontId="33" fillId="10" borderId="383" xfId="854" applyNumberFormat="1" applyFont="1" applyFill="1" applyBorder="1" applyAlignment="1">
      <alignment horizontal="right" vertical="center" wrapText="1"/>
    </xf>
    <xf numFmtId="3" fontId="33" fillId="10" borderId="383" xfId="854" applyNumberFormat="1" applyFont="1" applyFill="1" applyBorder="1" applyAlignment="1">
      <alignment horizontal="right" vertical="center" wrapText="1"/>
    </xf>
    <xf numFmtId="172" fontId="33" fillId="10" borderId="383" xfId="52918" applyNumberFormat="1" applyFont="1" applyFill="1" applyBorder="1" applyAlignment="1">
      <alignment horizontal="right" vertical="center" wrapText="1"/>
    </xf>
    <xf numFmtId="166" fontId="33" fillId="10" borderId="383" xfId="967" applyNumberFormat="1" applyFont="1" applyFill="1" applyBorder="1" applyAlignment="1">
      <alignment horizontal="right" vertical="center" wrapText="1"/>
    </xf>
    <xf numFmtId="175" fontId="33" fillId="10" borderId="383" xfId="967" applyNumberFormat="1" applyFont="1" applyFill="1" applyBorder="1" applyAlignment="1">
      <alignment horizontal="right" vertical="center" wrapText="1"/>
    </xf>
    <xf numFmtId="175" fontId="33" fillId="0" borderId="383" xfId="0" applyNumberFormat="1" applyFont="1" applyFill="1" applyBorder="1" applyAlignment="1">
      <alignment horizontal="right" vertical="center" wrapText="1"/>
    </xf>
    <xf numFmtId="173" fontId="33" fillId="10" borderId="383" xfId="967" quotePrefix="1" applyNumberFormat="1" applyFont="1" applyFill="1" applyBorder="1" applyAlignment="1">
      <alignment horizontal="right" vertical="center" wrapText="1"/>
    </xf>
    <xf numFmtId="172" fontId="33" fillId="10" borderId="383" xfId="967" quotePrefix="1" applyNumberFormat="1" applyFont="1" applyFill="1" applyBorder="1" applyAlignment="1">
      <alignment horizontal="right" vertical="center" wrapText="1"/>
    </xf>
    <xf numFmtId="0" fontId="33" fillId="10" borderId="383" xfId="967" applyFont="1" applyFill="1" applyBorder="1" applyAlignment="1">
      <alignment horizontal="center" vertical="center" wrapText="1"/>
    </xf>
    <xf numFmtId="3" fontId="33" fillId="10" borderId="383" xfId="3182" applyNumberFormat="1" applyFont="1" applyFill="1" applyBorder="1" applyAlignment="1">
      <alignment horizontal="right" vertical="center" wrapText="1"/>
    </xf>
    <xf numFmtId="2" fontId="33" fillId="0" borderId="383" xfId="0" applyNumberFormat="1" applyFont="1" applyBorder="1" applyAlignment="1">
      <alignment horizontal="right" vertical="center" wrapText="1"/>
    </xf>
    <xf numFmtId="3" fontId="33" fillId="0" borderId="383" xfId="0" applyNumberFormat="1" applyFont="1" applyBorder="1" applyAlignment="1">
      <alignment horizontal="right" vertical="center" wrapText="1"/>
    </xf>
    <xf numFmtId="2" fontId="33" fillId="10" borderId="383" xfId="658" applyNumberFormat="1" applyFont="1" applyFill="1" applyBorder="1" applyAlignment="1">
      <alignment horizontal="right" vertical="center" wrapText="1"/>
    </xf>
    <xf numFmtId="173" fontId="29" fillId="10" borderId="350" xfId="7" applyNumberFormat="1" applyFont="1" applyFill="1" applyBorder="1" applyAlignment="1">
      <alignment horizontal="right" vertical="center" wrapText="1"/>
    </xf>
    <xf numFmtId="0" fontId="33" fillId="0" borderId="383" xfId="0" applyFont="1" applyFill="1" applyBorder="1" applyAlignment="1">
      <alignment horizontal="center" vertical="center"/>
    </xf>
    <xf numFmtId="49" fontId="33" fillId="0" borderId="383" xfId="0" applyNumberFormat="1" applyFont="1" applyFill="1" applyBorder="1" applyAlignment="1">
      <alignment vertical="center" wrapText="1"/>
    </xf>
    <xf numFmtId="0" fontId="29" fillId="10" borderId="383" xfId="0" applyFont="1" applyFill="1" applyBorder="1" applyAlignment="1">
      <alignment vertical="center" wrapText="1"/>
    </xf>
    <xf numFmtId="0" fontId="33" fillId="0" borderId="383" xfId="0" applyFont="1" applyFill="1" applyBorder="1" applyAlignment="1">
      <alignment horizontal="center" vertical="top" wrapText="1"/>
    </xf>
    <xf numFmtId="49" fontId="92" fillId="0" borderId="383" xfId="0" applyNumberFormat="1" applyFont="1" applyFill="1" applyBorder="1" applyAlignment="1">
      <alignment horizontal="justify" vertical="top" wrapText="1"/>
    </xf>
    <xf numFmtId="49" fontId="33" fillId="0" borderId="383" xfId="0" applyNumberFormat="1" applyFont="1" applyFill="1" applyBorder="1" applyAlignment="1">
      <alignment horizontal="justify" vertical="top" wrapText="1"/>
    </xf>
    <xf numFmtId="49" fontId="33" fillId="10" borderId="383" xfId="0" quotePrefix="1" applyNumberFormat="1" applyFont="1" applyFill="1" applyBorder="1" applyAlignment="1">
      <alignment vertical="top" wrapText="1"/>
    </xf>
    <xf numFmtId="0" fontId="33" fillId="10" borderId="383" xfId="0" quotePrefix="1" applyFont="1" applyFill="1" applyBorder="1" applyAlignment="1">
      <alignment horizontal="center" vertical="top" wrapText="1"/>
    </xf>
    <xf numFmtId="49" fontId="33" fillId="0" borderId="383" xfId="0" applyNumberFormat="1" applyFont="1" applyFill="1" applyBorder="1" applyAlignment="1">
      <alignment horizontal="justify" vertical="center" wrapText="1"/>
    </xf>
    <xf numFmtId="0" fontId="33" fillId="0" borderId="383" xfId="0" applyFont="1" applyFill="1" applyBorder="1" applyAlignment="1">
      <alignment horizontal="center" vertical="center" wrapText="1"/>
    </xf>
    <xf numFmtId="9" fontId="33" fillId="0" borderId="383" xfId="0" quotePrefix="1" applyNumberFormat="1" applyFont="1" applyFill="1" applyBorder="1" applyAlignment="1">
      <alignment horizontal="center" vertical="center"/>
    </xf>
    <xf numFmtId="3" fontId="29" fillId="10" borderId="383" xfId="7" applyNumberFormat="1" applyFont="1" applyFill="1" applyBorder="1" applyAlignment="1">
      <alignment vertical="center" wrapText="1"/>
    </xf>
    <xf numFmtId="0" fontId="33" fillId="0" borderId="383" xfId="52964" applyFont="1" applyFill="1" applyBorder="1" applyAlignment="1">
      <alignment horizontal="justify" vertical="center" wrapText="1"/>
    </xf>
    <xf numFmtId="0" fontId="33" fillId="0" borderId="383" xfId="52964" applyFont="1" applyFill="1" applyBorder="1" applyAlignment="1">
      <alignment horizontal="center" vertical="center" wrapText="1"/>
    </xf>
    <xf numFmtId="4" fontId="33" fillId="10" borderId="383" xfId="11755" applyNumberFormat="1" applyFont="1" applyFill="1" applyBorder="1" applyAlignment="1">
      <alignment horizontal="right" vertical="center" wrapText="1"/>
    </xf>
    <xf numFmtId="3" fontId="33" fillId="10" borderId="383" xfId="12" applyNumberFormat="1" applyFont="1" applyFill="1" applyBorder="1" applyAlignment="1">
      <alignment vertical="center"/>
    </xf>
    <xf numFmtId="176" fontId="33" fillId="0" borderId="383" xfId="0" applyNumberFormat="1" applyFont="1" applyBorder="1" applyAlignment="1">
      <alignment horizontal="right" vertical="center" wrapText="1"/>
    </xf>
    <xf numFmtId="173" fontId="33" fillId="10" borderId="383" xfId="361" applyNumberFormat="1" applyFont="1" applyFill="1" applyBorder="1" applyAlignment="1">
      <alignment horizontal="right" vertical="center" wrapText="1"/>
    </xf>
    <xf numFmtId="0" fontId="33" fillId="0" borderId="383" xfId="52964" applyFont="1" applyFill="1" applyBorder="1" applyAlignment="1">
      <alignment vertical="center" wrapText="1"/>
    </xf>
    <xf numFmtId="0" fontId="33" fillId="10" borderId="383" xfId="0" applyFont="1" applyFill="1" applyBorder="1" applyAlignment="1">
      <alignment horizontal="right" vertical="center" wrapText="1"/>
    </xf>
    <xf numFmtId="0" fontId="33" fillId="0" borderId="383" xfId="0" applyFont="1" applyBorder="1" applyAlignment="1">
      <alignment horizontal="right" vertical="center" wrapText="1"/>
    </xf>
    <xf numFmtId="173" fontId="33" fillId="10" borderId="383" xfId="0" applyNumberFormat="1" applyFont="1" applyFill="1" applyBorder="1" applyAlignment="1">
      <alignment horizontal="right" vertical="center" wrapText="1"/>
    </xf>
    <xf numFmtId="0" fontId="92" fillId="10" borderId="383" xfId="0" applyFont="1" applyFill="1" applyBorder="1" applyAlignment="1">
      <alignment horizontal="center" vertical="center" wrapText="1"/>
    </xf>
    <xf numFmtId="0" fontId="33" fillId="0" borderId="383" xfId="0" applyFont="1" applyBorder="1" applyAlignment="1">
      <alignment vertical="center" wrapText="1"/>
    </xf>
    <xf numFmtId="3" fontId="33" fillId="10" borderId="383" xfId="1870" applyNumberFormat="1" applyFont="1" applyFill="1" applyBorder="1" applyAlignment="1">
      <alignment horizontal="right" vertical="center" wrapText="1"/>
    </xf>
    <xf numFmtId="4" fontId="33" fillId="10" borderId="383" xfId="1870" applyNumberFormat="1" applyFont="1" applyFill="1" applyBorder="1" applyAlignment="1">
      <alignment horizontal="right" vertical="center" wrapText="1"/>
    </xf>
    <xf numFmtId="0" fontId="33" fillId="0" borderId="383" xfId="0" applyFont="1" applyBorder="1" applyAlignment="1">
      <alignment horizontal="justify" vertical="top" wrapText="1"/>
    </xf>
    <xf numFmtId="0" fontId="33" fillId="10" borderId="383" xfId="0" quotePrefix="1" applyFont="1" applyFill="1" applyBorder="1" applyAlignment="1">
      <alignment horizontal="center" vertical="center" wrapText="1"/>
    </xf>
    <xf numFmtId="173" fontId="33" fillId="10" borderId="383" xfId="11755" applyNumberFormat="1" applyFont="1" applyFill="1" applyBorder="1" applyAlignment="1">
      <alignment horizontal="right" vertical="center" wrapText="1"/>
    </xf>
    <xf numFmtId="3" fontId="33" fillId="10" borderId="383" xfId="11755" applyNumberFormat="1" applyFont="1" applyFill="1" applyBorder="1" applyAlignment="1">
      <alignment horizontal="right" vertical="center" wrapText="1"/>
    </xf>
    <xf numFmtId="176" fontId="33" fillId="10" borderId="383" xfId="11755" applyNumberFormat="1" applyFont="1" applyFill="1" applyBorder="1" applyAlignment="1">
      <alignment horizontal="right" vertical="center" wrapText="1"/>
    </xf>
    <xf numFmtId="0" fontId="29" fillId="0" borderId="383" xfId="0" applyFont="1" applyBorder="1" applyAlignment="1">
      <alignment horizontal="center" vertical="top" wrapText="1"/>
    </xf>
    <xf numFmtId="0" fontId="29" fillId="0" borderId="383" xfId="0" applyFont="1" applyBorder="1" applyAlignment="1">
      <alignment vertical="top" wrapText="1"/>
    </xf>
    <xf numFmtId="0" fontId="33" fillId="0" borderId="383" xfId="0" applyFont="1" applyFill="1" applyBorder="1" applyAlignment="1">
      <alignment horizontal="justify" vertical="center" wrapText="1"/>
    </xf>
    <xf numFmtId="0" fontId="92" fillId="0" borderId="383" xfId="0" applyFont="1" applyFill="1" applyBorder="1" applyAlignment="1">
      <alignment horizontal="justify" vertical="center" wrapText="1"/>
    </xf>
    <xf numFmtId="0" fontId="33" fillId="0" borderId="383" xfId="0" applyFont="1" applyFill="1" applyBorder="1" applyAlignment="1">
      <alignment vertical="center" wrapText="1"/>
    </xf>
    <xf numFmtId="0" fontId="92" fillId="0" borderId="383" xfId="0" applyFont="1" applyFill="1" applyBorder="1" applyAlignment="1">
      <alignment vertical="center" wrapText="1"/>
    </xf>
    <xf numFmtId="49" fontId="33" fillId="0" borderId="383" xfId="0" applyNumberFormat="1" applyFont="1" applyBorder="1" applyAlignment="1">
      <alignment horizontal="right" vertical="center" wrapText="1"/>
    </xf>
    <xf numFmtId="2" fontId="33" fillId="10" borderId="383" xfId="0" applyNumberFormat="1" applyFont="1" applyFill="1" applyBorder="1" applyAlignment="1">
      <alignment horizontal="right" vertical="center" wrapText="1"/>
    </xf>
    <xf numFmtId="4" fontId="33" fillId="0" borderId="383" xfId="52825" applyNumberFormat="1" applyFont="1" applyFill="1" applyBorder="1" applyAlignment="1">
      <alignment horizontal="right" vertical="center" wrapText="1"/>
    </xf>
    <xf numFmtId="2" fontId="33" fillId="0" borderId="383" xfId="10201" applyNumberFormat="1" applyFont="1" applyFill="1" applyBorder="1" applyAlignment="1">
      <alignment vertical="center" wrapText="1"/>
    </xf>
    <xf numFmtId="0" fontId="33" fillId="10" borderId="383" xfId="0" applyFont="1" applyFill="1" applyBorder="1" applyAlignment="1">
      <alignment horizontal="right" vertical="center"/>
    </xf>
    <xf numFmtId="3" fontId="33" fillId="10" borderId="383" xfId="0" applyNumberFormat="1" applyFont="1" applyFill="1" applyBorder="1" applyAlignment="1">
      <alignment horizontal="right" vertical="center"/>
    </xf>
    <xf numFmtId="176" fontId="33" fillId="10" borderId="383" xfId="7" applyNumberFormat="1" applyFont="1" applyFill="1" applyBorder="1" applyAlignment="1">
      <alignment horizontal="right" vertical="center"/>
    </xf>
    <xf numFmtId="3" fontId="33" fillId="10" borderId="383" xfId="7" applyNumberFormat="1" applyFont="1" applyFill="1" applyBorder="1" applyAlignment="1">
      <alignment horizontal="right" vertical="center"/>
    </xf>
    <xf numFmtId="9" fontId="33" fillId="10" borderId="383" xfId="0" applyNumberFormat="1" applyFont="1" applyFill="1" applyBorder="1" applyAlignment="1">
      <alignment horizontal="right" vertical="center"/>
    </xf>
    <xf numFmtId="0" fontId="29" fillId="10" borderId="350" xfId="967" applyFont="1" applyFill="1" applyBorder="1" applyAlignment="1">
      <alignment horizontal="center" vertical="center" wrapText="1"/>
    </xf>
    <xf numFmtId="0" fontId="33" fillId="10" borderId="383" xfId="658" applyFont="1" applyFill="1" applyBorder="1" applyAlignment="1">
      <alignment horizontal="center" vertical="center" wrapText="1"/>
    </xf>
    <xf numFmtId="0" fontId="33" fillId="10" borderId="383" xfId="0" applyFont="1" applyFill="1" applyBorder="1" applyAlignment="1">
      <alignment horizontal="center" vertical="center" wrapText="1"/>
    </xf>
    <xf numFmtId="240" fontId="51" fillId="10" borderId="350" xfId="52973" applyFont="1" applyFill="1" applyBorder="1" applyAlignment="1">
      <alignment vertical="center" wrapText="1"/>
    </xf>
    <xf numFmtId="240" fontId="29" fillId="10" borderId="383" xfId="52973" applyFont="1" applyFill="1" applyBorder="1" applyAlignment="1">
      <alignment vertical="center" wrapText="1"/>
    </xf>
    <xf numFmtId="240" fontId="33" fillId="10" borderId="383" xfId="10717" applyFont="1" applyFill="1" applyBorder="1" applyAlignment="1">
      <alignment horizontal="center" vertical="center" wrapText="1"/>
    </xf>
    <xf numFmtId="176" fontId="29" fillId="10" borderId="383" xfId="7" applyNumberFormat="1" applyFont="1" applyFill="1" applyBorder="1" applyAlignment="1">
      <alignment vertical="center" shrinkToFit="1"/>
    </xf>
    <xf numFmtId="199" fontId="29" fillId="10" borderId="383" xfId="437" applyNumberFormat="1" applyFont="1" applyFill="1" applyBorder="1" applyAlignment="1">
      <alignment vertical="center" shrinkToFit="1"/>
    </xf>
    <xf numFmtId="49" fontId="33" fillId="10" borderId="383" xfId="52974" quotePrefix="1" applyNumberFormat="1" applyFont="1" applyFill="1" applyBorder="1" applyAlignment="1">
      <alignment vertical="center" wrapText="1"/>
    </xf>
    <xf numFmtId="176" fontId="33" fillId="10" borderId="383" xfId="7" applyNumberFormat="1" applyFont="1" applyFill="1" applyBorder="1" applyAlignment="1">
      <alignment vertical="center" shrinkToFit="1"/>
    </xf>
    <xf numFmtId="199" fontId="33" fillId="10" borderId="383" xfId="437" applyNumberFormat="1" applyFont="1" applyFill="1" applyBorder="1" applyAlignment="1">
      <alignment vertical="center" shrinkToFit="1"/>
    </xf>
    <xf numFmtId="49" fontId="92" fillId="10" borderId="383" xfId="52974" quotePrefix="1" applyNumberFormat="1" applyFont="1" applyFill="1" applyBorder="1" applyAlignment="1">
      <alignment vertical="center" wrapText="1"/>
    </xf>
    <xf numFmtId="176" fontId="92" fillId="10" borderId="383" xfId="7" applyNumberFormat="1" applyFont="1" applyFill="1" applyBorder="1" applyAlignment="1">
      <alignment vertical="center" shrinkToFit="1"/>
    </xf>
    <xf numFmtId="199" fontId="92" fillId="10" borderId="383" xfId="437" applyNumberFormat="1" applyFont="1" applyFill="1" applyBorder="1" applyAlignment="1">
      <alignment vertical="center" shrinkToFit="1"/>
    </xf>
    <xf numFmtId="49" fontId="29" fillId="10" borderId="383" xfId="52974" applyNumberFormat="1" applyFont="1" applyFill="1" applyBorder="1" applyAlignment="1">
      <alignment vertical="center" wrapText="1"/>
    </xf>
    <xf numFmtId="0" fontId="29" fillId="10" borderId="383" xfId="52974" applyFont="1" applyFill="1" applyBorder="1" applyAlignment="1">
      <alignment vertical="center" wrapText="1"/>
    </xf>
    <xf numFmtId="0" fontId="33" fillId="10" borderId="383" xfId="658" applyFont="1" applyFill="1" applyBorder="1" applyAlignment="1">
      <alignment vertical="center"/>
    </xf>
    <xf numFmtId="49" fontId="29" fillId="10" borderId="383" xfId="52974" applyNumberFormat="1" applyFont="1" applyFill="1" applyBorder="1" applyAlignment="1">
      <alignment horizontal="left" vertical="center" wrapText="1"/>
    </xf>
    <xf numFmtId="49" fontId="29" fillId="10" borderId="383" xfId="52974" quotePrefix="1" applyNumberFormat="1" applyFont="1" applyFill="1" applyBorder="1" applyAlignment="1">
      <alignment vertical="center" wrapText="1"/>
    </xf>
    <xf numFmtId="49" fontId="33" fillId="10" borderId="383" xfId="52974" applyNumberFormat="1" applyFont="1" applyFill="1" applyBorder="1" applyAlignment="1">
      <alignment vertical="center" wrapText="1"/>
    </xf>
    <xf numFmtId="49" fontId="29" fillId="10" borderId="15" xfId="52974" applyNumberFormat="1" applyFont="1" applyFill="1" applyBorder="1" applyAlignment="1">
      <alignment vertical="center" wrapText="1"/>
    </xf>
    <xf numFmtId="240" fontId="51" fillId="10" borderId="383" xfId="52973" applyFont="1" applyFill="1" applyBorder="1" applyAlignment="1">
      <alignment vertical="center" wrapText="1"/>
    </xf>
    <xf numFmtId="240" fontId="29" fillId="10" borderId="383" xfId="10717" applyFont="1" applyFill="1" applyBorder="1" applyAlignment="1">
      <alignment horizontal="center" vertical="center" wrapText="1"/>
    </xf>
    <xf numFmtId="240" fontId="33" fillId="10" borderId="383" xfId="52973" applyFont="1" applyFill="1" applyBorder="1" applyAlignment="1">
      <alignment vertical="center" wrapText="1"/>
    </xf>
    <xf numFmtId="176" fontId="29" fillId="0" borderId="383" xfId="7" applyNumberFormat="1" applyFont="1" applyFill="1" applyBorder="1" applyAlignment="1">
      <alignment vertical="center" shrinkToFit="1"/>
    </xf>
    <xf numFmtId="240" fontId="29" fillId="10" borderId="383" xfId="10717" applyFont="1" applyFill="1" applyBorder="1" applyAlignment="1">
      <alignment vertical="center" wrapText="1"/>
    </xf>
    <xf numFmtId="240" fontId="33" fillId="10" borderId="383" xfId="10717" applyFont="1" applyFill="1" applyBorder="1" applyAlignment="1">
      <alignment vertical="center" wrapText="1"/>
    </xf>
    <xf numFmtId="176" fontId="33" fillId="0" borderId="383" xfId="7" applyNumberFormat="1" applyFont="1" applyFill="1" applyBorder="1" applyAlignment="1">
      <alignment vertical="center" shrinkToFit="1"/>
    </xf>
    <xf numFmtId="240" fontId="92" fillId="10" borderId="383" xfId="10717" applyFont="1" applyFill="1" applyBorder="1" applyAlignment="1">
      <alignment vertical="center" wrapText="1"/>
    </xf>
    <xf numFmtId="240" fontId="51" fillId="10" borderId="350" xfId="10717" applyFont="1" applyFill="1" applyBorder="1" applyAlignment="1">
      <alignment vertical="center" wrapText="1"/>
    </xf>
    <xf numFmtId="3" fontId="33" fillId="0" borderId="383" xfId="7" applyNumberFormat="1" applyFont="1" applyFill="1" applyBorder="1" applyAlignment="1">
      <alignment vertical="center" shrinkToFit="1"/>
    </xf>
    <xf numFmtId="3" fontId="29" fillId="0" borderId="383" xfId="7" applyNumberFormat="1" applyFont="1" applyFill="1" applyBorder="1" applyAlignment="1">
      <alignment vertical="center" shrinkToFit="1"/>
    </xf>
    <xf numFmtId="3" fontId="33" fillId="10" borderId="383" xfId="7" applyNumberFormat="1" applyFont="1" applyFill="1" applyBorder="1" applyAlignment="1">
      <alignment vertical="center" shrinkToFit="1"/>
    </xf>
    <xf numFmtId="3" fontId="92" fillId="10" borderId="0" xfId="658" applyNumberFormat="1" applyFont="1" applyFill="1" applyBorder="1" applyAlignment="1">
      <alignment horizontal="center" vertical="center" wrapText="1"/>
    </xf>
    <xf numFmtId="3" fontId="29" fillId="10" borderId="383" xfId="7" applyNumberFormat="1" applyFont="1" applyFill="1" applyBorder="1" applyAlignment="1">
      <alignment vertical="center" shrinkToFit="1"/>
    </xf>
    <xf numFmtId="3" fontId="92" fillId="10" borderId="383" xfId="7" applyNumberFormat="1" applyFont="1" applyFill="1" applyBorder="1" applyAlignment="1">
      <alignment vertical="center" shrinkToFit="1"/>
    </xf>
    <xf numFmtId="3" fontId="33" fillId="10" borderId="0" xfId="10717" applyNumberFormat="1" applyFont="1" applyFill="1" applyAlignment="1">
      <alignment vertical="center"/>
    </xf>
    <xf numFmtId="0" fontId="92" fillId="10" borderId="0" xfId="658" applyFont="1" applyFill="1" applyAlignment="1">
      <alignment horizontal="center" vertical="center" wrapText="1"/>
    </xf>
    <xf numFmtId="0" fontId="92" fillId="0" borderId="0" xfId="0" applyFont="1" applyFill="1" applyAlignment="1">
      <alignment horizontal="center" vertical="center" wrapText="1"/>
    </xf>
    <xf numFmtId="0" fontId="92" fillId="10" borderId="383" xfId="0" applyFont="1" applyFill="1" applyBorder="1" applyAlignment="1">
      <alignment vertical="center" wrapText="1"/>
    </xf>
    <xf numFmtId="0" fontId="92" fillId="10" borderId="0" xfId="0" applyFont="1" applyFill="1" applyAlignment="1">
      <alignment horizontal="center" vertical="center"/>
    </xf>
    <xf numFmtId="3" fontId="33" fillId="10" borderId="383" xfId="925" applyNumberFormat="1" applyFont="1" applyFill="1" applyBorder="1" applyAlignment="1">
      <alignment horizontal="right" vertical="center" wrapText="1"/>
    </xf>
    <xf numFmtId="1" fontId="33" fillId="10" borderId="383" xfId="52940" applyNumberFormat="1" applyFont="1" applyFill="1" applyBorder="1" applyAlignment="1">
      <alignment horizontal="right" vertical="center" wrapText="1"/>
    </xf>
    <xf numFmtId="168" fontId="29" fillId="0" borderId="373" xfId="12" applyFont="1" applyFill="1" applyBorder="1" applyAlignment="1">
      <alignment horizontal="center" vertical="center" wrapText="1"/>
    </xf>
    <xf numFmtId="172" fontId="33" fillId="10" borderId="383" xfId="658" applyNumberFormat="1" applyFont="1" applyFill="1" applyBorder="1" applyAlignment="1">
      <alignment horizontal="right" vertical="center" wrapText="1"/>
    </xf>
    <xf numFmtId="174" fontId="29" fillId="0" borderId="383" xfId="7" applyNumberFormat="1" applyFont="1" applyFill="1" applyBorder="1" applyAlignment="1">
      <alignment vertical="center" shrinkToFit="1"/>
    </xf>
    <xf numFmtId="0" fontId="29" fillId="0" borderId="0" xfId="658" applyFont="1" applyFill="1" applyAlignment="1">
      <alignment horizontal="center" vertical="center" wrapText="1"/>
    </xf>
    <xf numFmtId="168" fontId="29" fillId="0" borderId="5" xfId="12" applyFont="1" applyFill="1" applyBorder="1" applyAlignment="1">
      <alignment horizontal="center" vertical="center" wrapText="1"/>
    </xf>
    <xf numFmtId="172" fontId="29" fillId="10" borderId="0" xfId="7" applyNumberFormat="1" applyFont="1" applyFill="1" applyAlignment="1">
      <alignment horizontal="center" vertical="center"/>
    </xf>
    <xf numFmtId="172" fontId="29" fillId="0" borderId="0" xfId="658" applyNumberFormat="1" applyFont="1" applyFill="1" applyAlignment="1">
      <alignment horizontal="center" vertical="center" wrapText="1"/>
    </xf>
    <xf numFmtId="0" fontId="29" fillId="0" borderId="388" xfId="0" applyFont="1" applyBorder="1" applyAlignment="1">
      <alignment horizontal="center" vertical="center" wrapText="1"/>
    </xf>
    <xf numFmtId="0" fontId="29" fillId="0" borderId="373" xfId="0" applyFont="1" applyBorder="1" applyAlignment="1">
      <alignment vertical="center" wrapText="1"/>
    </xf>
    <xf numFmtId="0" fontId="33" fillId="0" borderId="373" xfId="0" applyFont="1" applyBorder="1" applyAlignment="1">
      <alignment horizontal="center" vertical="center" wrapText="1"/>
    </xf>
    <xf numFmtId="199" fontId="33" fillId="0" borderId="373" xfId="437" applyNumberFormat="1" applyFont="1" applyFill="1" applyBorder="1" applyAlignment="1">
      <alignment horizontal="right" vertical="center" wrapText="1"/>
    </xf>
    <xf numFmtId="172" fontId="33" fillId="0" borderId="373" xfId="7" applyNumberFormat="1" applyFont="1" applyBorder="1" applyAlignment="1">
      <alignment vertical="center"/>
    </xf>
    <xf numFmtId="261" fontId="33" fillId="0" borderId="373" xfId="437" applyNumberFormat="1" applyFont="1" applyFill="1" applyBorder="1" applyAlignment="1">
      <alignment horizontal="right" vertical="center" wrapText="1"/>
    </xf>
    <xf numFmtId="0" fontId="33" fillId="0" borderId="389" xfId="0" applyFont="1" applyFill="1" applyBorder="1" applyAlignment="1">
      <alignment horizontal="right" vertical="center" wrapText="1"/>
    </xf>
    <xf numFmtId="176" fontId="33" fillId="0" borderId="373" xfId="7" applyNumberFormat="1" applyFont="1" applyBorder="1" applyAlignment="1">
      <alignment vertical="center"/>
    </xf>
    <xf numFmtId="0" fontId="50" fillId="0" borderId="388" xfId="0" applyFont="1" applyBorder="1" applyAlignment="1">
      <alignment horizontal="center" vertical="center" wrapText="1"/>
    </xf>
    <xf numFmtId="0" fontId="50" fillId="0" borderId="373" xfId="0" applyFont="1" applyBorder="1" applyAlignment="1">
      <alignment vertical="center" wrapText="1"/>
    </xf>
    <xf numFmtId="0" fontId="92" fillId="0" borderId="373" xfId="0" applyFont="1" applyBorder="1" applyAlignment="1">
      <alignment horizontal="center" vertical="center" wrapText="1"/>
    </xf>
    <xf numFmtId="199" fontId="92" fillId="0" borderId="373" xfId="437" applyNumberFormat="1" applyFont="1" applyFill="1" applyBorder="1" applyAlignment="1">
      <alignment horizontal="right" vertical="center" wrapText="1"/>
    </xf>
    <xf numFmtId="176" fontId="92" fillId="0" borderId="373" xfId="7" applyNumberFormat="1" applyFont="1" applyBorder="1" applyAlignment="1">
      <alignment vertical="center"/>
    </xf>
    <xf numFmtId="261" fontId="92" fillId="0" borderId="373" xfId="437" applyNumberFormat="1" applyFont="1" applyFill="1" applyBorder="1" applyAlignment="1">
      <alignment horizontal="right" vertical="center" wrapText="1"/>
    </xf>
    <xf numFmtId="0" fontId="92" fillId="0" borderId="389" xfId="0" applyFont="1" applyFill="1" applyBorder="1" applyAlignment="1">
      <alignment horizontal="right" vertical="center" wrapText="1"/>
    </xf>
    <xf numFmtId="0" fontId="33" fillId="0" borderId="373" xfId="376" applyFont="1" applyFill="1" applyBorder="1" applyAlignment="1">
      <alignment vertical="center" wrapText="1"/>
    </xf>
    <xf numFmtId="0" fontId="33" fillId="0" borderId="373" xfId="376" applyFont="1" applyFill="1" applyBorder="1" applyAlignment="1">
      <alignment horizontal="center" vertical="center" wrapText="1"/>
    </xf>
    <xf numFmtId="172" fontId="33" fillId="0" borderId="373" xfId="7" applyNumberFormat="1" applyFont="1" applyFill="1" applyBorder="1" applyAlignment="1">
      <alignment horizontal="right" vertical="center" wrapText="1"/>
    </xf>
    <xf numFmtId="3" fontId="33" fillId="0" borderId="373" xfId="7" applyNumberFormat="1" applyFont="1" applyFill="1" applyBorder="1" applyAlignment="1">
      <alignment horizontal="right" vertical="center" wrapText="1"/>
    </xf>
    <xf numFmtId="172" fontId="33" fillId="0" borderId="373" xfId="7" applyNumberFormat="1" applyFont="1" applyFill="1" applyBorder="1" applyAlignment="1">
      <alignment vertical="center"/>
    </xf>
    <xf numFmtId="176" fontId="33" fillId="0" borderId="373" xfId="7" applyNumberFormat="1" applyFont="1" applyFill="1" applyBorder="1" applyAlignment="1">
      <alignment horizontal="right" vertical="center" wrapText="1"/>
    </xf>
    <xf numFmtId="3" fontId="33" fillId="0" borderId="373" xfId="10553" applyNumberFormat="1" applyFont="1" applyFill="1" applyBorder="1" applyAlignment="1">
      <alignment vertical="center"/>
    </xf>
    <xf numFmtId="173" fontId="33" fillId="0" borderId="373" xfId="10553" applyNumberFormat="1" applyFont="1" applyFill="1" applyBorder="1" applyAlignment="1">
      <alignment vertical="center"/>
    </xf>
    <xf numFmtId="0" fontId="50" fillId="0" borderId="373" xfId="0" applyFont="1" applyBorder="1" applyAlignment="1">
      <alignment horizontal="center" vertical="center" wrapText="1"/>
    </xf>
    <xf numFmtId="0" fontId="92" fillId="0" borderId="373" xfId="376" applyFont="1" applyFill="1" applyBorder="1" applyAlignment="1">
      <alignment vertical="center" wrapText="1"/>
    </xf>
    <xf numFmtId="0" fontId="29" fillId="0" borderId="388" xfId="3679" applyFont="1" applyBorder="1" applyAlignment="1">
      <alignment horizontal="center" vertical="center" wrapText="1"/>
    </xf>
    <xf numFmtId="0" fontId="29" fillId="0" borderId="373" xfId="52972" applyFont="1" applyBorder="1" applyAlignment="1">
      <alignment vertical="center" wrapText="1"/>
    </xf>
    <xf numFmtId="0" fontId="29" fillId="0" borderId="373" xfId="52972" applyFont="1" applyBorder="1" applyAlignment="1">
      <alignment horizontal="center" vertical="center" wrapText="1"/>
    </xf>
    <xf numFmtId="3" fontId="33" fillId="0" borderId="373" xfId="52921" applyNumberFormat="1" applyFont="1" applyFill="1" applyBorder="1" applyAlignment="1">
      <alignment vertical="center"/>
    </xf>
    <xf numFmtId="240" fontId="33" fillId="0" borderId="373" xfId="15235" quotePrefix="1" applyFont="1" applyFill="1" applyBorder="1" applyAlignment="1">
      <alignment vertical="center" wrapText="1"/>
    </xf>
    <xf numFmtId="240" fontId="33" fillId="0" borderId="373" xfId="15235" applyFont="1" applyFill="1" applyBorder="1" applyAlignment="1">
      <alignment horizontal="center" vertical="center" wrapText="1"/>
    </xf>
    <xf numFmtId="168" fontId="33" fillId="0" borderId="373" xfId="7" applyFont="1" applyFill="1" applyBorder="1" applyAlignment="1">
      <alignment horizontal="right" vertical="center" wrapText="1"/>
    </xf>
    <xf numFmtId="168" fontId="33" fillId="0" borderId="373" xfId="7" applyFont="1" applyFill="1" applyBorder="1" applyAlignment="1">
      <alignment vertical="center"/>
    </xf>
    <xf numFmtId="176" fontId="33" fillId="0" borderId="373" xfId="7" applyNumberFormat="1" applyFont="1" applyFill="1" applyBorder="1" applyAlignment="1">
      <alignment vertical="center"/>
    </xf>
    <xf numFmtId="0" fontId="29" fillId="0" borderId="388" xfId="430" applyFont="1" applyFill="1" applyBorder="1" applyAlignment="1">
      <alignment horizontal="center" vertical="center" wrapText="1"/>
    </xf>
    <xf numFmtId="0" fontId="29" fillId="0" borderId="373" xfId="430" applyFont="1" applyFill="1" applyBorder="1" applyAlignment="1">
      <alignment vertical="center" wrapText="1"/>
    </xf>
    <xf numFmtId="0" fontId="33" fillId="0" borderId="373" xfId="430" applyFont="1" applyFill="1" applyBorder="1" applyAlignment="1">
      <alignment horizontal="center" vertical="center" wrapText="1"/>
    </xf>
    <xf numFmtId="0" fontId="33" fillId="0" borderId="373" xfId="430" applyFont="1" applyFill="1" applyBorder="1" applyAlignment="1">
      <alignment vertical="center" wrapText="1"/>
    </xf>
    <xf numFmtId="0" fontId="92" fillId="0" borderId="373" xfId="430" applyFont="1" applyFill="1" applyBorder="1" applyAlignment="1">
      <alignment vertical="center" wrapText="1"/>
    </xf>
    <xf numFmtId="0" fontId="29" fillId="0" borderId="388" xfId="430" applyFont="1" applyBorder="1" applyAlignment="1">
      <alignment horizontal="center" vertical="center" wrapText="1"/>
    </xf>
    <xf numFmtId="0" fontId="29" fillId="0" borderId="373" xfId="430" applyFont="1" applyBorder="1" applyAlignment="1">
      <alignment vertical="center" wrapText="1"/>
    </xf>
    <xf numFmtId="0" fontId="92" fillId="10" borderId="373" xfId="0" applyFont="1" applyFill="1" applyBorder="1" applyAlignment="1">
      <alignment vertical="center" wrapText="1"/>
    </xf>
    <xf numFmtId="0" fontId="33" fillId="10" borderId="373" xfId="430" applyFont="1" applyFill="1" applyBorder="1" applyAlignment="1">
      <alignment horizontal="center" vertical="center" wrapText="1"/>
    </xf>
    <xf numFmtId="0" fontId="33" fillId="0" borderId="373" xfId="431" applyFont="1" applyFill="1" applyBorder="1" applyAlignment="1">
      <alignment vertical="center" wrapText="1"/>
    </xf>
    <xf numFmtId="0" fontId="29" fillId="10" borderId="373" xfId="658" applyFont="1" applyFill="1" applyBorder="1" applyAlignment="1">
      <alignment vertical="center" wrapText="1"/>
    </xf>
    <xf numFmtId="0" fontId="33" fillId="10" borderId="373" xfId="658" quotePrefix="1" applyFont="1" applyFill="1" applyBorder="1" applyAlignment="1">
      <alignment horizontal="center" vertical="center" wrapText="1"/>
    </xf>
    <xf numFmtId="172" fontId="33" fillId="0" borderId="373" xfId="7" applyNumberFormat="1" applyFont="1" applyFill="1" applyBorder="1" applyAlignment="1">
      <alignment vertical="center" wrapText="1"/>
    </xf>
    <xf numFmtId="0" fontId="33" fillId="10" borderId="373" xfId="658" applyFont="1" applyFill="1" applyBorder="1" applyAlignment="1">
      <alignment vertical="center" wrapText="1"/>
    </xf>
    <xf numFmtId="0" fontId="33" fillId="10" borderId="373" xfId="658" applyFont="1" applyFill="1" applyBorder="1" applyAlignment="1">
      <alignment horizontal="center" vertical="center" wrapText="1"/>
    </xf>
    <xf numFmtId="0" fontId="29" fillId="0" borderId="390" xfId="0" applyFont="1" applyFill="1" applyBorder="1" applyAlignment="1">
      <alignment horizontal="center" vertical="center" wrapText="1"/>
    </xf>
    <xf numFmtId="0" fontId="33" fillId="0" borderId="391" xfId="0" applyFont="1" applyFill="1" applyBorder="1" applyAlignment="1">
      <alignment vertical="center" wrapText="1"/>
    </xf>
    <xf numFmtId="0" fontId="33" fillId="0" borderId="391" xfId="0" applyFont="1" applyFill="1" applyBorder="1" applyAlignment="1">
      <alignment horizontal="center" vertical="center" wrapText="1"/>
    </xf>
    <xf numFmtId="3" fontId="33" fillId="0" borderId="391" xfId="7" applyNumberFormat="1" applyFont="1" applyFill="1" applyBorder="1" applyAlignment="1">
      <alignment vertical="center" wrapText="1"/>
    </xf>
    <xf numFmtId="0" fontId="33" fillId="0" borderId="392" xfId="0" applyFont="1" applyFill="1" applyBorder="1" applyAlignment="1">
      <alignment vertical="center" wrapText="1"/>
    </xf>
    <xf numFmtId="172" fontId="33" fillId="0" borderId="383" xfId="7" applyNumberFormat="1" applyFont="1" applyFill="1" applyBorder="1" applyAlignment="1">
      <alignment horizontal="right" vertical="center" wrapText="1"/>
    </xf>
    <xf numFmtId="168" fontId="33" fillId="0" borderId="383" xfId="7" applyFont="1" applyFill="1" applyBorder="1" applyAlignment="1">
      <alignment horizontal="right" vertical="center" wrapText="1"/>
    </xf>
    <xf numFmtId="261" fontId="33" fillId="0" borderId="373" xfId="7" applyNumberFormat="1" applyFont="1" applyFill="1" applyBorder="1" applyAlignment="1">
      <alignment horizontal="center" vertical="center" wrapText="1"/>
    </xf>
    <xf numFmtId="261" fontId="33" fillId="0" borderId="373" xfId="7" applyNumberFormat="1" applyFont="1" applyBorder="1" applyAlignment="1">
      <alignment horizontal="center" vertical="center" wrapText="1"/>
    </xf>
    <xf numFmtId="172" fontId="33" fillId="0" borderId="373" xfId="7" applyNumberFormat="1" applyFont="1" applyFill="1" applyBorder="1" applyAlignment="1">
      <alignment horizontal="right" vertical="center"/>
    </xf>
    <xf numFmtId="176" fontId="92" fillId="0" borderId="373" xfId="7" applyNumberFormat="1" applyFont="1" applyFill="1" applyBorder="1" applyAlignment="1">
      <alignment horizontal="center" vertical="center" wrapText="1"/>
    </xf>
    <xf numFmtId="3" fontId="33" fillId="0" borderId="373" xfId="3679" applyNumberFormat="1" applyFont="1" applyFill="1" applyBorder="1" applyAlignment="1">
      <alignment vertical="center"/>
    </xf>
    <xf numFmtId="3" fontId="33" fillId="0" borderId="373" xfId="502" applyNumberFormat="1" applyFont="1" applyFill="1" applyBorder="1" applyAlignment="1">
      <alignment horizontal="right" vertical="center" wrapText="1"/>
    </xf>
    <xf numFmtId="37" fontId="33" fillId="0" borderId="373" xfId="52920" applyNumberFormat="1" applyFont="1" applyFill="1" applyBorder="1" applyAlignment="1">
      <alignment horizontal="right" vertical="center" wrapText="1"/>
    </xf>
    <xf numFmtId="39" fontId="34" fillId="0" borderId="373" xfId="11338" applyNumberFormat="1" applyFont="1" applyFill="1" applyBorder="1" applyAlignment="1">
      <alignment horizontal="right" vertical="center" wrapText="1"/>
    </xf>
    <xf numFmtId="4" fontId="34" fillId="0" borderId="373" xfId="82" applyNumberFormat="1" applyFont="1" applyFill="1" applyBorder="1" applyAlignment="1">
      <alignment horizontal="right" vertical="center" wrapText="1"/>
    </xf>
    <xf numFmtId="4" fontId="33" fillId="0" borderId="373" xfId="52921" applyNumberFormat="1" applyFont="1" applyFill="1" applyBorder="1" applyAlignment="1">
      <alignment vertical="center"/>
    </xf>
    <xf numFmtId="172" fontId="34" fillId="0" borderId="373" xfId="7" applyNumberFormat="1" applyFont="1" applyFill="1" applyBorder="1" applyAlignment="1">
      <alignment vertical="center"/>
    </xf>
    <xf numFmtId="172" fontId="34" fillId="0" borderId="373" xfId="7" applyNumberFormat="1" applyFont="1" applyFill="1" applyBorder="1" applyAlignment="1">
      <alignment horizontal="right" vertical="center" wrapText="1"/>
    </xf>
    <xf numFmtId="168" fontId="33" fillId="0" borderId="373" xfId="7" applyFont="1" applyBorder="1" applyAlignment="1">
      <alignment horizontal="center" vertical="center" wrapText="1"/>
    </xf>
    <xf numFmtId="168" fontId="33" fillId="0" borderId="373" xfId="7" applyFont="1" applyFill="1" applyBorder="1" applyAlignment="1">
      <alignment horizontal="center" vertical="center" wrapText="1"/>
    </xf>
    <xf numFmtId="168" fontId="33" fillId="0" borderId="373" xfId="7" applyNumberFormat="1" applyFont="1" applyBorder="1" applyAlignment="1">
      <alignment vertical="center"/>
    </xf>
    <xf numFmtId="172" fontId="33" fillId="10" borderId="383" xfId="925" applyNumberFormat="1" applyFont="1" applyFill="1" applyBorder="1" applyAlignment="1">
      <alignment horizontal="center" vertical="center" wrapText="1"/>
    </xf>
    <xf numFmtId="176" fontId="33" fillId="10" borderId="383" xfId="925" applyNumberFormat="1" applyFont="1" applyFill="1" applyBorder="1" applyAlignment="1">
      <alignment horizontal="center" vertical="center" wrapText="1"/>
    </xf>
    <xf numFmtId="0" fontId="29" fillId="10" borderId="383" xfId="967" applyFont="1" applyFill="1" applyBorder="1" applyAlignment="1">
      <alignment horizontal="center" vertical="center" wrapText="1"/>
    </xf>
    <xf numFmtId="4" fontId="33" fillId="10" borderId="383" xfId="361" applyNumberFormat="1" applyFont="1" applyFill="1" applyBorder="1" applyAlignment="1">
      <alignment horizontal="right" vertical="center" wrapText="1"/>
    </xf>
    <xf numFmtId="3" fontId="33" fillId="0" borderId="383" xfId="52958" applyNumberFormat="1" applyFont="1" applyFill="1" applyBorder="1" applyAlignment="1">
      <alignment vertical="center"/>
    </xf>
    <xf numFmtId="3" fontId="33" fillId="0" borderId="383" xfId="52959" applyNumberFormat="1" applyFont="1" applyBorder="1"/>
    <xf numFmtId="3" fontId="33" fillId="0" borderId="383" xfId="52959" applyNumberFormat="1" applyFont="1" applyBorder="1" applyAlignment="1"/>
    <xf numFmtId="10" fontId="29" fillId="0" borderId="0" xfId="437" applyNumberFormat="1" applyFont="1" applyFill="1" applyAlignment="1">
      <alignment vertical="center" wrapText="1"/>
    </xf>
    <xf numFmtId="240" fontId="29" fillId="0" borderId="0" xfId="10717" applyFont="1" applyFill="1" applyAlignment="1">
      <alignment vertical="center" wrapText="1"/>
    </xf>
    <xf numFmtId="172" fontId="29" fillId="10" borderId="350" xfId="7" applyNumberFormat="1" applyFont="1" applyFill="1" applyBorder="1" applyAlignment="1">
      <alignment vertical="center" shrinkToFit="1"/>
    </xf>
    <xf numFmtId="168" fontId="29" fillId="10" borderId="383" xfId="7" applyFont="1" applyFill="1" applyBorder="1" applyAlignment="1">
      <alignment vertical="center" shrinkToFit="1"/>
    </xf>
    <xf numFmtId="168" fontId="33" fillId="10" borderId="383" xfId="7" applyFont="1" applyFill="1" applyBorder="1" applyAlignment="1">
      <alignment vertical="center" shrinkToFit="1"/>
    </xf>
    <xf numFmtId="168" fontId="29" fillId="0" borderId="383" xfId="7" applyFont="1" applyFill="1" applyBorder="1" applyAlignment="1">
      <alignment vertical="center" shrinkToFit="1"/>
    </xf>
    <xf numFmtId="172" fontId="29" fillId="10" borderId="383" xfId="7" applyNumberFormat="1" applyFont="1" applyFill="1" applyBorder="1" applyAlignment="1">
      <alignment vertical="center" shrinkToFit="1"/>
    </xf>
    <xf numFmtId="172" fontId="33" fillId="10" borderId="383" xfId="7" applyNumberFormat="1" applyFont="1" applyFill="1" applyBorder="1" applyAlignment="1">
      <alignment vertical="center" shrinkToFit="1"/>
    </xf>
    <xf numFmtId="260" fontId="29" fillId="10" borderId="383" xfId="7" applyNumberFormat="1" applyFont="1" applyFill="1" applyBorder="1" applyAlignment="1">
      <alignment vertical="center" shrinkToFit="1"/>
    </xf>
    <xf numFmtId="4" fontId="33" fillId="0" borderId="383" xfId="7" applyNumberFormat="1" applyFont="1" applyFill="1" applyBorder="1" applyAlignment="1">
      <alignment vertical="center" shrinkToFit="1"/>
    </xf>
    <xf numFmtId="0" fontId="29" fillId="0" borderId="383" xfId="658" applyFont="1" applyFill="1" applyBorder="1" applyAlignment="1">
      <alignment horizontal="center" vertical="center" wrapText="1"/>
    </xf>
    <xf numFmtId="0" fontId="29" fillId="0" borderId="383" xfId="658" applyFont="1" applyFill="1" applyBorder="1" applyAlignment="1">
      <alignment vertical="center" wrapText="1"/>
    </xf>
    <xf numFmtId="168" fontId="33" fillId="0" borderId="383" xfId="7" applyNumberFormat="1" applyFont="1" applyFill="1" applyBorder="1" applyAlignment="1">
      <alignment horizontal="right" vertical="center" wrapText="1"/>
    </xf>
    <xf numFmtId="0" fontId="29" fillId="0" borderId="0" xfId="658" applyFont="1" applyFill="1" applyAlignment="1">
      <alignment vertical="center"/>
    </xf>
    <xf numFmtId="0" fontId="29" fillId="0" borderId="383" xfId="376" applyFont="1" applyFill="1" applyBorder="1" applyAlignment="1">
      <alignment vertical="center" wrapText="1"/>
    </xf>
    <xf numFmtId="172" fontId="33" fillId="0" borderId="383" xfId="1011" applyNumberFormat="1" applyFont="1" applyFill="1" applyBorder="1" applyAlignment="1">
      <alignment horizontal="right" vertical="center" wrapText="1"/>
    </xf>
    <xf numFmtId="0" fontId="33" fillId="0" borderId="383" xfId="658" applyFont="1" applyFill="1" applyBorder="1" applyAlignment="1">
      <alignment vertical="center" wrapText="1"/>
    </xf>
    <xf numFmtId="0" fontId="33" fillId="0" borderId="383" xfId="658" applyFont="1" applyFill="1" applyBorder="1" applyAlignment="1">
      <alignment horizontal="center" vertical="center" wrapText="1"/>
    </xf>
    <xf numFmtId="0" fontId="92" fillId="0" borderId="383" xfId="658" applyFont="1" applyFill="1" applyBorder="1" applyAlignment="1">
      <alignment vertical="center" wrapText="1"/>
    </xf>
    <xf numFmtId="0" fontId="92" fillId="0" borderId="383" xfId="658" applyFont="1" applyFill="1" applyBorder="1" applyAlignment="1">
      <alignment horizontal="center" vertical="center" wrapText="1"/>
    </xf>
    <xf numFmtId="174" fontId="29" fillId="10" borderId="383" xfId="7" applyNumberFormat="1" applyFont="1" applyFill="1" applyBorder="1" applyAlignment="1">
      <alignment horizontal="right" vertical="center" wrapText="1"/>
    </xf>
    <xf numFmtId="174" fontId="29" fillId="0" borderId="383" xfId="0" applyNumberFormat="1" applyFont="1" applyBorder="1" applyAlignment="1">
      <alignment horizontal="right" vertical="center"/>
    </xf>
    <xf numFmtId="262" fontId="33" fillId="10" borderId="383" xfId="7" applyNumberFormat="1" applyFont="1" applyFill="1" applyBorder="1" applyAlignment="1">
      <alignment horizontal="right" vertical="center" wrapText="1"/>
    </xf>
    <xf numFmtId="174" fontId="29" fillId="0" borderId="383" xfId="658" applyNumberFormat="1" applyFont="1" applyFill="1" applyBorder="1" applyAlignment="1">
      <alignment horizontal="right" vertical="center" wrapText="1"/>
    </xf>
    <xf numFmtId="260" fontId="33" fillId="0" borderId="383" xfId="7" applyNumberFormat="1" applyFont="1" applyFill="1" applyBorder="1" applyAlignment="1">
      <alignment horizontal="right" vertical="center" wrapText="1"/>
    </xf>
    <xf numFmtId="0" fontId="33" fillId="0" borderId="0" xfId="220" applyFont="1" applyFill="1" applyAlignment="1">
      <alignment vertical="center" wrapText="1"/>
    </xf>
    <xf numFmtId="3" fontId="33" fillId="0" borderId="383" xfId="376" applyNumberFormat="1" applyFont="1" applyFill="1" applyBorder="1" applyAlignment="1">
      <alignment horizontal="right" vertical="center" wrapText="1"/>
    </xf>
    <xf numFmtId="174" fontId="33" fillId="0" borderId="383" xfId="7" applyNumberFormat="1" applyFont="1" applyFill="1" applyBorder="1" applyAlignment="1">
      <alignment horizontal="right" vertical="center" wrapText="1"/>
    </xf>
    <xf numFmtId="260" fontId="29" fillId="0" borderId="383" xfId="7" applyNumberFormat="1" applyFont="1" applyFill="1" applyBorder="1" applyAlignment="1">
      <alignment horizontal="right" vertical="center" wrapText="1"/>
    </xf>
    <xf numFmtId="4" fontId="29" fillId="0" borderId="383" xfId="7" applyNumberFormat="1" applyFont="1" applyFill="1" applyBorder="1" applyAlignment="1">
      <alignment vertical="center" shrinkToFit="1"/>
    </xf>
    <xf numFmtId="173" fontId="33" fillId="0" borderId="383" xfId="52921" applyNumberFormat="1" applyFont="1" applyFill="1" applyBorder="1" applyAlignment="1">
      <alignment vertical="center"/>
    </xf>
    <xf numFmtId="260" fontId="33" fillId="0" borderId="383" xfId="7" applyNumberFormat="1" applyFont="1" applyFill="1" applyBorder="1" applyAlignment="1">
      <alignment vertical="center" shrinkToFit="1"/>
    </xf>
    <xf numFmtId="199" fontId="33" fillId="0" borderId="383" xfId="437" applyNumberFormat="1" applyFont="1" applyBorder="1" applyAlignment="1">
      <alignment vertical="center" wrapText="1"/>
    </xf>
    <xf numFmtId="173" fontId="29" fillId="0" borderId="383" xfId="7" applyNumberFormat="1" applyFont="1" applyFill="1" applyBorder="1" applyAlignment="1">
      <alignment vertical="center" wrapText="1"/>
    </xf>
    <xf numFmtId="4" fontId="33" fillId="10" borderId="383" xfId="0" applyNumberFormat="1" applyFont="1" applyFill="1" applyBorder="1" applyAlignment="1">
      <alignment horizontal="right" vertical="center"/>
    </xf>
    <xf numFmtId="4" fontId="33" fillId="10" borderId="383" xfId="7" quotePrefix="1" applyNumberFormat="1" applyFont="1" applyFill="1" applyBorder="1" applyAlignment="1">
      <alignment horizontal="right" vertical="center" wrapText="1"/>
    </xf>
    <xf numFmtId="173" fontId="33" fillId="0" borderId="373" xfId="7" applyNumberFormat="1" applyFont="1" applyBorder="1" applyAlignment="1">
      <alignment vertical="center"/>
    </xf>
    <xf numFmtId="3" fontId="33" fillId="0" borderId="373" xfId="7" applyNumberFormat="1" applyFont="1" applyBorder="1" applyAlignment="1">
      <alignment vertical="center"/>
    </xf>
    <xf numFmtId="3" fontId="92" fillId="0" borderId="373" xfId="7" applyNumberFormat="1" applyFont="1" applyBorder="1" applyAlignment="1">
      <alignment vertical="center"/>
    </xf>
    <xf numFmtId="172" fontId="33" fillId="0" borderId="373" xfId="10553" applyNumberFormat="1" applyFont="1" applyFill="1" applyBorder="1" applyAlignment="1">
      <alignment vertical="center"/>
    </xf>
    <xf numFmtId="172" fontId="33" fillId="0" borderId="373" xfId="3679" applyNumberFormat="1" applyFont="1" applyFill="1" applyBorder="1" applyAlignment="1">
      <alignment vertical="center"/>
    </xf>
    <xf numFmtId="3" fontId="92" fillId="0" borderId="373" xfId="7" applyNumberFormat="1" applyFont="1" applyFill="1" applyBorder="1" applyAlignment="1">
      <alignment horizontal="right" vertical="center" wrapText="1"/>
    </xf>
    <xf numFmtId="168" fontId="33" fillId="0" borderId="373" xfId="7" applyFont="1" applyFill="1" applyBorder="1" applyAlignment="1">
      <alignment horizontal="right" vertical="center"/>
    </xf>
    <xf numFmtId="4" fontId="33" fillId="0" borderId="373" xfId="52921" applyNumberFormat="1" applyFont="1" applyFill="1" applyBorder="1" applyAlignment="1">
      <alignment horizontal="right" vertical="center"/>
    </xf>
    <xf numFmtId="0" fontId="29" fillId="10" borderId="383" xfId="658" applyFont="1" applyFill="1" applyBorder="1" applyAlignment="1">
      <alignment horizontal="center" vertical="center" wrapText="1"/>
    </xf>
    <xf numFmtId="0" fontId="29" fillId="10" borderId="403" xfId="658" applyFont="1" applyFill="1" applyBorder="1" applyAlignment="1">
      <alignment horizontal="center" vertical="center"/>
    </xf>
    <xf numFmtId="0" fontId="50" fillId="10" borderId="404" xfId="967" applyFont="1" applyFill="1" applyBorder="1" applyAlignment="1">
      <alignment horizontal="center" vertical="center" wrapText="1"/>
    </xf>
    <xf numFmtId="0" fontId="29" fillId="10" borderId="405" xfId="658" applyFont="1" applyFill="1" applyBorder="1" applyAlignment="1">
      <alignment horizontal="center" vertical="center" wrapText="1"/>
    </xf>
    <xf numFmtId="168" fontId="50" fillId="10" borderId="406" xfId="658" applyNumberFormat="1" applyFont="1" applyFill="1" applyBorder="1" applyAlignment="1">
      <alignment horizontal="center" vertical="center" wrapText="1"/>
    </xf>
    <xf numFmtId="0" fontId="92" fillId="10" borderId="406" xfId="967" applyFont="1" applyFill="1" applyBorder="1" applyAlignment="1">
      <alignment horizontal="center" vertical="center" wrapText="1"/>
    </xf>
    <xf numFmtId="0" fontId="50" fillId="10" borderId="405" xfId="658" applyFont="1" applyFill="1" applyBorder="1" applyAlignment="1">
      <alignment horizontal="center" vertical="center" wrapText="1"/>
    </xf>
    <xf numFmtId="0" fontId="92" fillId="10" borderId="406" xfId="658" applyFont="1" applyFill="1" applyBorder="1" applyAlignment="1">
      <alignment horizontal="center" vertical="center" wrapText="1"/>
    </xf>
    <xf numFmtId="0" fontId="50" fillId="10" borderId="405" xfId="430" applyFont="1" applyFill="1" applyBorder="1" applyAlignment="1">
      <alignment horizontal="center" vertical="center" wrapText="1"/>
    </xf>
    <xf numFmtId="176" fontId="92" fillId="10" borderId="406" xfId="12" quotePrefix="1" applyNumberFormat="1" applyFont="1" applyFill="1" applyBorder="1" applyAlignment="1">
      <alignment horizontal="center" vertical="center" wrapText="1"/>
    </xf>
    <xf numFmtId="172" fontId="33" fillId="0" borderId="383" xfId="7" applyNumberFormat="1" applyFont="1" applyBorder="1" applyAlignment="1">
      <alignment horizontal="center" vertical="center" wrapText="1"/>
    </xf>
    <xf numFmtId="172" fontId="29" fillId="0" borderId="383" xfId="7" applyNumberFormat="1" applyFont="1" applyBorder="1" applyAlignment="1">
      <alignment horizontal="center" vertical="center" wrapText="1"/>
    </xf>
    <xf numFmtId="0" fontId="50" fillId="10" borderId="406" xfId="967" applyFont="1" applyFill="1" applyBorder="1" applyAlignment="1">
      <alignment horizontal="center" vertical="center" wrapText="1"/>
    </xf>
    <xf numFmtId="0" fontId="29" fillId="0" borderId="405" xfId="658" applyFont="1" applyFill="1" applyBorder="1" applyAlignment="1">
      <alignment horizontal="center" vertical="center" wrapText="1"/>
    </xf>
    <xf numFmtId="0" fontId="50" fillId="0" borderId="406" xfId="658" applyFont="1" applyFill="1" applyBorder="1" applyAlignment="1">
      <alignment horizontal="center" vertical="center" wrapText="1"/>
    </xf>
    <xf numFmtId="176" fontId="92" fillId="0" borderId="406" xfId="7" applyNumberFormat="1" applyFont="1" applyFill="1" applyBorder="1" applyAlignment="1">
      <alignment horizontal="center" vertical="center" wrapText="1"/>
    </xf>
    <xf numFmtId="0" fontId="50" fillId="0" borderId="405" xfId="658" applyFont="1" applyFill="1" applyBorder="1" applyAlignment="1">
      <alignment horizontal="center" vertical="center" wrapText="1"/>
    </xf>
    <xf numFmtId="0" fontId="29" fillId="0" borderId="405" xfId="658" quotePrefix="1" applyFont="1" applyFill="1" applyBorder="1" applyAlignment="1">
      <alignment horizontal="center" vertical="center" wrapText="1"/>
    </xf>
    <xf numFmtId="168" fontId="50" fillId="0" borderId="406" xfId="925" applyNumberFormat="1" applyFont="1" applyFill="1" applyBorder="1" applyAlignment="1">
      <alignment horizontal="center" vertical="center" wrapText="1"/>
    </xf>
    <xf numFmtId="0" fontId="50" fillId="10" borderId="406" xfId="658" applyFont="1" applyFill="1" applyBorder="1" applyAlignment="1">
      <alignment horizontal="center" vertical="center" wrapText="1"/>
    </xf>
    <xf numFmtId="0" fontId="29" fillId="10" borderId="405" xfId="376" applyFont="1" applyFill="1" applyBorder="1" applyAlignment="1">
      <alignment horizontal="center" vertical="center" wrapText="1"/>
    </xf>
    <xf numFmtId="168" fontId="50" fillId="10" borderId="406" xfId="925" applyNumberFormat="1" applyFont="1" applyFill="1" applyBorder="1" applyAlignment="1">
      <alignment horizontal="center" vertical="center" wrapText="1"/>
    </xf>
    <xf numFmtId="168" fontId="92" fillId="10" borderId="406" xfId="925" applyNumberFormat="1" applyFont="1" applyFill="1" applyBorder="1" applyAlignment="1">
      <alignment horizontal="center" vertical="center" wrapText="1"/>
    </xf>
    <xf numFmtId="0" fontId="29" fillId="10" borderId="406" xfId="967" applyFont="1" applyFill="1" applyBorder="1" applyAlignment="1">
      <alignment horizontal="center" vertical="center" wrapText="1"/>
    </xf>
    <xf numFmtId="10" fontId="92" fillId="10" borderId="406" xfId="925" applyNumberFormat="1" applyFont="1" applyFill="1" applyBorder="1" applyAlignment="1">
      <alignment horizontal="center" vertical="center" wrapText="1"/>
    </xf>
    <xf numFmtId="0" fontId="29" fillId="10" borderId="405" xfId="658" quotePrefix="1" applyFont="1" applyFill="1" applyBorder="1" applyAlignment="1">
      <alignment horizontal="center" vertical="center" wrapText="1"/>
    </xf>
    <xf numFmtId="9" fontId="92" fillId="10" borderId="406" xfId="925" applyNumberFormat="1" applyFont="1" applyFill="1" applyBorder="1" applyAlignment="1">
      <alignment horizontal="center" vertical="center" wrapText="1"/>
    </xf>
    <xf numFmtId="9" fontId="92" fillId="10" borderId="407" xfId="925" applyNumberFormat="1" applyFont="1" applyFill="1" applyBorder="1" applyAlignment="1">
      <alignment vertical="center" wrapText="1"/>
    </xf>
    <xf numFmtId="0" fontId="29" fillId="10" borderId="408" xfId="658" applyFont="1" applyFill="1" applyBorder="1" applyAlignment="1">
      <alignment horizontal="center" vertical="center" wrapText="1"/>
    </xf>
    <xf numFmtId="0" fontId="33" fillId="10" borderId="409" xfId="658" applyFont="1" applyFill="1" applyBorder="1" applyAlignment="1">
      <alignment vertical="center" wrapText="1"/>
    </xf>
    <xf numFmtId="0" fontId="33" fillId="10" borderId="409" xfId="658" applyFont="1" applyFill="1" applyBorder="1" applyAlignment="1">
      <alignment horizontal="center" vertical="center" wrapText="1"/>
    </xf>
    <xf numFmtId="3" fontId="33" fillId="10" borderId="409" xfId="854" applyNumberFormat="1" applyFont="1" applyFill="1" applyBorder="1" applyAlignment="1">
      <alignment horizontal="right" vertical="center" wrapText="1"/>
    </xf>
    <xf numFmtId="3" fontId="33" fillId="10" borderId="409" xfId="854" applyNumberFormat="1" applyFont="1" applyFill="1" applyBorder="1" applyAlignment="1">
      <alignment vertical="center" wrapText="1"/>
    </xf>
    <xf numFmtId="9" fontId="92" fillId="10" borderId="410" xfId="813" applyNumberFormat="1" applyFont="1" applyFill="1" applyBorder="1" applyAlignment="1">
      <alignment horizontal="center" vertical="center" wrapText="1"/>
    </xf>
    <xf numFmtId="0" fontId="29" fillId="0" borderId="403" xfId="0" applyFont="1" applyFill="1" applyBorder="1" applyAlignment="1">
      <alignment horizontal="center" vertical="center" wrapText="1"/>
    </xf>
    <xf numFmtId="0" fontId="29" fillId="0" borderId="404" xfId="0" applyFont="1" applyFill="1" applyBorder="1" applyAlignment="1">
      <alignment horizontal="center" vertical="center" wrapText="1"/>
    </xf>
    <xf numFmtId="0" fontId="29" fillId="0" borderId="405" xfId="0" applyFont="1" applyFill="1" applyBorder="1" applyAlignment="1">
      <alignment horizontal="center" vertical="center" wrapText="1"/>
    </xf>
    <xf numFmtId="199" fontId="33" fillId="10" borderId="383" xfId="437" applyNumberFormat="1" applyFont="1" applyFill="1" applyBorder="1" applyAlignment="1">
      <alignment vertical="center" wrapText="1"/>
    </xf>
    <xf numFmtId="0" fontId="29" fillId="0" borderId="406" xfId="0" applyFont="1" applyFill="1" applyBorder="1" applyAlignment="1">
      <alignment horizontal="center" vertical="center" wrapText="1"/>
    </xf>
    <xf numFmtId="0" fontId="29" fillId="0" borderId="383" xfId="0" applyFont="1" applyFill="1" applyBorder="1" applyAlignment="1">
      <alignment vertical="center" wrapText="1"/>
    </xf>
    <xf numFmtId="0" fontId="29" fillId="0" borderId="383" xfId="0" applyFont="1" applyFill="1" applyBorder="1" applyAlignment="1">
      <alignment horizontal="center" vertical="center" wrapText="1"/>
    </xf>
    <xf numFmtId="0" fontId="33" fillId="10" borderId="405" xfId="0" applyFont="1" applyFill="1" applyBorder="1" applyAlignment="1">
      <alignment horizontal="center" vertical="center" wrapText="1"/>
    </xf>
    <xf numFmtId="0" fontId="33" fillId="10" borderId="383" xfId="0" quotePrefix="1" applyFont="1" applyFill="1" applyBorder="1" applyAlignment="1">
      <alignment vertical="center" wrapText="1"/>
    </xf>
    <xf numFmtId="3" fontId="33" fillId="10" borderId="383" xfId="7" applyNumberFormat="1" applyFont="1" applyFill="1" applyBorder="1" applyAlignment="1">
      <alignment vertical="center" wrapText="1"/>
    </xf>
    <xf numFmtId="0" fontId="33" fillId="0" borderId="406" xfId="0" applyFont="1" applyFill="1" applyBorder="1" applyAlignment="1">
      <alignment horizontal="center" vertical="center" wrapText="1"/>
    </xf>
    <xf numFmtId="0" fontId="33" fillId="0" borderId="405" xfId="0" applyFont="1" applyFill="1" applyBorder="1" applyAlignment="1">
      <alignment horizontal="center" vertical="center" wrapText="1"/>
    </xf>
    <xf numFmtId="0" fontId="33" fillId="0" borderId="383" xfId="0" quotePrefix="1" applyFont="1" applyBorder="1" applyAlignment="1">
      <alignment vertical="center" wrapText="1"/>
    </xf>
    <xf numFmtId="0" fontId="33" fillId="10" borderId="406" xfId="0" applyFont="1" applyFill="1" applyBorder="1" applyAlignment="1">
      <alignment vertical="center" wrapText="1"/>
    </xf>
    <xf numFmtId="3" fontId="33" fillId="10" borderId="383" xfId="7" quotePrefix="1" applyNumberFormat="1" applyFont="1" applyFill="1" applyBorder="1" applyAlignment="1">
      <alignment horizontal="right" vertical="center" wrapText="1"/>
    </xf>
    <xf numFmtId="176" fontId="33" fillId="10" borderId="383" xfId="7" quotePrefix="1" applyNumberFormat="1" applyFont="1" applyFill="1" applyBorder="1" applyAlignment="1">
      <alignment horizontal="right" vertical="center" wrapText="1"/>
    </xf>
    <xf numFmtId="1" fontId="33" fillId="0" borderId="405" xfId="0" applyNumberFormat="1" applyFont="1" applyFill="1" applyBorder="1" applyAlignment="1">
      <alignment horizontal="center" wrapText="1"/>
    </xf>
    <xf numFmtId="0" fontId="33" fillId="0" borderId="383" xfId="0" quotePrefix="1" applyFont="1" applyFill="1" applyBorder="1" applyAlignment="1">
      <alignment vertical="top" wrapText="1"/>
    </xf>
    <xf numFmtId="3" fontId="33" fillId="0" borderId="383" xfId="383" applyNumberFormat="1" applyFont="1" applyFill="1" applyBorder="1" applyAlignment="1">
      <alignment vertical="center"/>
    </xf>
    <xf numFmtId="3" fontId="33" fillId="0" borderId="383" xfId="0" applyNumberFormat="1" applyFont="1" applyFill="1" applyBorder="1" applyAlignment="1">
      <alignment vertical="center" wrapText="1"/>
    </xf>
    <xf numFmtId="3" fontId="33" fillId="0" borderId="383" xfId="0" applyNumberFormat="1" applyFont="1" applyFill="1" applyBorder="1" applyAlignment="1">
      <alignment vertical="center"/>
    </xf>
    <xf numFmtId="1" fontId="33" fillId="0" borderId="405" xfId="0" applyNumberFormat="1" applyFont="1" applyFill="1" applyBorder="1" applyAlignment="1">
      <alignment horizontal="center" vertical="center" wrapText="1"/>
    </xf>
    <xf numFmtId="0" fontId="33" fillId="0" borderId="383" xfId="0" quotePrefix="1" applyFont="1" applyFill="1" applyBorder="1" applyAlignment="1">
      <alignment vertical="center" wrapText="1"/>
    </xf>
    <xf numFmtId="3" fontId="33" fillId="0" borderId="383" xfId="0" quotePrefix="1" applyNumberFormat="1" applyFont="1" applyFill="1" applyBorder="1" applyAlignment="1">
      <alignment horizontal="right" vertical="center"/>
    </xf>
    <xf numFmtId="2" fontId="33" fillId="0" borderId="383" xfId="0" quotePrefix="1" applyNumberFormat="1" applyFont="1" applyFill="1" applyBorder="1" applyAlignment="1">
      <alignment vertical="center" wrapText="1"/>
    </xf>
    <xf numFmtId="2" fontId="33" fillId="0" borderId="383" xfId="0" applyNumberFormat="1" applyFont="1" applyFill="1" applyBorder="1" applyAlignment="1">
      <alignment horizontal="center" vertical="center"/>
    </xf>
    <xf numFmtId="173" fontId="33" fillId="0" borderId="383" xfId="12" applyNumberFormat="1" applyFont="1" applyFill="1" applyBorder="1" applyAlignment="1">
      <alignment horizontal="right" vertical="center"/>
    </xf>
    <xf numFmtId="2" fontId="33" fillId="0" borderId="383" xfId="0" quotePrefix="1" applyNumberFormat="1" applyFont="1" applyFill="1" applyBorder="1" applyAlignment="1">
      <alignment wrapText="1"/>
    </xf>
    <xf numFmtId="2" fontId="33" fillId="0" borderId="383" xfId="0" applyNumberFormat="1" applyFont="1" applyFill="1" applyBorder="1" applyAlignment="1">
      <alignment horizontal="center" wrapText="1"/>
    </xf>
    <xf numFmtId="3" fontId="33" fillId="0" borderId="383" xfId="0" applyNumberFormat="1" applyFont="1" applyFill="1" applyBorder="1" applyAlignment="1">
      <alignment horizontal="right" wrapText="1"/>
    </xf>
    <xf numFmtId="0" fontId="33" fillId="0" borderId="405" xfId="0" applyFont="1" applyFill="1" applyBorder="1" applyAlignment="1">
      <alignment horizontal="center"/>
    </xf>
    <xf numFmtId="0" fontId="33" fillId="0" borderId="383" xfId="0" quotePrefix="1" applyFont="1" applyFill="1" applyBorder="1"/>
    <xf numFmtId="3" fontId="33" fillId="0" borderId="383" xfId="383" applyNumberFormat="1" applyFont="1" applyFill="1" applyBorder="1" applyAlignment="1">
      <alignment vertical="center" wrapText="1"/>
    </xf>
    <xf numFmtId="0" fontId="33" fillId="0" borderId="406" xfId="0" applyFont="1" applyFill="1" applyBorder="1" applyAlignment="1">
      <alignment vertical="center" wrapText="1"/>
    </xf>
    <xf numFmtId="3" fontId="29" fillId="10" borderId="383" xfId="0" applyNumberFormat="1" applyFont="1" applyFill="1" applyBorder="1" applyAlignment="1">
      <alignment horizontal="right" vertical="center" wrapText="1"/>
    </xf>
    <xf numFmtId="0" fontId="33" fillId="10" borderId="405" xfId="376" applyFont="1" applyFill="1" applyBorder="1" applyAlignment="1">
      <alignment horizontal="center" vertical="center" wrapText="1"/>
    </xf>
    <xf numFmtId="3" fontId="33" fillId="10" borderId="383" xfId="0" applyNumberFormat="1" applyFont="1" applyFill="1" applyBorder="1" applyAlignment="1">
      <alignment horizontal="right" vertical="center" wrapText="1"/>
    </xf>
    <xf numFmtId="0" fontId="33" fillId="0" borderId="408" xfId="0" applyFont="1" applyFill="1" applyBorder="1" applyAlignment="1">
      <alignment horizontal="center" vertical="center" wrapText="1"/>
    </xf>
    <xf numFmtId="0" fontId="33" fillId="0" borderId="409" xfId="0" applyFont="1" applyFill="1" applyBorder="1" applyAlignment="1">
      <alignment vertical="center" wrapText="1"/>
    </xf>
    <xf numFmtId="0" fontId="33" fillId="0" borderId="409" xfId="0" applyFont="1" applyFill="1" applyBorder="1" applyAlignment="1">
      <alignment horizontal="center" vertical="center" wrapText="1"/>
    </xf>
    <xf numFmtId="0" fontId="33" fillId="0" borderId="410" xfId="0" applyFont="1" applyFill="1" applyBorder="1" applyAlignment="1">
      <alignment vertical="center" wrapText="1"/>
    </xf>
    <xf numFmtId="0" fontId="29" fillId="0" borderId="403" xfId="376" applyFont="1" applyFill="1" applyBorder="1" applyAlignment="1">
      <alignment horizontal="center" vertical="center" wrapText="1"/>
    </xf>
    <xf numFmtId="0" fontId="92" fillId="0" borderId="404" xfId="0" applyFont="1" applyFill="1" applyBorder="1" applyAlignment="1">
      <alignment horizontal="center" vertical="center" wrapText="1"/>
    </xf>
    <xf numFmtId="0" fontId="33" fillId="0" borderId="405" xfId="376" applyFont="1" applyFill="1" applyBorder="1" applyAlignment="1">
      <alignment horizontal="center" vertical="center" wrapText="1"/>
    </xf>
    <xf numFmtId="0" fontId="33" fillId="0" borderId="383" xfId="0" applyFont="1" applyFill="1" applyBorder="1" applyAlignment="1">
      <alignment vertical="top" wrapText="1"/>
    </xf>
    <xf numFmtId="172" fontId="33" fillId="0" borderId="383" xfId="7" applyNumberFormat="1" applyFont="1" applyFill="1" applyBorder="1" applyAlignment="1">
      <alignment vertical="center" wrapText="1"/>
    </xf>
    <xf numFmtId="0" fontId="92" fillId="0" borderId="406" xfId="0" applyFont="1" applyFill="1" applyBorder="1" applyAlignment="1">
      <alignment horizontal="center" vertical="center" wrapText="1"/>
    </xf>
    <xf numFmtId="176" fontId="33" fillId="0" borderId="383" xfId="7" applyNumberFormat="1" applyFont="1" applyFill="1" applyBorder="1" applyAlignment="1">
      <alignment vertical="center" wrapText="1"/>
    </xf>
    <xf numFmtId="199" fontId="33" fillId="0" borderId="383" xfId="437" applyNumberFormat="1" applyFont="1" applyFill="1" applyBorder="1" applyAlignment="1">
      <alignment vertical="center" wrapText="1"/>
    </xf>
    <xf numFmtId="0" fontId="92" fillId="0" borderId="405" xfId="376" applyFont="1" applyFill="1" applyBorder="1" applyAlignment="1">
      <alignment horizontal="center" vertical="center" wrapText="1"/>
    </xf>
    <xf numFmtId="0" fontId="92" fillId="0" borderId="383" xfId="0" applyFont="1" applyFill="1" applyBorder="1" applyAlignment="1">
      <alignment vertical="top" wrapText="1"/>
    </xf>
    <xf numFmtId="176" fontId="92" fillId="0" borderId="383" xfId="7" applyNumberFormat="1" applyFont="1" applyFill="1" applyBorder="1" applyAlignment="1">
      <alignment vertical="center" wrapText="1"/>
    </xf>
    <xf numFmtId="172" fontId="92" fillId="0" borderId="383" xfId="7" applyNumberFormat="1" applyFont="1" applyFill="1" applyBorder="1" applyAlignment="1">
      <alignment vertical="center" wrapText="1"/>
    </xf>
    <xf numFmtId="0" fontId="92" fillId="0" borderId="383" xfId="0" applyFont="1" applyFill="1" applyBorder="1" applyAlignment="1">
      <alignment horizontal="center" vertical="top" wrapText="1"/>
    </xf>
    <xf numFmtId="3" fontId="92" fillId="0" borderId="383" xfId="376" applyNumberFormat="1" applyFont="1" applyFill="1" applyBorder="1" applyAlignment="1">
      <alignment vertical="center" wrapText="1"/>
    </xf>
    <xf numFmtId="199" fontId="92" fillId="0" borderId="383" xfId="437" applyNumberFormat="1" applyFont="1" applyFill="1" applyBorder="1" applyAlignment="1">
      <alignment vertical="center" wrapText="1"/>
    </xf>
    <xf numFmtId="3" fontId="33" fillId="0" borderId="383" xfId="376" applyNumberFormat="1" applyFont="1" applyFill="1" applyBorder="1" applyAlignment="1">
      <alignment vertical="center" wrapText="1"/>
    </xf>
    <xf numFmtId="3" fontId="33" fillId="0" borderId="383" xfId="12" applyNumberFormat="1" applyFont="1" applyFill="1" applyBorder="1" applyAlignment="1">
      <alignment vertical="center" wrapText="1"/>
    </xf>
    <xf numFmtId="0" fontId="29" fillId="0" borderId="405" xfId="376" applyFont="1" applyFill="1" applyBorder="1" applyAlignment="1">
      <alignment horizontal="center" vertical="center" wrapText="1"/>
    </xf>
    <xf numFmtId="172" fontId="33" fillId="0" borderId="383" xfId="376" applyNumberFormat="1" applyFont="1" applyFill="1" applyBorder="1" applyAlignment="1">
      <alignment vertical="center" wrapText="1"/>
    </xf>
    <xf numFmtId="4" fontId="33" fillId="0" borderId="383" xfId="376" applyNumberFormat="1" applyFont="1" applyFill="1" applyBorder="1" applyAlignment="1">
      <alignment vertical="center" wrapText="1"/>
    </xf>
    <xf numFmtId="0" fontId="33" fillId="0" borderId="383" xfId="376" quotePrefix="1" applyFont="1" applyFill="1" applyBorder="1" applyAlignment="1">
      <alignment vertical="center" wrapText="1"/>
    </xf>
    <xf numFmtId="0" fontId="33" fillId="0" borderId="383" xfId="376" applyFont="1" applyFill="1" applyBorder="1" applyAlignment="1">
      <alignment vertical="center" wrapText="1"/>
    </xf>
    <xf numFmtId="0" fontId="29" fillId="0" borderId="383" xfId="0" applyFont="1" applyBorder="1" applyAlignment="1">
      <alignment horizontal="justify" vertical="top" wrapText="1"/>
    </xf>
    <xf numFmtId="0" fontId="29" fillId="0" borderId="383" xfId="376" applyFont="1" applyFill="1" applyBorder="1" applyAlignment="1">
      <alignment horizontal="center" vertical="center" wrapText="1"/>
    </xf>
    <xf numFmtId="4" fontId="29" fillId="0" borderId="383" xfId="376" applyNumberFormat="1" applyFont="1" applyFill="1" applyBorder="1" applyAlignment="1">
      <alignment vertical="center" wrapText="1"/>
    </xf>
    <xf numFmtId="199" fontId="29" fillId="0" borderId="383" xfId="437" applyNumberFormat="1" applyFont="1" applyFill="1" applyBorder="1" applyAlignment="1">
      <alignment vertical="center" wrapText="1"/>
    </xf>
    <xf numFmtId="0" fontId="50" fillId="0" borderId="406" xfId="0" applyFont="1" applyFill="1" applyBorder="1" applyAlignment="1">
      <alignment horizontal="center" vertical="center" wrapText="1"/>
    </xf>
    <xf numFmtId="0" fontId="33" fillId="0" borderId="383" xfId="376" quotePrefix="1" applyFont="1" applyFill="1" applyBorder="1" applyAlignment="1">
      <alignment vertical="top" wrapText="1"/>
    </xf>
    <xf numFmtId="0" fontId="33" fillId="0" borderId="383" xfId="376" applyFont="1" applyFill="1" applyBorder="1" applyAlignment="1">
      <alignment vertical="top" wrapText="1"/>
    </xf>
    <xf numFmtId="168" fontId="33" fillId="0" borderId="383" xfId="7" applyFont="1" applyBorder="1" applyAlignment="1">
      <alignment horizontal="right" vertical="center" wrapText="1"/>
    </xf>
    <xf numFmtId="4" fontId="33" fillId="0" borderId="383" xfId="376" applyNumberFormat="1" applyFont="1" applyFill="1" applyBorder="1" applyAlignment="1">
      <alignment horizontal="right" vertical="center" wrapText="1"/>
    </xf>
    <xf numFmtId="0" fontId="29" fillId="0" borderId="383" xfId="0" quotePrefix="1" applyFont="1" applyFill="1" applyBorder="1" applyAlignment="1">
      <alignment vertical="center" wrapText="1"/>
    </xf>
    <xf numFmtId="0" fontId="33" fillId="0" borderId="383" xfId="0" quotePrefix="1" applyFont="1" applyFill="1" applyBorder="1" applyAlignment="1">
      <alignment horizontal="center" vertical="center" wrapText="1"/>
    </xf>
    <xf numFmtId="168" fontId="33" fillId="10" borderId="383" xfId="7" applyNumberFormat="1" applyFont="1" applyFill="1" applyBorder="1" applyAlignment="1">
      <alignment vertical="center" wrapText="1"/>
    </xf>
    <xf numFmtId="1" fontId="33" fillId="0" borderId="383" xfId="2706" applyNumberFormat="1" applyFont="1" applyFill="1" applyBorder="1" applyAlignment="1">
      <alignment vertical="center" wrapText="1"/>
    </xf>
    <xf numFmtId="0" fontId="92" fillId="0" borderId="410" xfId="0" applyFont="1" applyFill="1" applyBorder="1" applyAlignment="1">
      <alignment horizontal="center" vertical="center" wrapText="1"/>
    </xf>
    <xf numFmtId="0" fontId="29" fillId="10" borderId="403" xfId="0" applyFont="1" applyFill="1" applyBorder="1" applyAlignment="1">
      <alignment horizontal="center" vertical="center" wrapText="1"/>
    </xf>
    <xf numFmtId="0" fontId="50" fillId="10" borderId="404" xfId="0" applyFont="1" applyFill="1" applyBorder="1" applyAlignment="1">
      <alignment vertical="center" wrapText="1"/>
    </xf>
    <xf numFmtId="0" fontId="33" fillId="0" borderId="405" xfId="0" applyFont="1" applyFill="1" applyBorder="1" applyAlignment="1">
      <alignment horizontal="center" vertical="center"/>
    </xf>
    <xf numFmtId="0" fontId="50" fillId="10" borderId="406" xfId="0" applyFont="1" applyFill="1" applyBorder="1" applyAlignment="1">
      <alignment vertical="center" wrapText="1"/>
    </xf>
    <xf numFmtId="0" fontId="33" fillId="0" borderId="405" xfId="0" applyFont="1" applyFill="1" applyBorder="1" applyAlignment="1">
      <alignment horizontal="center" vertical="top" wrapText="1"/>
    </xf>
    <xf numFmtId="0" fontId="29" fillId="10" borderId="405" xfId="0" applyFont="1" applyFill="1" applyBorder="1" applyAlignment="1">
      <alignment horizontal="center" vertical="center" wrapText="1"/>
    </xf>
    <xf numFmtId="0" fontId="92" fillId="10" borderId="406" xfId="0" applyFont="1" applyFill="1" applyBorder="1" applyAlignment="1">
      <alignment vertical="center" wrapText="1"/>
    </xf>
    <xf numFmtId="0" fontId="92" fillId="10" borderId="405" xfId="0" applyFont="1" applyFill="1" applyBorder="1" applyAlignment="1">
      <alignment horizontal="center" vertical="center" wrapText="1"/>
    </xf>
    <xf numFmtId="0" fontId="29" fillId="0" borderId="405" xfId="0" applyFont="1" applyBorder="1" applyAlignment="1">
      <alignment horizontal="center" vertical="top" wrapText="1"/>
    </xf>
    <xf numFmtId="0" fontId="92" fillId="0" borderId="405" xfId="0" applyFont="1" applyFill="1" applyBorder="1" applyAlignment="1">
      <alignment horizontal="center" vertical="center"/>
    </xf>
    <xf numFmtId="0" fontId="92" fillId="10" borderId="406" xfId="0" applyFont="1" applyFill="1" applyBorder="1" applyAlignment="1">
      <alignment horizontal="center" vertical="center" wrapText="1"/>
    </xf>
    <xf numFmtId="0" fontId="33" fillId="10" borderId="408" xfId="0" applyFont="1" applyFill="1" applyBorder="1" applyAlignment="1">
      <alignment horizontal="center" vertical="center" wrapText="1"/>
    </xf>
    <xf numFmtId="0" fontId="33" fillId="10" borderId="409" xfId="0" applyFont="1" applyFill="1" applyBorder="1" applyAlignment="1">
      <alignment vertical="center" wrapText="1"/>
    </xf>
    <xf numFmtId="0" fontId="33" fillId="10" borderId="409" xfId="0" applyFont="1" applyFill="1" applyBorder="1" applyAlignment="1">
      <alignment horizontal="center" vertical="center" wrapText="1"/>
    </xf>
    <xf numFmtId="0" fontId="92" fillId="10" borderId="410" xfId="0" applyFont="1" applyFill="1" applyBorder="1" applyAlignment="1">
      <alignment vertical="center" wrapText="1"/>
    </xf>
    <xf numFmtId="0" fontId="29" fillId="10" borderId="403" xfId="52973" quotePrefix="1" applyNumberFormat="1" applyFont="1" applyFill="1" applyBorder="1" applyAlignment="1">
      <alignment horizontal="center" vertical="center" wrapText="1"/>
    </xf>
    <xf numFmtId="176" fontId="29" fillId="10" borderId="406" xfId="7" applyNumberFormat="1" applyFont="1" applyFill="1" applyBorder="1" applyAlignment="1">
      <alignment vertical="center" wrapText="1" shrinkToFit="1"/>
    </xf>
    <xf numFmtId="0" fontId="29" fillId="10" borderId="405" xfId="52973" applyNumberFormat="1" applyFont="1" applyFill="1" applyBorder="1" applyAlignment="1">
      <alignment horizontal="center" vertical="center" wrapText="1"/>
    </xf>
    <xf numFmtId="176" fontId="29" fillId="10" borderId="406" xfId="7" applyNumberFormat="1" applyFont="1" applyFill="1" applyBorder="1" applyAlignment="1">
      <alignment vertical="center" shrinkToFit="1"/>
    </xf>
    <xf numFmtId="176" fontId="33" fillId="10" borderId="406" xfId="7" applyNumberFormat="1" applyFont="1" applyFill="1" applyBorder="1" applyAlignment="1">
      <alignment vertical="center" shrinkToFit="1"/>
    </xf>
    <xf numFmtId="176" fontId="92" fillId="10" borderId="406" xfId="7" applyNumberFormat="1" applyFont="1" applyFill="1" applyBorder="1" applyAlignment="1">
      <alignment vertical="center" shrinkToFit="1"/>
    </xf>
    <xf numFmtId="0" fontId="33" fillId="10" borderId="405" xfId="52973" applyNumberFormat="1" applyFont="1" applyFill="1" applyBorder="1" applyAlignment="1">
      <alignment horizontal="center" vertical="center" wrapText="1"/>
    </xf>
    <xf numFmtId="0" fontId="29" fillId="10" borderId="405" xfId="52974" applyNumberFormat="1" applyFont="1" applyFill="1" applyBorder="1" applyAlignment="1">
      <alignment horizontal="center" vertical="center"/>
    </xf>
    <xf numFmtId="259" fontId="29" fillId="10" borderId="405" xfId="658" applyNumberFormat="1" applyFont="1" applyFill="1" applyBorder="1" applyAlignment="1" applyProtection="1">
      <alignment horizontal="center" vertical="center"/>
    </xf>
    <xf numFmtId="0" fontId="33" fillId="10" borderId="405" xfId="52974" applyNumberFormat="1" applyFont="1" applyFill="1" applyBorder="1" applyAlignment="1">
      <alignment horizontal="center" vertical="center"/>
    </xf>
    <xf numFmtId="0" fontId="29" fillId="10" borderId="411" xfId="52974" applyNumberFormat="1" applyFont="1" applyFill="1" applyBorder="1" applyAlignment="1">
      <alignment horizontal="center" vertical="center"/>
    </xf>
    <xf numFmtId="240" fontId="29" fillId="10" borderId="405" xfId="52973" applyFont="1" applyFill="1" applyBorder="1" applyAlignment="1">
      <alignment horizontal="center" vertical="center" wrapText="1"/>
    </xf>
    <xf numFmtId="0" fontId="33" fillId="10" borderId="408" xfId="10717" applyNumberFormat="1" applyFont="1" applyFill="1" applyBorder="1" applyAlignment="1">
      <alignment horizontal="center" vertical="center" wrapText="1"/>
    </xf>
    <xf numFmtId="240" fontId="33" fillId="10" borderId="409" xfId="10717" applyFont="1" applyFill="1" applyBorder="1" applyAlignment="1">
      <alignment vertical="center" wrapText="1"/>
    </xf>
    <xf numFmtId="240" fontId="33" fillId="10" borderId="409" xfId="10717" applyFont="1" applyFill="1" applyBorder="1" applyAlignment="1">
      <alignment horizontal="center" vertical="center" wrapText="1"/>
    </xf>
    <xf numFmtId="3" fontId="33" fillId="10" borderId="409" xfId="10717" applyNumberFormat="1" applyFont="1" applyFill="1" applyBorder="1" applyAlignment="1">
      <alignment vertical="center" wrapText="1"/>
    </xf>
    <xf numFmtId="240" fontId="33" fillId="10" borderId="410" xfId="10717" applyFont="1" applyFill="1" applyBorder="1" applyAlignment="1">
      <alignment vertical="center" wrapText="1"/>
    </xf>
    <xf numFmtId="3" fontId="33" fillId="0" borderId="16" xfId="7" applyNumberFormat="1" applyFont="1" applyFill="1" applyBorder="1" applyAlignment="1">
      <alignment vertical="center" shrinkToFit="1"/>
    </xf>
    <xf numFmtId="0" fontId="29" fillId="10" borderId="403" xfId="10717" quotePrefix="1" applyNumberFormat="1" applyFont="1" applyFill="1" applyBorder="1" applyAlignment="1">
      <alignment horizontal="center" vertical="center" wrapText="1"/>
    </xf>
    <xf numFmtId="0" fontId="29" fillId="10" borderId="405" xfId="10717" applyNumberFormat="1" applyFont="1" applyFill="1" applyBorder="1" applyAlignment="1">
      <alignment horizontal="center" vertical="center" wrapText="1"/>
    </xf>
    <xf numFmtId="0" fontId="33" fillId="10" borderId="405" xfId="10717" applyNumberFormat="1" applyFont="1" applyFill="1" applyBorder="1" applyAlignment="1">
      <alignment horizontal="center" vertical="center" wrapText="1"/>
    </xf>
    <xf numFmtId="240" fontId="29" fillId="10" borderId="405" xfId="10717" applyFont="1" applyFill="1" applyBorder="1" applyAlignment="1">
      <alignment horizontal="center" vertical="center" wrapText="1"/>
    </xf>
    <xf numFmtId="240" fontId="33" fillId="0" borderId="409" xfId="10717" applyFont="1" applyFill="1" applyBorder="1" applyAlignment="1">
      <alignment vertical="center" wrapText="1"/>
    </xf>
    <xf numFmtId="0" fontId="29" fillId="0" borderId="403" xfId="220" applyFont="1" applyBorder="1" applyAlignment="1">
      <alignment horizontal="center" vertical="center"/>
    </xf>
    <xf numFmtId="0" fontId="50" fillId="0" borderId="404" xfId="220" applyFont="1" applyBorder="1" applyAlignment="1">
      <alignment horizontal="center" vertical="center" wrapText="1"/>
    </xf>
    <xf numFmtId="0" fontId="29" fillId="0" borderId="405" xfId="220" applyFont="1" applyBorder="1" applyAlignment="1">
      <alignment horizontal="center" vertical="center" wrapText="1"/>
    </xf>
    <xf numFmtId="0" fontId="29" fillId="0" borderId="383" xfId="220" applyFont="1" applyBorder="1" applyAlignment="1">
      <alignment horizontal="left" vertical="center" wrapText="1"/>
    </xf>
    <xf numFmtId="0" fontId="29" fillId="0" borderId="383" xfId="220" applyFont="1" applyBorder="1" applyAlignment="1">
      <alignment horizontal="center" vertical="center" wrapText="1"/>
    </xf>
    <xf numFmtId="0" fontId="33" fillId="0" borderId="383" xfId="220" applyFont="1" applyBorder="1" applyAlignment="1">
      <alignment horizontal="right" vertical="center"/>
    </xf>
    <xf numFmtId="0" fontId="92" fillId="0" borderId="406" xfId="220" applyFont="1" applyBorder="1" applyAlignment="1">
      <alignment horizontal="right" vertical="center"/>
    </xf>
    <xf numFmtId="0" fontId="33" fillId="0" borderId="405" xfId="220" applyFont="1" applyBorder="1" applyAlignment="1">
      <alignment horizontal="center" vertical="center"/>
    </xf>
    <xf numFmtId="0" fontId="33" fillId="10" borderId="383" xfId="220" applyFont="1" applyFill="1" applyBorder="1" applyAlignment="1">
      <alignment vertical="center"/>
    </xf>
    <xf numFmtId="0" fontId="33" fillId="0" borderId="383" xfId="220" applyFont="1" applyBorder="1" applyAlignment="1">
      <alignment horizontal="center" vertical="center" wrapText="1"/>
    </xf>
    <xf numFmtId="3" fontId="33" fillId="0" borderId="383" xfId="220" applyNumberFormat="1" applyFont="1" applyBorder="1" applyAlignment="1">
      <alignment horizontal="right" vertical="center"/>
    </xf>
    <xf numFmtId="176" fontId="33" fillId="0" borderId="383" xfId="220" applyNumberFormat="1" applyFont="1" applyBorder="1" applyAlignment="1">
      <alignment horizontal="right" vertical="center"/>
    </xf>
    <xf numFmtId="3" fontId="33" fillId="0" borderId="383" xfId="7" applyNumberFormat="1" applyFont="1" applyBorder="1" applyAlignment="1">
      <alignment horizontal="right" vertical="center"/>
    </xf>
    <xf numFmtId="176" fontId="33" fillId="0" borderId="383" xfId="7" applyNumberFormat="1" applyFont="1" applyBorder="1" applyAlignment="1">
      <alignment horizontal="right" vertical="center"/>
    </xf>
    <xf numFmtId="49" fontId="92" fillId="0" borderId="405" xfId="220" applyNumberFormat="1" applyFont="1" applyBorder="1" applyAlignment="1">
      <alignment horizontal="center" vertical="center"/>
    </xf>
    <xf numFmtId="49" fontId="92" fillId="10" borderId="383" xfId="220" applyNumberFormat="1" applyFont="1" applyFill="1" applyBorder="1" applyAlignment="1">
      <alignment vertical="center" wrapText="1"/>
    </xf>
    <xf numFmtId="0" fontId="29" fillId="0" borderId="405" xfId="220" applyFont="1" applyBorder="1" applyAlignment="1">
      <alignment horizontal="center" vertical="center"/>
    </xf>
    <xf numFmtId="0" fontId="29" fillId="0" borderId="383" xfId="220" applyFont="1" applyBorder="1" applyAlignment="1">
      <alignment horizontal="left" vertical="center"/>
    </xf>
    <xf numFmtId="0" fontId="33" fillId="0" borderId="405" xfId="0" applyFont="1" applyBorder="1" applyAlignment="1">
      <alignment horizontal="center" vertical="center" wrapText="1"/>
    </xf>
    <xf numFmtId="0" fontId="33" fillId="0" borderId="383" xfId="0" applyFont="1" applyBorder="1" applyAlignment="1">
      <alignment horizontal="center" vertical="center" wrapText="1"/>
    </xf>
    <xf numFmtId="0" fontId="33" fillId="0" borderId="383" xfId="0" applyFont="1" applyBorder="1" applyAlignment="1">
      <alignment vertical="center"/>
    </xf>
    <xf numFmtId="3" fontId="33" fillId="0" borderId="383" xfId="0" applyNumberFormat="1" applyFont="1" applyBorder="1" applyAlignment="1">
      <alignment vertical="center"/>
    </xf>
    <xf numFmtId="0" fontId="29" fillId="0" borderId="383" xfId="220" applyFont="1" applyBorder="1" applyAlignment="1">
      <alignment vertical="center" wrapText="1"/>
    </xf>
    <xf numFmtId="0" fontId="29" fillId="0" borderId="383" xfId="220" applyFont="1" applyBorder="1" applyAlignment="1">
      <alignment horizontal="right" vertical="center"/>
    </xf>
    <xf numFmtId="0" fontId="50" fillId="0" borderId="406" xfId="220" applyFont="1" applyBorder="1" applyAlignment="1">
      <alignment horizontal="center" vertical="center" wrapText="1"/>
    </xf>
    <xf numFmtId="0" fontId="33" fillId="0" borderId="412" xfId="52956" applyFont="1" applyBorder="1" applyAlignment="1">
      <alignment horizontal="center" vertical="center" wrapText="1"/>
    </xf>
    <xf numFmtId="168" fontId="33" fillId="0" borderId="383" xfId="7" applyFont="1" applyBorder="1" applyAlignment="1">
      <alignment horizontal="right" vertical="center"/>
    </xf>
    <xf numFmtId="0" fontId="33" fillId="0" borderId="405" xfId="52956" applyFont="1" applyBorder="1" applyAlignment="1">
      <alignment horizontal="center"/>
    </xf>
    <xf numFmtId="0" fontId="92" fillId="0" borderId="383" xfId="52956" applyFont="1" applyBorder="1" applyAlignment="1">
      <alignment horizontal="justify" vertical="center" wrapText="1"/>
    </xf>
    <xf numFmtId="0" fontId="33" fillId="0" borderId="383" xfId="52956" applyFont="1" applyBorder="1" applyAlignment="1">
      <alignment horizontal="center"/>
    </xf>
    <xf numFmtId="0" fontId="33" fillId="0" borderId="405" xfId="52956" applyFont="1" applyBorder="1" applyAlignment="1">
      <alignment horizontal="center" vertical="center"/>
    </xf>
    <xf numFmtId="0" fontId="33" fillId="0" borderId="383" xfId="52956" applyFont="1" applyBorder="1" applyAlignment="1">
      <alignment horizontal="justify" vertical="center" wrapText="1"/>
    </xf>
    <xf numFmtId="0" fontId="33" fillId="0" borderId="383" xfId="52956" applyFont="1" applyBorder="1" applyAlignment="1">
      <alignment horizontal="center" vertical="center" wrapText="1"/>
    </xf>
    <xf numFmtId="0" fontId="92" fillId="0" borderId="383" xfId="52956" applyFont="1" applyBorder="1" applyAlignment="1">
      <alignment horizontal="justify" wrapText="1"/>
    </xf>
    <xf numFmtId="0" fontId="33" fillId="0" borderId="411" xfId="52956" applyFont="1" applyBorder="1" applyAlignment="1">
      <alignment horizontal="center"/>
    </xf>
    <xf numFmtId="0" fontId="33" fillId="0" borderId="383" xfId="52956" applyFont="1" applyBorder="1" applyAlignment="1">
      <alignment vertical="center" wrapText="1"/>
    </xf>
    <xf numFmtId="0" fontId="50" fillId="0" borderId="406" xfId="220" applyFont="1" applyBorder="1" applyAlignment="1">
      <alignment horizontal="right" vertical="center"/>
    </xf>
    <xf numFmtId="0" fontId="92" fillId="0" borderId="383" xfId="52956" quotePrefix="1" applyFont="1" applyBorder="1"/>
    <xf numFmtId="0" fontId="33" fillId="0" borderId="383" xfId="52956" applyFont="1" applyBorder="1"/>
    <xf numFmtId="0" fontId="33" fillId="0" borderId="383" xfId="52956" applyFont="1" applyFill="1" applyBorder="1" applyAlignment="1">
      <alignment wrapText="1"/>
    </xf>
    <xf numFmtId="0" fontId="33" fillId="0" borderId="408" xfId="220" applyFont="1" applyBorder="1" applyAlignment="1">
      <alignment vertical="center"/>
    </xf>
    <xf numFmtId="0" fontId="33" fillId="0" borderId="409" xfId="220" applyFont="1" applyBorder="1" applyAlignment="1">
      <alignment vertical="center"/>
    </xf>
    <xf numFmtId="0" fontId="33" fillId="0" borderId="409" xfId="220" applyFont="1" applyBorder="1" applyAlignment="1">
      <alignment horizontal="center" vertical="center" wrapText="1"/>
    </xf>
    <xf numFmtId="0" fontId="33" fillId="0" borderId="409" xfId="220" applyFont="1" applyBorder="1" applyAlignment="1">
      <alignment horizontal="right" vertical="center"/>
    </xf>
    <xf numFmtId="0" fontId="92" fillId="0" borderId="410" xfId="220" applyFont="1" applyBorder="1" applyAlignment="1">
      <alignment horizontal="right" vertical="center"/>
    </xf>
    <xf numFmtId="0" fontId="29" fillId="0" borderId="373" xfId="658" applyFont="1" applyFill="1" applyBorder="1" applyAlignment="1">
      <alignment horizontal="center" vertical="center" wrapText="1"/>
    </xf>
    <xf numFmtId="0" fontId="29" fillId="10" borderId="406" xfId="658" applyFont="1" applyFill="1" applyBorder="1" applyAlignment="1">
      <alignment horizontal="center" vertical="center" wrapText="1"/>
    </xf>
    <xf numFmtId="0" fontId="92" fillId="10" borderId="0" xfId="658" applyFont="1" applyFill="1" applyBorder="1" applyAlignment="1">
      <alignment horizontal="center" vertical="center" wrapText="1"/>
    </xf>
    <xf numFmtId="0" fontId="29" fillId="0" borderId="401" xfId="658" applyFont="1" applyFill="1" applyBorder="1" applyAlignment="1">
      <alignment horizontal="center" vertical="center" wrapText="1"/>
    </xf>
    <xf numFmtId="0" fontId="29" fillId="0" borderId="38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73" xfId="658" applyFont="1" applyFill="1" applyBorder="1" applyAlignment="1">
      <alignment horizontal="center" vertical="center" wrapText="1"/>
    </xf>
    <xf numFmtId="0" fontId="29" fillId="0" borderId="0" xfId="0" applyFont="1" applyFill="1" applyAlignment="1">
      <alignment horizontal="center" vertical="center"/>
    </xf>
    <xf numFmtId="0" fontId="29" fillId="0" borderId="389" xfId="0" applyFont="1" applyFill="1" applyBorder="1" applyAlignment="1">
      <alignment horizontal="center" vertical="center" wrapText="1"/>
    </xf>
    <xf numFmtId="174" fontId="33" fillId="0" borderId="383" xfId="8790" applyNumberFormat="1" applyFont="1" applyFill="1" applyBorder="1" applyAlignment="1">
      <alignment horizontal="right" vertical="center" wrapText="1"/>
    </xf>
    <xf numFmtId="260" fontId="33" fillId="0" borderId="383" xfId="8790" applyNumberFormat="1" applyFont="1" applyFill="1" applyBorder="1" applyAlignment="1">
      <alignment vertical="center" wrapText="1"/>
    </xf>
    <xf numFmtId="263" fontId="92" fillId="10" borderId="406" xfId="967" applyNumberFormat="1" applyFont="1" applyFill="1" applyBorder="1" applyAlignment="1">
      <alignment horizontal="center" vertical="center" wrapText="1"/>
    </xf>
    <xf numFmtId="176" fontId="92" fillId="0" borderId="0" xfId="0" applyNumberFormat="1" applyFont="1" applyFill="1" applyAlignment="1">
      <alignment vertical="center"/>
    </xf>
    <xf numFmtId="0" fontId="29" fillId="10" borderId="373" xfId="52916" applyFont="1" applyFill="1" applyBorder="1" applyAlignment="1">
      <alignment vertical="center" wrapText="1"/>
    </xf>
    <xf numFmtId="172" fontId="29" fillId="10" borderId="373" xfId="12" applyNumberFormat="1" applyFont="1" applyFill="1" applyBorder="1" applyAlignment="1">
      <alignment horizontal="center" vertical="center" wrapText="1"/>
    </xf>
    <xf numFmtId="174" fontId="29" fillId="0" borderId="373" xfId="7" applyNumberFormat="1" applyFont="1" applyFill="1" applyBorder="1" applyAlignment="1">
      <alignment vertical="center" wrapText="1"/>
    </xf>
    <xf numFmtId="173" fontId="29" fillId="0" borderId="373" xfId="7" applyNumberFormat="1" applyFont="1" applyFill="1" applyBorder="1" applyAlignment="1">
      <alignment horizontal="center" vertical="center" wrapText="1"/>
    </xf>
    <xf numFmtId="0" fontId="33" fillId="10" borderId="373" xfId="376" applyFont="1" applyFill="1" applyBorder="1" applyAlignment="1">
      <alignment vertical="center" wrapText="1"/>
    </xf>
    <xf numFmtId="172" fontId="33" fillId="10" borderId="373" xfId="12" applyNumberFormat="1" applyFont="1" applyFill="1" applyBorder="1" applyAlignment="1">
      <alignment horizontal="center" vertical="center" wrapText="1"/>
    </xf>
    <xf numFmtId="260" fontId="33" fillId="0" borderId="373" xfId="7" applyNumberFormat="1" applyFont="1" applyBorder="1" applyAlignment="1">
      <alignment vertical="center"/>
    </xf>
    <xf numFmtId="173" fontId="33" fillId="0" borderId="373" xfId="7" applyNumberFormat="1" applyFont="1" applyFill="1" applyBorder="1" applyAlignment="1">
      <alignment horizontal="center" vertical="center" wrapText="1"/>
    </xf>
    <xf numFmtId="0" fontId="33" fillId="0" borderId="389" xfId="0" applyFont="1" applyFill="1" applyBorder="1" applyAlignment="1">
      <alignment vertical="center" wrapText="1"/>
    </xf>
    <xf numFmtId="260" fontId="33" fillId="0" borderId="373" xfId="7" applyNumberFormat="1" applyFont="1" applyFill="1" applyBorder="1" applyAlignment="1">
      <alignment horizontal="right" vertical="center" wrapText="1"/>
    </xf>
    <xf numFmtId="176" fontId="33" fillId="0" borderId="0" xfId="0" applyNumberFormat="1" applyFont="1" applyFill="1" applyAlignment="1">
      <alignment horizontal="right" vertical="center"/>
    </xf>
    <xf numFmtId="3" fontId="33" fillId="0" borderId="0" xfId="0" applyNumberFormat="1" applyFont="1" applyFill="1" applyAlignment="1">
      <alignment vertical="center"/>
    </xf>
    <xf numFmtId="198" fontId="33" fillId="0" borderId="0" xfId="0" applyNumberFormat="1" applyFont="1" applyFill="1" applyAlignment="1">
      <alignment horizontal="left" vertical="center"/>
    </xf>
    <xf numFmtId="257" fontId="33" fillId="0" borderId="0" xfId="0" applyNumberFormat="1" applyFont="1" applyFill="1" applyAlignment="1">
      <alignment vertical="center"/>
    </xf>
    <xf numFmtId="172" fontId="33" fillId="0" borderId="373" xfId="7622" applyNumberFormat="1" applyFont="1" applyFill="1" applyBorder="1" applyAlignment="1">
      <alignment horizontal="right" vertical="center"/>
    </xf>
    <xf numFmtId="176" fontId="33" fillId="0" borderId="373" xfId="7" applyNumberFormat="1" applyFont="1" applyFill="1" applyBorder="1" applyAlignment="1">
      <alignment horizontal="right" vertical="center"/>
    </xf>
    <xf numFmtId="176" fontId="33" fillId="0" borderId="373" xfId="7622" applyNumberFormat="1" applyFont="1" applyFill="1" applyBorder="1" applyAlignment="1">
      <alignment horizontal="right" vertical="center"/>
    </xf>
    <xf numFmtId="176" fontId="33" fillId="0" borderId="373" xfId="3679" applyNumberFormat="1" applyFont="1" applyFill="1" applyBorder="1" applyAlignment="1">
      <alignment vertical="center"/>
    </xf>
    <xf numFmtId="4" fontId="34" fillId="0" borderId="373" xfId="0" applyNumberFormat="1" applyFont="1" applyFill="1" applyBorder="1" applyAlignment="1">
      <alignment vertical="center"/>
    </xf>
    <xf numFmtId="172" fontId="34" fillId="0" borderId="373" xfId="7" applyNumberFormat="1" applyFont="1" applyFill="1" applyBorder="1" applyAlignment="1">
      <alignment vertical="center" wrapText="1"/>
    </xf>
    <xf numFmtId="168" fontId="33" fillId="0" borderId="383" xfId="7" applyFont="1" applyFill="1" applyBorder="1" applyAlignment="1">
      <alignment vertical="center" shrinkToFit="1"/>
    </xf>
    <xf numFmtId="0" fontId="33" fillId="0" borderId="0" xfId="10717" applyNumberFormat="1" applyFont="1" applyFill="1" applyAlignment="1">
      <alignment horizontal="center" vertical="center"/>
    </xf>
    <xf numFmtId="240" fontId="33" fillId="0" borderId="383" xfId="52973" applyFont="1" applyFill="1" applyBorder="1" applyAlignment="1">
      <alignment vertical="center" wrapText="1"/>
    </xf>
    <xf numFmtId="240" fontId="33" fillId="0" borderId="0" xfId="10717" applyFont="1" applyFill="1" applyAlignment="1">
      <alignment horizontal="center" vertical="center" wrapText="1"/>
    </xf>
    <xf numFmtId="3" fontId="33" fillId="0" borderId="0" xfId="10717" applyNumberFormat="1" applyFont="1" applyFill="1" applyAlignment="1">
      <alignment vertical="center"/>
    </xf>
    <xf numFmtId="240" fontId="33" fillId="0" borderId="0" xfId="10717" applyFont="1" applyFill="1" applyAlignment="1">
      <alignment horizontal="center" vertical="center"/>
    </xf>
    <xf numFmtId="260" fontId="29" fillId="10" borderId="383" xfId="967" applyNumberFormat="1" applyFont="1" applyFill="1" applyBorder="1" applyAlignment="1">
      <alignment horizontal="right" vertical="center" wrapText="1"/>
    </xf>
    <xf numFmtId="174" fontId="29" fillId="10" borderId="383" xfId="967" applyNumberFormat="1" applyFont="1" applyFill="1" applyBorder="1" applyAlignment="1">
      <alignment horizontal="right" vertical="center" wrapText="1"/>
    </xf>
    <xf numFmtId="260" fontId="29" fillId="10" borderId="383" xfId="967" applyNumberFormat="1" applyFont="1" applyFill="1" applyBorder="1" applyAlignment="1">
      <alignment vertical="center" wrapText="1"/>
    </xf>
    <xf numFmtId="172" fontId="29" fillId="0" borderId="383" xfId="7" applyNumberFormat="1" applyFont="1" applyBorder="1" applyAlignment="1">
      <alignment horizontal="right" vertical="center"/>
    </xf>
    <xf numFmtId="172" fontId="29" fillId="0" borderId="383" xfId="7" applyNumberFormat="1" applyFont="1" applyFill="1" applyBorder="1" applyAlignment="1">
      <alignment horizontal="center" vertical="center" wrapText="1"/>
    </xf>
    <xf numFmtId="174" fontId="33" fillId="0" borderId="383" xfId="0" applyNumberFormat="1" applyFont="1" applyBorder="1" applyAlignment="1">
      <alignment horizontal="right" vertical="center"/>
    </xf>
    <xf numFmtId="174" fontId="33" fillId="10" borderId="383" xfId="967" applyNumberFormat="1" applyFont="1" applyFill="1" applyBorder="1" applyAlignment="1">
      <alignment horizontal="right" vertical="center" wrapText="1"/>
    </xf>
    <xf numFmtId="172" fontId="33" fillId="0" borderId="383" xfId="7" applyNumberFormat="1" applyFont="1" applyFill="1" applyBorder="1" applyAlignment="1">
      <alignment horizontal="center" vertical="center" wrapText="1"/>
    </xf>
    <xf numFmtId="3" fontId="29" fillId="10" borderId="383" xfId="967" applyNumberFormat="1" applyFont="1" applyFill="1" applyBorder="1" applyAlignment="1">
      <alignment horizontal="right" vertical="center" wrapText="1"/>
    </xf>
    <xf numFmtId="260" fontId="33" fillId="0" borderId="383" xfId="0" applyNumberFormat="1" applyFont="1" applyBorder="1" applyAlignment="1">
      <alignment horizontal="right" vertical="center"/>
    </xf>
    <xf numFmtId="174" fontId="33" fillId="10" borderId="383" xfId="7" applyNumberFormat="1" applyFont="1" applyFill="1" applyBorder="1" applyAlignment="1">
      <alignment horizontal="right" vertical="center" wrapText="1"/>
    </xf>
    <xf numFmtId="172" fontId="33" fillId="0" borderId="383" xfId="7" applyNumberFormat="1" applyFont="1" applyBorder="1" applyAlignment="1">
      <alignment horizontal="right" vertical="center"/>
    </xf>
    <xf numFmtId="260" fontId="33" fillId="10" borderId="383" xfId="967" applyNumberFormat="1" applyFont="1" applyFill="1" applyBorder="1" applyAlignment="1">
      <alignment vertical="center" wrapText="1"/>
    </xf>
    <xf numFmtId="173" fontId="33" fillId="10" borderId="383" xfId="925" applyNumberFormat="1" applyFont="1" applyFill="1" applyBorder="1" applyAlignment="1">
      <alignment horizontal="right" vertical="center" wrapText="1"/>
    </xf>
    <xf numFmtId="3" fontId="33" fillId="10" borderId="383" xfId="967" applyNumberFormat="1" applyFont="1" applyFill="1" applyBorder="1" applyAlignment="1">
      <alignment horizontal="right" vertical="center" wrapText="1"/>
    </xf>
    <xf numFmtId="3" fontId="33" fillId="10" borderId="383" xfId="52918" applyNumberFormat="1" applyFont="1" applyFill="1" applyBorder="1" applyAlignment="1">
      <alignment horizontal="right" vertical="center" wrapText="1"/>
    </xf>
    <xf numFmtId="173" fontId="33" fillId="10" borderId="383" xfId="52918" applyNumberFormat="1" applyFont="1" applyFill="1" applyBorder="1" applyAlignment="1">
      <alignment horizontal="right" vertical="center" wrapText="1"/>
    </xf>
    <xf numFmtId="173" fontId="33" fillId="0" borderId="383" xfId="0" applyNumberFormat="1" applyFont="1" applyFill="1" applyBorder="1" applyAlignment="1">
      <alignment horizontal="right" vertical="center" wrapText="1"/>
    </xf>
    <xf numFmtId="172" fontId="33" fillId="0" borderId="383" xfId="7" applyNumberFormat="1" applyFont="1" applyBorder="1" applyAlignment="1">
      <alignment horizontal="right" vertical="center" wrapText="1"/>
    </xf>
    <xf numFmtId="176" fontId="33" fillId="10" borderId="0" xfId="7" applyNumberFormat="1" applyFont="1" applyFill="1" applyBorder="1" applyAlignment="1">
      <alignment vertical="center" shrinkToFit="1"/>
    </xf>
    <xf numFmtId="168" fontId="29" fillId="10" borderId="0" xfId="7" applyNumberFormat="1" applyFont="1" applyFill="1" applyAlignment="1">
      <alignment horizontal="center" vertical="center"/>
    </xf>
    <xf numFmtId="0" fontId="93" fillId="0" borderId="0" xfId="322" applyFont="1" applyFill="1" applyAlignment="1">
      <alignment horizontal="center"/>
    </xf>
    <xf numFmtId="0" fontId="74" fillId="0" borderId="0" xfId="322" applyFont="1" applyFill="1" applyAlignment="1">
      <alignment horizontal="center" vertical="center" wrapText="1"/>
    </xf>
    <xf numFmtId="0" fontId="74" fillId="0" borderId="0" xfId="322" applyFont="1" applyFill="1" applyAlignment="1">
      <alignment horizontal="right" vertical="center" wrapText="1"/>
    </xf>
    <xf numFmtId="0" fontId="74" fillId="0" borderId="0" xfId="322" applyFont="1" applyFill="1" applyAlignment="1">
      <alignment horizontal="left" vertical="center" wrapText="1"/>
    </xf>
    <xf numFmtId="0" fontId="94" fillId="0" borderId="0" xfId="322" applyFont="1" applyFill="1" applyAlignment="1">
      <alignment horizontal="center" vertical="center"/>
    </xf>
    <xf numFmtId="0" fontId="74" fillId="0" borderId="0" xfId="322" applyFont="1" applyFill="1" applyAlignment="1">
      <alignment horizontal="center"/>
    </xf>
    <xf numFmtId="0" fontId="34" fillId="0" borderId="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19" xfId="0" applyFont="1" applyFill="1" applyBorder="1" applyAlignment="1">
      <alignment horizontal="center" vertical="center" wrapText="1"/>
    </xf>
    <xf numFmtId="0" fontId="34" fillId="0" borderId="31" xfId="0" applyFont="1" applyFill="1" applyBorder="1" applyAlignment="1">
      <alignment horizontal="center" vertical="center" wrapText="1"/>
    </xf>
    <xf numFmtId="0" fontId="43" fillId="0" borderId="30" xfId="0" applyFont="1" applyBorder="1" applyAlignment="1">
      <alignment horizontal="left" vertical="center" wrapText="1"/>
    </xf>
    <xf numFmtId="0" fontId="28" fillId="0" borderId="0" xfId="0" applyFont="1" applyAlignment="1">
      <alignment horizontal="right" vertical="center"/>
    </xf>
    <xf numFmtId="0" fontId="29" fillId="0" borderId="0" xfId="0" applyFont="1" applyAlignment="1">
      <alignment horizontal="center" vertical="center"/>
    </xf>
    <xf numFmtId="168" fontId="29" fillId="10" borderId="8" xfId="925" applyNumberFormat="1" applyFont="1" applyFill="1" applyBorder="1" applyAlignment="1">
      <alignment horizontal="center" vertical="center" wrapText="1"/>
    </xf>
    <xf numFmtId="2" fontId="105" fillId="10" borderId="8" xfId="52917" applyNumberFormat="1" applyFont="1" applyFill="1" applyBorder="1" applyAlignment="1">
      <alignment vertical="top" wrapText="1"/>
    </xf>
    <xf numFmtId="9" fontId="29" fillId="10" borderId="8" xfId="925" applyNumberFormat="1" applyFont="1" applyFill="1" applyBorder="1" applyAlignment="1">
      <alignment horizontal="center" vertical="center" wrapText="1"/>
    </xf>
    <xf numFmtId="0" fontId="29" fillId="10" borderId="0" xfId="658" applyFont="1" applyFill="1" applyBorder="1" applyAlignment="1">
      <alignment horizontal="center"/>
    </xf>
    <xf numFmtId="0" fontId="29" fillId="10" borderId="0" xfId="658" applyFont="1" applyFill="1" applyBorder="1" applyAlignment="1">
      <alignment horizontal="center" vertical="center" wrapText="1"/>
    </xf>
    <xf numFmtId="0" fontId="92" fillId="10" borderId="1" xfId="658" applyFont="1" applyFill="1" applyBorder="1" applyAlignment="1">
      <alignment horizontal="center" vertical="center" wrapText="1"/>
    </xf>
    <xf numFmtId="0" fontId="29" fillId="10" borderId="373" xfId="658" applyFont="1" applyFill="1" applyBorder="1" applyAlignment="1">
      <alignment horizontal="center" vertical="center" wrapText="1"/>
    </xf>
    <xf numFmtId="0" fontId="29" fillId="10" borderId="406" xfId="658" applyFont="1" applyFill="1" applyBorder="1" applyAlignment="1">
      <alignment horizontal="center" vertical="center" wrapText="1"/>
    </xf>
    <xf numFmtId="0" fontId="85" fillId="10" borderId="0" xfId="658" applyFont="1" applyFill="1" applyBorder="1" applyAlignment="1">
      <alignment horizontal="center" vertical="center"/>
    </xf>
    <xf numFmtId="0" fontId="85" fillId="10" borderId="0" xfId="658" applyFont="1" applyFill="1" applyBorder="1" applyAlignment="1">
      <alignment horizontal="center" vertical="center" wrapText="1"/>
    </xf>
    <xf numFmtId="0" fontId="92" fillId="10" borderId="0" xfId="658" applyFont="1" applyFill="1" applyBorder="1" applyAlignment="1">
      <alignment horizontal="center" vertical="center" wrapText="1"/>
    </xf>
    <xf numFmtId="0" fontId="29" fillId="0" borderId="393" xfId="658" applyFont="1" applyFill="1" applyBorder="1" applyAlignment="1">
      <alignment horizontal="center" vertical="center" wrapText="1"/>
    </xf>
    <xf numFmtId="0" fontId="29" fillId="0" borderId="400" xfId="658" applyFont="1" applyFill="1" applyBorder="1" applyAlignment="1">
      <alignment horizontal="center" vertical="center" wrapText="1"/>
    </xf>
    <xf numFmtId="0" fontId="29" fillId="0" borderId="394" xfId="658" applyFont="1" applyFill="1" applyBorder="1" applyAlignment="1">
      <alignment horizontal="center" vertical="center" wrapText="1"/>
    </xf>
    <xf numFmtId="0" fontId="29" fillId="0" borderId="401" xfId="658" applyFont="1" applyFill="1" applyBorder="1" applyAlignment="1">
      <alignment horizontal="center" vertical="center" wrapText="1"/>
    </xf>
    <xf numFmtId="0" fontId="29" fillId="0" borderId="399" xfId="658" applyFont="1" applyFill="1" applyBorder="1" applyAlignment="1">
      <alignment horizontal="center" vertical="center" wrapText="1"/>
    </xf>
    <xf numFmtId="0" fontId="29" fillId="0" borderId="402" xfId="658" applyFont="1" applyFill="1" applyBorder="1" applyAlignment="1">
      <alignment horizontal="center" vertical="center" wrapText="1"/>
    </xf>
    <xf numFmtId="0" fontId="29" fillId="0" borderId="397" xfId="658" applyFont="1" applyFill="1" applyBorder="1" applyAlignment="1">
      <alignment horizontal="center" vertical="center" wrapText="1"/>
    </xf>
    <xf numFmtId="0" fontId="29" fillId="0" borderId="398" xfId="658" applyFont="1" applyFill="1" applyBorder="1" applyAlignment="1">
      <alignment horizontal="center" vertical="center" wrapText="1"/>
    </xf>
    <xf numFmtId="0" fontId="86" fillId="10" borderId="0" xfId="658" applyFont="1" applyFill="1" applyBorder="1" applyAlignment="1">
      <alignment horizontal="center" vertical="center" wrapText="1"/>
    </xf>
    <xf numFmtId="0" fontId="29" fillId="0" borderId="396" xfId="658" applyFont="1" applyFill="1" applyBorder="1" applyAlignment="1">
      <alignment horizontal="center" vertical="center" wrapText="1"/>
    </xf>
    <xf numFmtId="0" fontId="29" fillId="0" borderId="5" xfId="658" applyFont="1" applyFill="1" applyBorder="1" applyAlignment="1">
      <alignment horizontal="center" vertical="center" wrapText="1"/>
    </xf>
    <xf numFmtId="0" fontId="92" fillId="0" borderId="0" xfId="0" applyFont="1" applyFill="1" applyBorder="1" applyAlignment="1">
      <alignment horizontal="center" vertical="center" wrapText="1"/>
    </xf>
    <xf numFmtId="0" fontId="29" fillId="0" borderId="0" xfId="0" applyFont="1" applyFill="1" applyBorder="1" applyAlignment="1">
      <alignment horizontal="center" vertical="center"/>
    </xf>
    <xf numFmtId="0" fontId="29" fillId="0" borderId="386" xfId="0" applyFont="1" applyFill="1" applyBorder="1" applyAlignment="1">
      <alignment horizontal="center" vertical="center" wrapText="1"/>
    </xf>
    <xf numFmtId="0" fontId="29" fillId="0" borderId="373" xfId="0" applyFont="1" applyFill="1" applyBorder="1" applyAlignment="1">
      <alignment horizontal="center" vertical="center" wrapText="1"/>
    </xf>
    <xf numFmtId="0" fontId="29" fillId="0" borderId="385" xfId="0" applyFont="1" applyFill="1" applyBorder="1" applyAlignment="1">
      <alignment horizontal="center" vertical="center" wrapText="1"/>
    </xf>
    <xf numFmtId="0" fontId="29" fillId="0" borderId="388" xfId="0" applyFont="1" applyFill="1" applyBorder="1" applyAlignment="1">
      <alignment horizontal="center" vertical="center" wrapText="1"/>
    </xf>
    <xf numFmtId="0" fontId="29" fillId="0" borderId="387" xfId="658" applyFont="1" applyFill="1" applyBorder="1" applyAlignment="1">
      <alignment horizontal="center" vertical="center" wrapText="1"/>
    </xf>
    <xf numFmtId="0" fontId="29" fillId="0" borderId="389" xfId="658"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86" xfId="658" applyFont="1" applyFill="1" applyBorder="1" applyAlignment="1">
      <alignment horizontal="center" vertical="center" wrapText="1"/>
    </xf>
    <xf numFmtId="0" fontId="29" fillId="0" borderId="373" xfId="658" applyFont="1" applyFill="1" applyBorder="1" applyAlignment="1">
      <alignment horizontal="center" vertical="center" wrapText="1"/>
    </xf>
    <xf numFmtId="49" fontId="92" fillId="0" borderId="0" xfId="0" applyNumberFormat="1" applyFont="1" applyFill="1" applyAlignment="1">
      <alignment horizontal="left" vertical="center"/>
    </xf>
    <xf numFmtId="0" fontId="92" fillId="0" borderId="1" xfId="0" applyFont="1" applyFill="1" applyBorder="1" applyAlignment="1">
      <alignment horizontal="center" vertical="center" wrapText="1"/>
    </xf>
    <xf numFmtId="0" fontId="92" fillId="0" borderId="0" xfId="0" applyFont="1" applyFill="1" applyAlignment="1">
      <alignment horizontal="center" vertical="center"/>
    </xf>
    <xf numFmtId="0" fontId="29" fillId="0" borderId="0" xfId="0" applyFont="1" applyFill="1" applyAlignment="1">
      <alignment horizontal="center" vertical="center"/>
    </xf>
    <xf numFmtId="0" fontId="29" fillId="61" borderId="373" xfId="0" applyFont="1" applyFill="1" applyBorder="1" applyAlignment="1">
      <alignment horizontal="center" vertical="center" wrapText="1"/>
    </xf>
    <xf numFmtId="0" fontId="29" fillId="61" borderId="373" xfId="658" applyFont="1" applyFill="1" applyBorder="1" applyAlignment="1">
      <alignment horizontal="center" vertical="center" wrapText="1"/>
    </xf>
    <xf numFmtId="0" fontId="29" fillId="0" borderId="393" xfId="0" applyFont="1" applyFill="1" applyBorder="1" applyAlignment="1">
      <alignment horizontal="center" vertical="center" wrapText="1"/>
    </xf>
    <xf numFmtId="0" fontId="29" fillId="0" borderId="394" xfId="0" applyFont="1" applyFill="1" applyBorder="1" applyAlignment="1">
      <alignment horizontal="center" vertical="center" wrapText="1"/>
    </xf>
    <xf numFmtId="0" fontId="29" fillId="0" borderId="395" xfId="658" applyFont="1" applyFill="1" applyBorder="1" applyAlignment="1">
      <alignment horizontal="center" vertical="center" wrapText="1"/>
    </xf>
    <xf numFmtId="0" fontId="29" fillId="61" borderId="382" xfId="658" applyFont="1" applyFill="1" applyBorder="1" applyAlignment="1">
      <alignment horizontal="center" vertical="center" wrapText="1"/>
    </xf>
    <xf numFmtId="0" fontId="29" fillId="61" borderId="31" xfId="658" applyFont="1" applyFill="1" applyBorder="1" applyAlignment="1">
      <alignment horizontal="center" vertical="center" wrapText="1"/>
    </xf>
    <xf numFmtId="0" fontId="92" fillId="10" borderId="0" xfId="0" applyFont="1" applyFill="1" applyAlignment="1">
      <alignment horizontal="center" vertical="center" wrapText="1"/>
    </xf>
    <xf numFmtId="0" fontId="29" fillId="10" borderId="0" xfId="0" applyFont="1" applyFill="1" applyAlignment="1">
      <alignment horizontal="center" vertical="center"/>
    </xf>
    <xf numFmtId="0" fontId="92" fillId="10" borderId="0" xfId="0" applyFont="1" applyFill="1" applyBorder="1" applyAlignment="1">
      <alignment horizontal="center" vertical="center" wrapText="1"/>
    </xf>
    <xf numFmtId="0" fontId="29" fillId="10" borderId="0" xfId="0" applyFont="1" applyFill="1" applyAlignment="1">
      <alignment horizontal="center" vertical="center" wrapText="1"/>
    </xf>
    <xf numFmtId="0" fontId="78" fillId="10" borderId="20" xfId="360" applyNumberFormat="1" applyFont="1" applyFill="1" applyBorder="1" applyAlignment="1">
      <alignment horizontal="left" vertical="center" wrapText="1"/>
    </xf>
    <xf numFmtId="0" fontId="78" fillId="10" borderId="16" xfId="360" applyNumberFormat="1" applyFont="1" applyFill="1" applyBorder="1" applyAlignment="1">
      <alignment horizontal="left" vertical="center" wrapText="1"/>
    </xf>
    <xf numFmtId="0" fontId="79" fillId="10" borderId="7" xfId="360" applyFont="1" applyFill="1" applyBorder="1" applyAlignment="1">
      <alignment horizontal="center" vertical="center" wrapText="1"/>
    </xf>
    <xf numFmtId="0" fontId="79" fillId="10" borderId="32" xfId="360" applyFont="1" applyFill="1" applyBorder="1" applyAlignment="1">
      <alignment horizontal="center" vertical="center" wrapText="1"/>
    </xf>
    <xf numFmtId="0" fontId="79" fillId="10" borderId="20" xfId="360" applyNumberFormat="1" applyFont="1" applyFill="1" applyBorder="1" applyAlignment="1">
      <alignment horizontal="center" vertical="center" wrapText="1"/>
    </xf>
    <xf numFmtId="0" fontId="79" fillId="10" borderId="16" xfId="360" applyNumberFormat="1" applyFont="1" applyFill="1" applyBorder="1" applyAlignment="1">
      <alignment horizontal="center" vertical="center" wrapText="1"/>
    </xf>
    <xf numFmtId="0" fontId="21" fillId="10" borderId="20" xfId="360" applyNumberFormat="1" applyFont="1" applyFill="1" applyBorder="1" applyAlignment="1">
      <alignment horizontal="left" vertical="center" wrapText="1"/>
    </xf>
    <xf numFmtId="0" fontId="21" fillId="10" borderId="16" xfId="360" applyNumberFormat="1" applyFont="1" applyFill="1" applyBorder="1" applyAlignment="1">
      <alignment horizontal="left" vertical="center" wrapText="1"/>
    </xf>
    <xf numFmtId="0" fontId="78" fillId="10" borderId="20" xfId="360" applyNumberFormat="1" applyFont="1" applyFill="1" applyBorder="1" applyAlignment="1">
      <alignment horizontal="right" vertical="center" wrapText="1"/>
    </xf>
    <xf numFmtId="0" fontId="80" fillId="10" borderId="20" xfId="360" applyNumberFormat="1" applyFont="1" applyFill="1" applyBorder="1" applyAlignment="1">
      <alignment horizontal="left" vertical="center" wrapText="1"/>
    </xf>
    <xf numFmtId="0" fontId="80" fillId="10" borderId="16" xfId="360" applyNumberFormat="1" applyFont="1" applyFill="1" applyBorder="1" applyAlignment="1">
      <alignment horizontal="left" vertical="center" wrapText="1"/>
    </xf>
    <xf numFmtId="0" fontId="34" fillId="10" borderId="20" xfId="360" applyFont="1" applyFill="1" applyBorder="1" applyAlignment="1">
      <alignment horizontal="right" vertical="center" wrapText="1"/>
    </xf>
    <xf numFmtId="0" fontId="34" fillId="10" borderId="16" xfId="360" applyFont="1" applyFill="1" applyBorder="1" applyAlignment="1">
      <alignment horizontal="center" vertical="center" wrapText="1"/>
    </xf>
    <xf numFmtId="0" fontId="34" fillId="10" borderId="20" xfId="360" applyNumberFormat="1" applyFont="1" applyFill="1" applyBorder="1" applyAlignment="1">
      <alignment horizontal="right" vertical="center" wrapText="1"/>
    </xf>
    <xf numFmtId="0" fontId="34" fillId="10" borderId="16" xfId="360" applyNumberFormat="1" applyFont="1" applyFill="1" applyBorder="1" applyAlignment="1">
      <alignment horizontal="left" vertical="center" wrapText="1"/>
    </xf>
    <xf numFmtId="0" fontId="48" fillId="10" borderId="0" xfId="360" applyFont="1" applyFill="1" applyAlignment="1">
      <alignment horizontal="right" vertical="center" wrapText="1"/>
    </xf>
    <xf numFmtId="0" fontId="85" fillId="10" borderId="0" xfId="360" applyFont="1" applyFill="1" applyAlignment="1">
      <alignment horizontal="center" vertical="center" wrapText="1"/>
    </xf>
    <xf numFmtId="0" fontId="86" fillId="10" borderId="0" xfId="360" applyFont="1" applyFill="1" applyAlignment="1">
      <alignment horizontal="center" vertical="center" wrapText="1"/>
    </xf>
    <xf numFmtId="0" fontId="78" fillId="10" borderId="0" xfId="360" applyNumberFormat="1" applyFont="1" applyFill="1" applyBorder="1" applyAlignment="1">
      <alignment horizontal="right" vertical="center" wrapText="1"/>
    </xf>
    <xf numFmtId="0" fontId="79" fillId="10" borderId="0" xfId="428" applyFont="1" applyFill="1" applyAlignment="1">
      <alignment horizontal="center" vertical="center" wrapText="1"/>
    </xf>
    <xf numFmtId="0" fontId="79" fillId="10" borderId="0" xfId="428" applyFont="1" applyFill="1" applyAlignment="1">
      <alignment horizontal="center" vertical="center"/>
    </xf>
    <xf numFmtId="168" fontId="78" fillId="10" borderId="0" xfId="181" applyFont="1" applyFill="1" applyBorder="1" applyAlignment="1">
      <alignment horizontal="right" vertical="center"/>
    </xf>
    <xf numFmtId="168" fontId="78" fillId="10" borderId="1" xfId="181" applyFont="1" applyFill="1" applyBorder="1" applyAlignment="1">
      <alignment horizontal="right" vertical="center"/>
    </xf>
    <xf numFmtId="0" fontId="29" fillId="0" borderId="0" xfId="52913" applyFont="1" applyFill="1" applyBorder="1" applyAlignment="1">
      <alignment horizontal="center" vertical="center"/>
    </xf>
    <xf numFmtId="0" fontId="92" fillId="0" borderId="0" xfId="52913" applyFont="1" applyFill="1" applyBorder="1" applyAlignment="1">
      <alignment horizontal="center" vertical="center"/>
    </xf>
    <xf numFmtId="0" fontId="92" fillId="0" borderId="0" xfId="52913" applyFont="1" applyFill="1" applyBorder="1" applyAlignment="1">
      <alignment horizontal="center" vertical="center" wrapText="1"/>
    </xf>
    <xf numFmtId="0" fontId="85" fillId="10" borderId="0" xfId="658" applyFont="1" applyFill="1" applyAlignment="1">
      <alignment horizontal="center" vertical="center" wrapText="1"/>
    </xf>
    <xf numFmtId="0" fontId="29" fillId="0" borderId="388" xfId="658" applyFont="1" applyFill="1" applyBorder="1" applyAlignment="1">
      <alignment horizontal="center" vertical="center" wrapText="1"/>
    </xf>
    <xf numFmtId="0" fontId="86" fillId="0" borderId="0" xfId="220" applyFont="1" applyAlignment="1">
      <alignment horizontal="center" vertical="center"/>
    </xf>
    <xf numFmtId="0" fontId="85" fillId="0" borderId="0" xfId="0" applyFont="1" applyFill="1" applyAlignment="1">
      <alignment horizontal="center" vertical="center"/>
    </xf>
    <xf numFmtId="0" fontId="29" fillId="0" borderId="395" xfId="0" applyFont="1" applyFill="1" applyBorder="1" applyAlignment="1">
      <alignment horizontal="center" vertical="center" wrapText="1"/>
    </xf>
    <xf numFmtId="0" fontId="29" fillId="0" borderId="389" xfId="0" applyFont="1" applyFill="1" applyBorder="1" applyAlignment="1">
      <alignment horizontal="center" vertical="center" wrapText="1"/>
    </xf>
    <xf numFmtId="0" fontId="85" fillId="0" borderId="0" xfId="220" applyFont="1" applyAlignment="1">
      <alignment horizontal="center" vertical="center"/>
    </xf>
    <xf numFmtId="3" fontId="33" fillId="0" borderId="20" xfId="429" applyNumberFormat="1" applyFont="1" applyFill="1" applyBorder="1" applyAlignment="1">
      <alignment horizontal="center" vertical="center" wrapText="1"/>
    </xf>
    <xf numFmtId="3" fontId="33" fillId="0" borderId="22" xfId="429" applyNumberFormat="1" applyFont="1" applyFill="1" applyBorder="1" applyAlignment="1">
      <alignment horizontal="center" vertical="center" wrapText="1"/>
    </xf>
    <xf numFmtId="3" fontId="33" fillId="0" borderId="16" xfId="429" applyNumberFormat="1" applyFont="1" applyFill="1" applyBorder="1" applyAlignment="1">
      <alignment horizontal="center" vertical="center" wrapText="1"/>
    </xf>
    <xf numFmtId="3" fontId="33" fillId="0" borderId="20" xfId="429" applyNumberFormat="1" applyFont="1" applyFill="1" applyBorder="1" applyAlignment="1">
      <alignment horizontal="center" vertical="center"/>
    </xf>
    <xf numFmtId="3" fontId="33" fillId="0" borderId="22" xfId="429" applyNumberFormat="1" applyFont="1" applyFill="1" applyBorder="1" applyAlignment="1">
      <alignment horizontal="center" vertical="center"/>
    </xf>
    <xf numFmtId="3" fontId="33" fillId="0" borderId="16" xfId="429" applyNumberFormat="1" applyFont="1" applyFill="1" applyBorder="1" applyAlignment="1">
      <alignment horizontal="center" vertical="center"/>
    </xf>
    <xf numFmtId="0" fontId="29" fillId="0" borderId="0" xfId="429" applyFont="1" applyFill="1" applyBorder="1" applyAlignment="1">
      <alignment horizontal="right" vertical="center" wrapText="1"/>
    </xf>
    <xf numFmtId="0" fontId="50" fillId="0" borderId="0" xfId="429" applyFont="1" applyFill="1" applyBorder="1" applyAlignment="1">
      <alignment horizontal="right" vertical="center" wrapText="1"/>
    </xf>
    <xf numFmtId="0" fontId="29" fillId="0" borderId="0" xfId="429" applyFont="1" applyFill="1" applyBorder="1" applyAlignment="1">
      <alignment horizontal="center" vertical="center" wrapText="1"/>
    </xf>
    <xf numFmtId="0" fontId="29" fillId="0" borderId="7" xfId="429" applyFont="1" applyFill="1" applyBorder="1" applyAlignment="1">
      <alignment horizontal="center" vertical="center" wrapText="1"/>
    </xf>
    <xf numFmtId="0" fontId="29" fillId="0" borderId="3" xfId="429" applyFont="1" applyFill="1" applyBorder="1" applyAlignment="1">
      <alignment horizontal="center" vertical="center" wrapText="1"/>
    </xf>
    <xf numFmtId="0" fontId="29" fillId="0" borderId="32" xfId="429" applyFont="1" applyFill="1" applyBorder="1" applyAlignment="1">
      <alignment horizontal="center" vertical="center" wrapText="1"/>
    </xf>
    <xf numFmtId="0" fontId="15" fillId="0" borderId="0" xfId="0" applyFont="1" applyAlignment="1">
      <alignment horizontal="center" vertical="center"/>
    </xf>
    <xf numFmtId="0" fontId="44" fillId="0" borderId="19" xfId="0" applyFont="1" applyBorder="1" applyAlignment="1">
      <alignment horizontal="center" vertical="center" wrapText="1"/>
    </xf>
    <xf numFmtId="0" fontId="44" fillId="0" borderId="31" xfId="0" applyFont="1" applyBorder="1" applyAlignment="1">
      <alignment horizontal="center" vertical="center" wrapText="1"/>
    </xf>
    <xf numFmtId="0" fontId="42" fillId="0" borderId="33" xfId="0" applyFont="1" applyBorder="1" applyAlignment="1">
      <alignment horizontal="center" vertical="center" wrapText="1"/>
    </xf>
    <xf numFmtId="0" fontId="42" fillId="0" borderId="34" xfId="0" applyFont="1" applyBorder="1" applyAlignment="1">
      <alignment horizontal="center" vertical="center" wrapText="1"/>
    </xf>
    <xf numFmtId="0" fontId="0" fillId="0" borderId="4" xfId="0" applyBorder="1" applyAlignment="1">
      <alignment horizontal="center"/>
    </xf>
    <xf numFmtId="0" fontId="0" fillId="0" borderId="0" xfId="0" applyAlignment="1">
      <alignment horizontal="center"/>
    </xf>
    <xf numFmtId="0" fontId="244" fillId="0" borderId="0" xfId="52922" applyFont="1" applyAlignment="1">
      <alignment horizontal="center" vertical="center"/>
    </xf>
  </cellXfs>
  <cellStyles count="52975">
    <cellStyle name="          _x000d__x000a_shell=progman.exe_x000d__x000a_m" xfId="1869"/>
    <cellStyle name="          _x000d__x000a_shell=progman.exe_x000d__x000a_m 2" xfId="11754"/>
    <cellStyle name=" Task]_x000d__x000a_TaskName=Scan At_x000d__x000a_TaskID=3_x000d__x000a_WorkstationName=SmarTone_x000d__x000a_LastExecuted=0_x000d__x000a_LastSt" xfId="1868"/>
    <cellStyle name=" Task]_x000d__x000a_TaskName=Scan At_x000d__x000a_TaskID=3_x000d__x000a_WorkstationName=SmarTone_x000d__x000a_LastExecuted=0_x000d__x000a_LastSt 2" xfId="11753"/>
    <cellStyle name="%" xfId="1867"/>
    <cellStyle name="､@ｯ・ｰl･[ｨ｣ｿn" xfId="1866"/>
    <cellStyle name="." xfId="1865"/>
    <cellStyle name="??" xfId="1864"/>
    <cellStyle name="?? [ - ??1" xfId="1863"/>
    <cellStyle name="?? [ - ??1 2" xfId="11748"/>
    <cellStyle name="?? [ - ??2" xfId="1862"/>
    <cellStyle name="?? [ - ??2 2" xfId="11747"/>
    <cellStyle name="?? [ - ??3" xfId="1861"/>
    <cellStyle name="?? [ - ??3 2" xfId="11746"/>
    <cellStyle name="?? [ - ??4" xfId="1860"/>
    <cellStyle name="?? [ - ??4 2" xfId="11745"/>
    <cellStyle name="?? [ - ??5" xfId="1859"/>
    <cellStyle name="?? [ - ??5 2" xfId="11744"/>
    <cellStyle name="?? [ - ??6" xfId="1858"/>
    <cellStyle name="?? [ - ??6 2" xfId="11743"/>
    <cellStyle name="?? [ - ??7" xfId="1857"/>
    <cellStyle name="?? [ - ??7 2" xfId="11742"/>
    <cellStyle name="?? [ - ??8" xfId="1856"/>
    <cellStyle name="?? [ - ??8 2" xfId="11741"/>
    <cellStyle name="?? [0.00]_ Att. 1- Cover" xfId="1855"/>
    <cellStyle name="?? [0]" xfId="1854"/>
    <cellStyle name="?_x001d_??%U©÷u&amp;H©÷9_x0008_? s_x000a__x0007__x0001__x0001_" xfId="1853"/>
    <cellStyle name="?_x001d_??%U©÷u&amp;H©÷9_x0008_? s_x000a__x0007__x0001__x0001_ 2" xfId="11739"/>
    <cellStyle name="???? [0.00]_List-dwg" xfId="1852"/>
    <cellStyle name="????_??" xfId="1851"/>
    <cellStyle name="???[0]_00Q3902REV.1" xfId="1850"/>
    <cellStyle name="???_???" xfId="1844"/>
    <cellStyle name="??[0]_BRE" xfId="1843"/>
    <cellStyle name="??_ Att. 1- Cover" xfId="1842"/>
    <cellStyle name="??A? [0]_ÿÿÿÿÿÿ_1_¢¬???¢â? " xfId="1841"/>
    <cellStyle name="??A?_ÿÿÿÿÿÿ_1_¢¬???¢â? " xfId="1840"/>
    <cellStyle name="?¡±¢¥?_?¨ù??¢´¢¥_¢¬???¢â? " xfId="1838"/>
    <cellStyle name="?ðÇ%U?&amp;H?_x0008_?s_x000a__x0007__x0001__x0001_" xfId="1832"/>
    <cellStyle name="?ðÇ%U?&amp;H?_x0008_?s_x000a__x0007__x0001__x0001_ 2" xfId="11722"/>
    <cellStyle name="? [0.00]_Book5" xfId="1831"/>
    <cellStyle name="?_Book5" xfId="1830"/>
    <cellStyle name="_(HCNnguyen) (23.6) CACTUYENNVSON" xfId="1829"/>
    <cellStyle name="_(HCNnguyen) (23.6) CACTUYENNVSON 2" xfId="11719"/>
    <cellStyle name="_111111111111111111111111111111111" xfId="1828"/>
    <cellStyle name="_111111111111111111111111111111111 2" xfId="11718"/>
    <cellStyle name="_18-7" xfId="1827"/>
    <cellStyle name="_18-7 2" xfId="11717"/>
    <cellStyle name="_29-5" xfId="1826"/>
    <cellStyle name="_29-5 2" xfId="11716"/>
    <cellStyle name="_9-7" xfId="1825"/>
    <cellStyle name="_9-7 2" xfId="11715"/>
    <cellStyle name="_BẢNG TỔNG HỢP" xfId="1824"/>
    <cellStyle name="_BẢNG TỔNG HỢP 2" xfId="11714"/>
    <cellStyle name="_BangTH" xfId="1823"/>
    <cellStyle name="_BangTH 2" xfId="11713"/>
    <cellStyle name="_BangTH_9-7" xfId="1822"/>
    <cellStyle name="_BangTH_9-7 2" xfId="11712"/>
    <cellStyle name="_BangTH_BAO CAO Moi" xfId="1821"/>
    <cellStyle name="_BangTH_BAO CAO Moi 2" xfId="11711"/>
    <cellStyle name="_BangTH_BC Tong KV1 Binh" xfId="1820"/>
    <cellStyle name="_BangTH_BC Tong KV1 Binh 2" xfId="11710"/>
    <cellStyle name="_BangTH_BTS" xfId="1819"/>
    <cellStyle name="_BangTH_BTS 2" xfId="11709"/>
    <cellStyle name="_BangTH_KV2" xfId="1818"/>
    <cellStyle name="_BangTH_KV2 2" xfId="11708"/>
    <cellStyle name="_BangTH_Phong HT Bao Cao" xfId="1812"/>
    <cellStyle name="_BangTH_Phong HT Bao Cao 2" xfId="11702"/>
    <cellStyle name="_BangTH_QH xa ok.xls" xfId="1811"/>
    <cellStyle name="_BangTH_QH xa ok.xls 2" xfId="11701"/>
    <cellStyle name="_BangTH_QHX" xfId="1810"/>
    <cellStyle name="_BangTH_QHX 2" xfId="11700"/>
    <cellStyle name="_BangTH_QHX Moi" xfId="1809"/>
    <cellStyle name="_BangTH_QHX Moi 2" xfId="11699"/>
    <cellStyle name="_BangTH_Quang Hoa Xa Tong The lam hang ngay" xfId="1808"/>
    <cellStyle name="_BangTH_Quang Hoa Xa Tong The lam hang ngay 2" xfId="11698"/>
    <cellStyle name="_BANGTHTTKPHI-TRAM DM 23" xfId="1807"/>
    <cellStyle name="_BANGTHTTKPHI-TRAM DM 23 2" xfId="11697"/>
    <cellStyle name="_BANGTHTTKPHI-TRAM DM 23_9-7" xfId="1806"/>
    <cellStyle name="_BANGTHTTKPHI-TRAM DM 23_9-7 2" xfId="11696"/>
    <cellStyle name="_BANGTHTTKPHI-TRAM DM 23_BAO CAO Moi" xfId="1805"/>
    <cellStyle name="_BANGTHTTKPHI-TRAM DM 23_BAO CAO Moi 2" xfId="11695"/>
    <cellStyle name="_BANGTHTTKPHI-TRAM DM 23_BC Tong KV1 Binh" xfId="1804"/>
    <cellStyle name="_BANGTHTTKPHI-TRAM DM 23_BC Tong KV1 Binh 2" xfId="11694"/>
    <cellStyle name="_BANGTHTTKPHI-TRAM DM 23_BTS" xfId="1803"/>
    <cellStyle name="_BANGTHTTKPHI-TRAM DM 23_BTS 2" xfId="11693"/>
    <cellStyle name="_BANGTHTTKPHI-TRAM DM 23_KV2" xfId="1802"/>
    <cellStyle name="_BANGTHTTKPHI-TRAM DM 23_KV2 2" xfId="11692"/>
    <cellStyle name="_BANGTHTTKPHI-TRAM DM 23_Phong HT Bao Cao" xfId="1801"/>
    <cellStyle name="_BANGTHTTKPHI-TRAM DM 23_Phong HT Bao Cao 2" xfId="11691"/>
    <cellStyle name="_BANGTHTTKPHI-TRAM DM 23_QH xa ok.xls" xfId="1800"/>
    <cellStyle name="_BANGTHTTKPHI-TRAM DM 23_QH xa ok.xls 2" xfId="11690"/>
    <cellStyle name="_BANGTHTTKPHI-TRAM DM 23_QHX" xfId="1799"/>
    <cellStyle name="_BANGTHTTKPHI-TRAM DM 23_QHX 2" xfId="11689"/>
    <cellStyle name="_BANGTHTTKPHI-TRAM DM 23_QHX Moi" xfId="1798"/>
    <cellStyle name="_BANGTHTTKPHI-TRAM DM 23_QHX Moi 2" xfId="11688"/>
    <cellStyle name="_BANGTHTTKPHI-TRAM DM 23_Quang Hoa Xa Tong The lam hang ngay" xfId="1797"/>
    <cellStyle name="_BANGTHTTKPHI-TRAM DM 23_Quang Hoa Xa Tong The lam hang ngay 2" xfId="11687"/>
    <cellStyle name="_Bao cao nhu cau vat tu cap tinh chuan ok.xls-Lan 3" xfId="1796"/>
    <cellStyle name="_Bao cao nhu cau vat tu cap tinh chuan ok.xls-Lan 3 2" xfId="11686"/>
    <cellStyle name="_Bao cao PTM hang ngay2" xfId="1795"/>
    <cellStyle name="_Bao cao PTM hang ngay2 2" xfId="11685"/>
    <cellStyle name="_Bao cao PTM ngay 7-16" xfId="1794"/>
    <cellStyle name="_Bao cao PTM ngay 7-16 2" xfId="11684"/>
    <cellStyle name="_BAOCAOVUNG7 1" xfId="1793"/>
    <cellStyle name="_BAOCAOVUNG7 1 2" xfId="11683"/>
    <cellStyle name="_bbbbbbb" xfId="1792"/>
    <cellStyle name="_bbbbbbb 2" xfId="11682"/>
    <cellStyle name="_Bieu KH 2008" xfId="1791"/>
    <cellStyle name="_Bieu KH 2008 2" xfId="11681"/>
    <cellStyle name="_Book1" xfId="1790"/>
    <cellStyle name="_Book1 2" xfId="11680"/>
    <cellStyle name="_Book1_1" xfId="1789"/>
    <cellStyle name="_Book1_1 2" xfId="11679"/>
    <cellStyle name="_Book1_111111111111111111111111111111111" xfId="1788"/>
    <cellStyle name="_Book1_111111111111111111111111111111111 2" xfId="11678"/>
    <cellStyle name="_Book1_2" xfId="1787"/>
    <cellStyle name="_Book1_2 2" xfId="11677"/>
    <cellStyle name="_Book1_9-7" xfId="1786"/>
    <cellStyle name="_Book1_9-7 2" xfId="11676"/>
    <cellStyle name="_Book1_báo cáo doanh thu tháng 12" xfId="1785"/>
    <cellStyle name="_Book1_báo cáo doanh thu tháng 12 2" xfId="11675"/>
    <cellStyle name="_Book1_BAO CAO Moi" xfId="1779"/>
    <cellStyle name="_Book1_BAO CAO Moi 2" xfId="11669"/>
    <cellStyle name="_Book1_bao cao nhu cau BTS-CNKT tinh KV2" xfId="1778"/>
    <cellStyle name="_Book1_bao cao nhu cau BTS-CNKT tinh KV2 2" xfId="11668"/>
    <cellStyle name="_Book1_Bao cao nhu cau vat tu cap tinh chuan ok.xls-Lan 3" xfId="1777"/>
    <cellStyle name="_Book1_Bao cao nhu cau vat tu cap tinh chuan ok.xls-Lan 3 2" xfId="11667"/>
    <cellStyle name="_Book1_BAOCAOVUNG7 1" xfId="1776"/>
    <cellStyle name="_Book1_BAOCAOVUNG7 1 2" xfId="11666"/>
    <cellStyle name="_Book1_BC Tong KV1 Binh" xfId="1775"/>
    <cellStyle name="_Book1_BC Tong KV1 Binh 2" xfId="11665"/>
    <cellStyle name="_Book1_BM1" xfId="1774"/>
    <cellStyle name="_Book1_BM1 2" xfId="11664"/>
    <cellStyle name="_Book1_Book1" xfId="1773"/>
    <cellStyle name="_Book1_Book1 2" xfId="11663"/>
    <cellStyle name="_Book1_BTS" xfId="1772"/>
    <cellStyle name="_Book1_BTS 2" xfId="11662"/>
    <cellStyle name="_Book1_HC  QNM009(van dc1)" xfId="1771"/>
    <cellStyle name="_Book1_HC  QNM009(van dc1) 2" xfId="11661"/>
    <cellStyle name="_Book1_KV2" xfId="1761"/>
    <cellStyle name="_Book1_KV2 2" xfId="11651"/>
    <cellStyle name="_Book1_KH hoach keo quang thang 5" xfId="1770"/>
    <cellStyle name="_Book1_KH hoach keo quang thang 5 2" xfId="11660"/>
    <cellStyle name="_Book1_KH phat song 30-06-2009 CNKT tinh KV2-BTS" xfId="1764"/>
    <cellStyle name="_Book1_KH phat song 30-06-2009 CNKT tinh KV2-BTS 2" xfId="11654"/>
    <cellStyle name="_Book1_KH T6" xfId="1762"/>
    <cellStyle name="_Book1_KH T6 2" xfId="11652"/>
    <cellStyle name="_Book1_MAU BAO CAO THANG MOI CHO ANH DUONG.xls-cu jut" xfId="1760"/>
    <cellStyle name="_Book1_MAU BAO CAO THANG MOI CHO ANH DUONG.xls-cu jut 2" xfId="11650"/>
    <cellStyle name="_Book1_Pluc BTS KV2" xfId="1758"/>
    <cellStyle name="_Book1_Pluc BTS KV2 2" xfId="11648"/>
    <cellStyle name="_Book1_Phong HT Bao Cao" xfId="1759"/>
    <cellStyle name="_Book1_Phong HT Bao Cao 2" xfId="11649"/>
    <cellStyle name="_Book1_QH xa ok.xls" xfId="1757"/>
    <cellStyle name="_Book1_QH xa ok.xls 2" xfId="11647"/>
    <cellStyle name="_Book1_QHX" xfId="1756"/>
    <cellStyle name="_Book1_QHX 2" xfId="11646"/>
    <cellStyle name="_Book1_QHX Moi" xfId="1755"/>
    <cellStyle name="_Book1_QHX Moi 2" xfId="11645"/>
    <cellStyle name="_Book1_Quang Hoa Xa Tong The lam hang ngay" xfId="1754"/>
    <cellStyle name="_Book1_Quang Hoa Xa Tong The lam hang ngay 2" xfId="11644"/>
    <cellStyle name="_Book1_tờ trinh-lan" xfId="1752"/>
    <cellStyle name="_Book1_tờ trinh-lan 2" xfId="11642"/>
    <cellStyle name="_Book1_TH  PTM hang ngay" xfId="1753"/>
    <cellStyle name="_Book1_TH  PTM hang ngay 2" xfId="11643"/>
    <cellStyle name="_Book2" xfId="1751"/>
    <cellStyle name="_Book2 2" xfId="11641"/>
    <cellStyle name="_BTS KV2" xfId="1750"/>
    <cellStyle name="_BTS KV2 2" xfId="11640"/>
    <cellStyle name="_BTS T4 va 5 kv2" xfId="1749"/>
    <cellStyle name="_BTS T4 va 5 kv2 2" xfId="11639"/>
    <cellStyle name="_BTS T6 Binh" xfId="1747"/>
    <cellStyle name="_BTS T6 Binh 2" xfId="11637"/>
    <cellStyle name="_BTS T6 Dung" xfId="1746"/>
    <cellStyle name="_BTS T6 Dung 2" xfId="11636"/>
    <cellStyle name="_BTS T6 Hoan Chinh" xfId="1745"/>
    <cellStyle name="_BTS T6 Hoan Chinh 2" xfId="11635"/>
    <cellStyle name="_CAC TUYEN CAP QUANG" xfId="1744"/>
    <cellStyle name="_CAC TUYEN CAP QUANG 2" xfId="11634"/>
    <cellStyle name="_Cac tuyen lam HD SONG BA (8.7)" xfId="1743"/>
    <cellStyle name="_Cac tuyen lam HD SONG BA (8.7) 2" xfId="11633"/>
    <cellStyle name="_CP 6 thang dau nam 2007 moi" xfId="1742"/>
    <cellStyle name="_CP 6 thang dau nam 2007 moi 2" xfId="11632"/>
    <cellStyle name="_DAKNONG" xfId="1741"/>
    <cellStyle name="_DAKNONG 2" xfId="11631"/>
    <cellStyle name="_DS BTS THANG 5" xfId="1740"/>
    <cellStyle name="_DS BTS THANG 5 2" xfId="11630"/>
    <cellStyle name="_FD743100" xfId="1739"/>
    <cellStyle name="_FD743100 2" xfId="11629"/>
    <cellStyle name="_HiepDuc-TienPhuoc-BacTraMy-Thang Binh" xfId="1738"/>
    <cellStyle name="_HiepDuc-TienPhuoc-BacTraMy-Thang Binh 2" xfId="11628"/>
    <cellStyle name="_KHPS thang 5_KV2(chinh sua)" xfId="1737"/>
    <cellStyle name="_KHPS thang 5_KV2(chinh sua) 2" xfId="11627"/>
    <cellStyle name="_MAU BAO CAO THANG MOI CHO ANH DUONG.xls-cu jut" xfId="1736"/>
    <cellStyle name="_MAU BAO CAO THANG MOI CHO ANH DUONG.xls-cu jut 2" xfId="11626"/>
    <cellStyle name="_Ngay 10-5" xfId="1735"/>
    <cellStyle name="_Ngay 10-5 2" xfId="11625"/>
    <cellStyle name="_Pluc BTS KV2" xfId="1733"/>
    <cellStyle name="_Pluc BTS KV2 2" xfId="11623"/>
    <cellStyle name="_PHU LUC kv2" xfId="1734"/>
    <cellStyle name="_PHU LUC kv2 2" xfId="11624"/>
    <cellStyle name="_QNM" xfId="1732"/>
    <cellStyle name="_QNM - de xuat vat tu 6 tahng cuoi nam 2009" xfId="1731"/>
    <cellStyle name="_QNM - de xuat vat tu 6 tahng cuoi nam 2009 2" xfId="11621"/>
    <cellStyle name="_QNM 2" xfId="11622"/>
    <cellStyle name="_QNM 3" xfId="19748"/>
    <cellStyle name="_QNM 4" xfId="12427"/>
    <cellStyle name="_QNM 5" xfId="27657"/>
    <cellStyle name="_QNM 6" xfId="31382"/>
    <cellStyle name="_QNM 7" xfId="37855"/>
    <cellStyle name="_QNM 8" xfId="47181"/>
    <cellStyle name="_S200,..-H" xfId="1730"/>
    <cellStyle name="_S200,..-H 2" xfId="11620"/>
    <cellStyle name="_S200,..-H_9-7" xfId="1729"/>
    <cellStyle name="_S200,..-H_9-7 2" xfId="11619"/>
    <cellStyle name="_S200,..-H_BAO CAO Moi" xfId="1728"/>
    <cellStyle name="_S200,..-H_BAO CAO Moi 2" xfId="11618"/>
    <cellStyle name="_S200,..-H_BC Tong KV1 Binh" xfId="1727"/>
    <cellStyle name="_S200,..-H_BC Tong KV1 Binh 2" xfId="11617"/>
    <cellStyle name="_S200,..-H_BTS" xfId="1726"/>
    <cellStyle name="_S200,..-H_BTS 2" xfId="11616"/>
    <cellStyle name="_S200,..-H_KV2" xfId="1724"/>
    <cellStyle name="_S200,..-H_KV2 2" xfId="11614"/>
    <cellStyle name="_S200,..-H_Phong HT Bao Cao" xfId="1723"/>
    <cellStyle name="_S200,..-H_Phong HT Bao Cao 2" xfId="11613"/>
    <cellStyle name="_S200,..-H_QH xa ok.xls" xfId="1722"/>
    <cellStyle name="_S200,..-H_QH xa ok.xls 2" xfId="11612"/>
    <cellStyle name="_S200,..-H_QHX" xfId="1721"/>
    <cellStyle name="_S200,..-H_QHX 2" xfId="11611"/>
    <cellStyle name="_S200,..-H_QHX Moi" xfId="1720"/>
    <cellStyle name="_S200,..-H_QHX Moi 2" xfId="11610"/>
    <cellStyle name="_S200,..-H_Quang Hoa Xa Tong The lam hang ngay" xfId="1719"/>
    <cellStyle name="_S200,..-H_Quang Hoa Xa Tong The lam hang ngay 2" xfId="11609"/>
    <cellStyle name="_Sheet1" xfId="1718"/>
    <cellStyle name="_Sheet1 2" xfId="11608"/>
    <cellStyle name="_Tinh" xfId="1710"/>
    <cellStyle name="_Tinh 2" xfId="11600"/>
    <cellStyle name="_tổng hợp nhu cầu vật tư, thiết bị 6 tháng cuối năm kv2" xfId="1708"/>
    <cellStyle name="_tổng hợp nhu cầu vật tư, thiết bị 6 tháng cuối năm kv2 2" xfId="11598"/>
    <cellStyle name="_tờ trinh-lan" xfId="1709"/>
    <cellStyle name="_tờ trinh-lan 2" xfId="11599"/>
    <cellStyle name="_TTBVP" xfId="1707"/>
    <cellStyle name="_TTBVP 2" xfId="11597"/>
    <cellStyle name="_TH  PTM hang ngay" xfId="1717"/>
    <cellStyle name="_TH  PTM hang ngay 2" xfId="11607"/>
    <cellStyle name="_TH BTST5 " xfId="1716"/>
    <cellStyle name="_TH BTST5  2" xfId="11606"/>
    <cellStyle name="_TH nhu cau Vtu, tbi 30.6.09" xfId="1715"/>
    <cellStyle name="_TH nhu cau Vtu, tbi 30.6.09 2" xfId="11605"/>
    <cellStyle name="_Theo doi BC KH15 tong KV2" xfId="1714"/>
    <cellStyle name="_Theo doi BC KH15 tong KV2 2" xfId="11604"/>
    <cellStyle name="_THU-29-7" xfId="1713"/>
    <cellStyle name="_THU-29-7 2" xfId="11603"/>
    <cellStyle name="_Thuc thu cuoc T12 ky 11 -ADSL (version 1)" xfId="1712"/>
    <cellStyle name="_Thuc thu cuoc T12 ky 11 -ADSL (version 1) 2" xfId="11602"/>
    <cellStyle name="_thucnhap" xfId="1711"/>
    <cellStyle name="_thucnhap 2" xfId="11601"/>
    <cellStyle name="’Ê‰Ý_laroux" xfId="1706"/>
    <cellStyle name="¤@¯ë_pldt" xfId="1705"/>
    <cellStyle name="•W?_Format" xfId="1704"/>
    <cellStyle name="•W€_Format" xfId="1703"/>
    <cellStyle name="•W_Bx‹‹•”•iƒŠƒXƒg (2)" xfId="1702"/>
    <cellStyle name="W_BxiXg (2)" xfId="1701"/>
    <cellStyle name="0" xfId="1700"/>
    <cellStyle name="0 2" xfId="4602"/>
    <cellStyle name="0 2 10" xfId="20612"/>
    <cellStyle name="0 2 11" xfId="19790"/>
    <cellStyle name="0 2 12" xfId="12209"/>
    <cellStyle name="0 2 13" xfId="20259"/>
    <cellStyle name="0 2 14" xfId="27382"/>
    <cellStyle name="0 2 15" xfId="47417"/>
    <cellStyle name="0 2 2" xfId="7083"/>
    <cellStyle name="0 2 2 2" xfId="13137"/>
    <cellStyle name="0 2 2 3" xfId="20613"/>
    <cellStyle name="0 2 2 4" xfId="20097"/>
    <cellStyle name="0 2 2 5" xfId="11294"/>
    <cellStyle name="0 2 2 6" xfId="22447"/>
    <cellStyle name="0 2 2 7" xfId="22456"/>
    <cellStyle name="0 2 2 8" xfId="47418"/>
    <cellStyle name="0 2 3" xfId="7655"/>
    <cellStyle name="0 2 3 2" xfId="13138"/>
    <cellStyle name="0 2 3 3" xfId="20614"/>
    <cellStyle name="0 2 3 4" xfId="10232"/>
    <cellStyle name="0 2 3 5" xfId="19788"/>
    <cellStyle name="0 2 3 6" xfId="20175"/>
    <cellStyle name="0 2 3 7" xfId="10249"/>
    <cellStyle name="0 2 3 8" xfId="47419"/>
    <cellStyle name="0 2 4" xfId="6059"/>
    <cellStyle name="0 2 4 2" xfId="13139"/>
    <cellStyle name="0 2 4 3" xfId="20615"/>
    <cellStyle name="0 2 4 4" xfId="20083"/>
    <cellStyle name="0 2 4 5" xfId="13411"/>
    <cellStyle name="0 2 4 6" xfId="20480"/>
    <cellStyle name="0 2 4 7" xfId="22457"/>
    <cellStyle name="0 2 4 8" xfId="47420"/>
    <cellStyle name="0 2 5" xfId="8431"/>
    <cellStyle name="0 2 5 2" xfId="13140"/>
    <cellStyle name="0 2 5 3" xfId="20616"/>
    <cellStyle name="0 2 5 4" xfId="10221"/>
    <cellStyle name="0 2 5 5" xfId="12580"/>
    <cellStyle name="0 2 5 6" xfId="22450"/>
    <cellStyle name="0 2 5 7" xfId="27381"/>
    <cellStyle name="0 2 5 8" xfId="47421"/>
    <cellStyle name="0 2 6" xfId="4173"/>
    <cellStyle name="0 2 6 2" xfId="13141"/>
    <cellStyle name="0 2 6 3" xfId="20617"/>
    <cellStyle name="0 2 6 4" xfId="12471"/>
    <cellStyle name="0 2 6 5" xfId="11375"/>
    <cellStyle name="0 2 6 6" xfId="20057"/>
    <cellStyle name="0 2 6 7" xfId="11358"/>
    <cellStyle name="0 2 6 8" xfId="47422"/>
    <cellStyle name="0 2 7" xfId="9600"/>
    <cellStyle name="0 2 7 2" xfId="13142"/>
    <cellStyle name="0 2 7 3" xfId="20618"/>
    <cellStyle name="0 2 7 4" xfId="10230"/>
    <cellStyle name="0 2 7 5" xfId="19944"/>
    <cellStyle name="0 2 7 6" xfId="10224"/>
    <cellStyle name="0 2 7 7" xfId="22619"/>
    <cellStyle name="0 2 7 8" xfId="47423"/>
    <cellStyle name="0 2 8" xfId="5573"/>
    <cellStyle name="0 2 8 2" xfId="13143"/>
    <cellStyle name="0 2 8 3" xfId="20619"/>
    <cellStyle name="0 2 8 4" xfId="10218"/>
    <cellStyle name="0 2 8 5" xfId="12525"/>
    <cellStyle name="0 2 8 6" xfId="11374"/>
    <cellStyle name="0 2 8 7" xfId="27380"/>
    <cellStyle name="0 2 8 8" xfId="47424"/>
    <cellStyle name="0 2 9" xfId="13136"/>
    <cellStyle name="0 3" xfId="3765"/>
    <cellStyle name="0 3 10" xfId="20620"/>
    <cellStyle name="0 3 11" xfId="12197"/>
    <cellStyle name="0 3 12" xfId="10225"/>
    <cellStyle name="0 3 13" xfId="20384"/>
    <cellStyle name="0 3 14" xfId="26623"/>
    <cellStyle name="0 3 15" xfId="47425"/>
    <cellStyle name="0 3 2" xfId="7373"/>
    <cellStyle name="0 3 2 2" xfId="13145"/>
    <cellStyle name="0 3 2 3" xfId="20621"/>
    <cellStyle name="0 3 2 4" xfId="10941"/>
    <cellStyle name="0 3 2 5" xfId="10238"/>
    <cellStyle name="0 3 2 6" xfId="20491"/>
    <cellStyle name="0 3 2 7" xfId="19981"/>
    <cellStyle name="0 3 2 8" xfId="47426"/>
    <cellStyle name="0 3 3" xfId="7893"/>
    <cellStyle name="0 3 3 2" xfId="13146"/>
    <cellStyle name="0 3 3 3" xfId="20622"/>
    <cellStyle name="0 3 3 4" xfId="12196"/>
    <cellStyle name="0 3 3 5" xfId="12890"/>
    <cellStyle name="0 3 3 6" xfId="11010"/>
    <cellStyle name="0 3 3 7" xfId="22592"/>
    <cellStyle name="0 3 3 8" xfId="47427"/>
    <cellStyle name="0 3 4" xfId="8234"/>
    <cellStyle name="0 3 4 2" xfId="13147"/>
    <cellStyle name="0 3 4 3" xfId="20623"/>
    <cellStyle name="0 3 4 4" xfId="10245"/>
    <cellStyle name="0 3 4 5" xfId="12174"/>
    <cellStyle name="0 3 4 6" xfId="20575"/>
    <cellStyle name="0 3 4 7" xfId="12978"/>
    <cellStyle name="0 3 4 8" xfId="47428"/>
    <cellStyle name="0 3 5" xfId="8666"/>
    <cellStyle name="0 3 5 2" xfId="13148"/>
    <cellStyle name="0 3 5 3" xfId="20624"/>
    <cellStyle name="0 3 5 4" xfId="12215"/>
    <cellStyle name="0 3 5 5" xfId="12496"/>
    <cellStyle name="0 3 5 6" xfId="12661"/>
    <cellStyle name="0 3 5 7" xfId="13115"/>
    <cellStyle name="0 3 5 8" xfId="47429"/>
    <cellStyle name="0 3 6" xfId="9015"/>
    <cellStyle name="0 3 6 2" xfId="13149"/>
    <cellStyle name="0 3 6 3" xfId="20625"/>
    <cellStyle name="0 3 6 4" xfId="11378"/>
    <cellStyle name="0 3 6 5" xfId="12226"/>
    <cellStyle name="0 3 6 6" xfId="12160"/>
    <cellStyle name="0 3 6 7" xfId="12511"/>
    <cellStyle name="0 3 6 8" xfId="47430"/>
    <cellStyle name="0 3 7" xfId="9469"/>
    <cellStyle name="0 3 7 2" xfId="13150"/>
    <cellStyle name="0 3 7 3" xfId="20626"/>
    <cellStyle name="0 3 7 4" xfId="12979"/>
    <cellStyle name="0 3 7 5" xfId="20214"/>
    <cellStyle name="0 3 7 6" xfId="27692"/>
    <cellStyle name="0 3 7 7" xfId="32341"/>
    <cellStyle name="0 3 7 8" xfId="47431"/>
    <cellStyle name="0 3 8" xfId="9789"/>
    <cellStyle name="0 3 8 2" xfId="13151"/>
    <cellStyle name="0 3 8 3" xfId="20627"/>
    <cellStyle name="0 3 8 4" xfId="12411"/>
    <cellStyle name="0 3 8 5" xfId="20311"/>
    <cellStyle name="0 3 8 6" xfId="27697"/>
    <cellStyle name="0 3 8 7" xfId="20327"/>
    <cellStyle name="0 3 8 8" xfId="47432"/>
    <cellStyle name="0 3 9" xfId="10058"/>
    <cellStyle name="0 3 9 2" xfId="20628"/>
    <cellStyle name="0 3 9 3" xfId="19192"/>
    <cellStyle name="0 3 9 4" xfId="20424"/>
    <cellStyle name="0 3 9 5" xfId="27694"/>
    <cellStyle name="0 3 9 6" xfId="20065"/>
    <cellStyle name="0 3 9 7" xfId="47433"/>
    <cellStyle name="0 4" xfId="4237"/>
    <cellStyle name="0 4 10" xfId="20629"/>
    <cellStyle name="0 4 11" xfId="10263"/>
    <cellStyle name="0 4 12" xfId="11386"/>
    <cellStyle name="0 4 13" xfId="20371"/>
    <cellStyle name="0 4 14" xfId="11063"/>
    <cellStyle name="0 4 15" xfId="47434"/>
    <cellStyle name="0 4 2" xfId="7105"/>
    <cellStyle name="0 4 2 2" xfId="13154"/>
    <cellStyle name="0 4 2 3" xfId="20630"/>
    <cellStyle name="0 4 2 4" xfId="10267"/>
    <cellStyle name="0 4 2 5" xfId="20547"/>
    <cellStyle name="0 4 2 6" xfId="27699"/>
    <cellStyle name="0 4 2 7" xfId="20475"/>
    <cellStyle name="0 4 2 8" xfId="47435"/>
    <cellStyle name="0 4 3" xfId="7670"/>
    <cellStyle name="0 4 3 2" xfId="13155"/>
    <cellStyle name="0 4 3 3" xfId="20631"/>
    <cellStyle name="0 4 3 4" xfId="12692"/>
    <cellStyle name="0 4 3 5" xfId="20904"/>
    <cellStyle name="0 4 3 6" xfId="19778"/>
    <cellStyle name="0 4 3 7" xfId="20262"/>
    <cellStyle name="0 4 3 8" xfId="47436"/>
    <cellStyle name="0 4 4" xfId="4293"/>
    <cellStyle name="0 4 4 2" xfId="13156"/>
    <cellStyle name="0 4 4 3" xfId="20632"/>
    <cellStyle name="0 4 4 4" xfId="10282"/>
    <cellStyle name="0 4 4 5" xfId="20188"/>
    <cellStyle name="0 4 4 6" xfId="26890"/>
    <cellStyle name="0 4 4 7" xfId="19982"/>
    <cellStyle name="0 4 4 8" xfId="47437"/>
    <cellStyle name="0 4 5" xfId="8447"/>
    <cellStyle name="0 4 5 2" xfId="13157"/>
    <cellStyle name="0 4 5 3" xfId="20633"/>
    <cellStyle name="0 4 5 4" xfId="13460"/>
    <cellStyle name="0 4 5 5" xfId="20304"/>
    <cellStyle name="0 4 5 6" xfId="11388"/>
    <cellStyle name="0 4 5 7" xfId="10847"/>
    <cellStyle name="0 4 5 8" xfId="47438"/>
    <cellStyle name="0 4 6" xfId="5920"/>
    <cellStyle name="0 4 6 2" xfId="13158"/>
    <cellStyle name="0 4 6 3" xfId="20634"/>
    <cellStyle name="0 4 6 4" xfId="12757"/>
    <cellStyle name="0 4 6 5" xfId="20465"/>
    <cellStyle name="0 4 6 6" xfId="26896"/>
    <cellStyle name="0 4 6 7" xfId="11167"/>
    <cellStyle name="0 4 6 8" xfId="47439"/>
    <cellStyle name="0 4 7" xfId="9249"/>
    <cellStyle name="0 4 7 2" xfId="13159"/>
    <cellStyle name="0 4 7 3" xfId="20635"/>
    <cellStyle name="0 4 7 4" xfId="10309"/>
    <cellStyle name="0 4 7 5" xfId="20533"/>
    <cellStyle name="0 4 7 6" xfId="20144"/>
    <cellStyle name="0 4 7 7" xfId="10265"/>
    <cellStyle name="0 4 7 8" xfId="47440"/>
    <cellStyle name="0 4 8" xfId="9612"/>
    <cellStyle name="0 4 8 2" xfId="13160"/>
    <cellStyle name="0 4 8 3" xfId="20636"/>
    <cellStyle name="0 4 8 4" xfId="20333"/>
    <cellStyle name="0 4 8 5" xfId="12785"/>
    <cellStyle name="0 4 8 6" xfId="26902"/>
    <cellStyle name="0 4 8 7" xfId="26904"/>
    <cellStyle name="0 4 8 8" xfId="47441"/>
    <cellStyle name="0 4 9" xfId="8927"/>
    <cellStyle name="0 4 9 2" xfId="20637"/>
    <cellStyle name="0 4 9 3" xfId="20114"/>
    <cellStyle name="0 4 9 4" xfId="11728"/>
    <cellStyle name="0 4 9 5" xfId="19928"/>
    <cellStyle name="0 4 9 6" xfId="32340"/>
    <cellStyle name="0 4 9 7" xfId="47442"/>
    <cellStyle name="0 5" xfId="3716"/>
    <cellStyle name="0 5 2" xfId="13162"/>
    <cellStyle name="0 5 3" xfId="20638"/>
    <cellStyle name="0 5 4" xfId="19791"/>
    <cellStyle name="0 5 5" xfId="12678"/>
    <cellStyle name="0 5 6" xfId="20152"/>
    <cellStyle name="0 5 7" xfId="20400"/>
    <cellStyle name="0 5 8" xfId="47443"/>
    <cellStyle name="0 6" xfId="6142"/>
    <cellStyle name="0 6 2" xfId="13163"/>
    <cellStyle name="0 6 3" xfId="20639"/>
    <cellStyle name="0 6 4" xfId="20098"/>
    <cellStyle name="0 6 5" xfId="20394"/>
    <cellStyle name="0 6 6" xfId="12171"/>
    <cellStyle name="0 6 7" xfId="10844"/>
    <cellStyle name="0 6 8" xfId="47444"/>
    <cellStyle name="0 7" xfId="11595"/>
    <cellStyle name="0,0_x000d__x000a_NA_x000d__x000a_" xfId="1699"/>
    <cellStyle name="0,0_x000d__x000a_NA_x000d__x000a_ 2" xfId="11594"/>
    <cellStyle name="1" xfId="1698"/>
    <cellStyle name="1 2" xfId="11593"/>
    <cellStyle name="1_Book1" xfId="1697"/>
    <cellStyle name="1_Book1 2" xfId="3768"/>
    <cellStyle name="1_Book1 2 2" xfId="13164"/>
    <cellStyle name="1_Book1 3" xfId="11592"/>
    <cellStyle name="1_Book1_HC  QNM009(van dc1)" xfId="1696"/>
    <cellStyle name="1_Book1_HC  QNM009(van dc1) 2" xfId="11591"/>
    <cellStyle name="1_Book1_KH hoach keo quang thang 5" xfId="1695"/>
    <cellStyle name="1_Book1_KH hoach keo quang thang 5 2" xfId="11590"/>
    <cellStyle name="1_danh_ba_DT_cac_Tinh" xfId="1694"/>
    <cellStyle name="1_danh_ba_DT_cac_Tinh 2" xfId="11589"/>
    <cellStyle name="1_Du Lieu ADSL Va PSTN" xfId="1693"/>
    <cellStyle name="1_Du Lieu ADSL Va PSTN 2" xfId="11588"/>
    <cellStyle name="1_du toan qnm184" xfId="1692"/>
    <cellStyle name="1_du toan qnm184 2" xfId="11587"/>
    <cellStyle name="1_HC  QNM009(van dc1)" xfId="1691"/>
    <cellStyle name="1_HC  QNM009(van dc1) 2" xfId="11586"/>
    <cellStyle name="1_KE HOACH DI TINH thang 10-2007" xfId="1690"/>
    <cellStyle name="1_KE HOACH DI TINH thang 10-2007 2" xfId="11585"/>
    <cellStyle name="1_QNM UCTT T3.2009_doi 4" xfId="1689"/>
    <cellStyle name="1_QNM UCTT T3.2009_doi 4 2" xfId="11584"/>
    <cellStyle name="18" xfId="1688"/>
    <cellStyle name="18 2" xfId="11583"/>
    <cellStyle name="¹éºÐÀ²_±âÅ¸" xfId="1687"/>
    <cellStyle name="2" xfId="1686"/>
    <cellStyle name="2 2" xfId="11581"/>
    <cellStyle name="2_Book1" xfId="1685"/>
    <cellStyle name="2_Book1 2" xfId="11580"/>
    <cellStyle name="2_Book1_HC  QNM009(van dc1)" xfId="1684"/>
    <cellStyle name="2_Book1_HC  QNM009(van dc1) 2" xfId="11579"/>
    <cellStyle name="2_Book1_KH hoach keo quang thang 5" xfId="1683"/>
    <cellStyle name="2_Book1_KH hoach keo quang thang 5 2" xfId="11578"/>
    <cellStyle name="2_danh_ba_DT_cac_Tinh" xfId="1682"/>
    <cellStyle name="2_danh_ba_DT_cac_Tinh 2" xfId="11577"/>
    <cellStyle name="2_Du Lieu ADSL Va PSTN" xfId="1681"/>
    <cellStyle name="2_Du Lieu ADSL Va PSTN 2" xfId="11576"/>
    <cellStyle name="2_du toan qnm184" xfId="1680"/>
    <cellStyle name="2_du toan qnm184 2" xfId="11575"/>
    <cellStyle name="2_HC  QNM009(van dc1)" xfId="1679"/>
    <cellStyle name="2_HC  QNM009(van dc1) 2" xfId="11574"/>
    <cellStyle name="2_KE HOACH DI TINH thang 10-2007" xfId="1678"/>
    <cellStyle name="2_KE HOACH DI TINH thang 10-2007 2" xfId="11573"/>
    <cellStyle name="2_QNM UCTT T3.2009_doi 4" xfId="1677"/>
    <cellStyle name="2_QNM UCTT T3.2009_doi 4 2" xfId="11572"/>
    <cellStyle name="20% - Accent1 2" xfId="1676"/>
    <cellStyle name="20% - Accent1 2 2" xfId="1675"/>
    <cellStyle name="20% - Accent1 2 2 2" xfId="11570"/>
    <cellStyle name="20% - Accent1 2 3" xfId="11571"/>
    <cellStyle name="20% - Accent1 3" xfId="1674"/>
    <cellStyle name="20% - Accent1 3 2" xfId="11569"/>
    <cellStyle name="20% - Accent1 4" xfId="5713"/>
    <cellStyle name="20% - Accent1 4 2" xfId="13165"/>
    <cellStyle name="20% - Accent2 2" xfId="1673"/>
    <cellStyle name="20% - Accent2 2 2" xfId="1672"/>
    <cellStyle name="20% - Accent2 2 2 2" xfId="11567"/>
    <cellStyle name="20% - Accent2 2 3" xfId="11568"/>
    <cellStyle name="20% - Accent2 3" xfId="1671"/>
    <cellStyle name="20% - Accent2 3 2" xfId="11566"/>
    <cellStyle name="20% - Accent2 4" xfId="4624"/>
    <cellStyle name="20% - Accent2 4 2" xfId="13166"/>
    <cellStyle name="20% - Accent3 2" xfId="1670"/>
    <cellStyle name="20% - Accent3 2 2" xfId="1669"/>
    <cellStyle name="20% - Accent3 2 2 2" xfId="11564"/>
    <cellStyle name="20% - Accent3 2 3" xfId="11565"/>
    <cellStyle name="20% - Accent3 3" xfId="1668"/>
    <cellStyle name="20% - Accent3 3 2" xfId="11563"/>
    <cellStyle name="20% - Accent3 4" xfId="4525"/>
    <cellStyle name="20% - Accent3 4 2" xfId="13167"/>
    <cellStyle name="20% - Accent4 2" xfId="1667"/>
    <cellStyle name="20% - Accent4 2 2" xfId="1666"/>
    <cellStyle name="20% - Accent4 2 2 2" xfId="11561"/>
    <cellStyle name="20% - Accent4 2 3" xfId="11562"/>
    <cellStyle name="20% - Accent4 3" xfId="1665"/>
    <cellStyle name="20% - Accent4 3 2" xfId="11560"/>
    <cellStyle name="20% - Accent4 4" xfId="6112"/>
    <cellStyle name="20% - Accent4 4 2" xfId="13168"/>
    <cellStyle name="20% - Accent5 2" xfId="1664"/>
    <cellStyle name="20% - Accent5 2 2" xfId="1663"/>
    <cellStyle name="20% - Accent5 2 2 2" xfId="11558"/>
    <cellStyle name="20% - Accent5 2 3" xfId="11559"/>
    <cellStyle name="20% - Accent5 3" xfId="1662"/>
    <cellStyle name="20% - Accent5 3 2" xfId="11557"/>
    <cellStyle name="20% - Accent5 4" xfId="5331"/>
    <cellStyle name="20% - Accent5 4 2" xfId="13169"/>
    <cellStyle name="20% - Accent6 2" xfId="1661"/>
    <cellStyle name="20% - Accent6 2 2" xfId="1660"/>
    <cellStyle name="20% - Accent6 2 2 2" xfId="11555"/>
    <cellStyle name="20% - Accent6 2 3" xfId="11556"/>
    <cellStyle name="20% - Accent6 3" xfId="1659"/>
    <cellStyle name="20% - Accent6 3 2" xfId="11554"/>
    <cellStyle name="20% - Accent6 4" xfId="3905"/>
    <cellStyle name="20% - Accent6 4 2" xfId="13170"/>
    <cellStyle name="20% - Nhấn1" xfId="1658"/>
    <cellStyle name="20% - Nhấn1 2" xfId="11553"/>
    <cellStyle name="20% - Nhấn2" xfId="1657"/>
    <cellStyle name="20% - Nhấn2 2" xfId="11552"/>
    <cellStyle name="20% - Nhấn3" xfId="1656"/>
    <cellStyle name="20% - Nhấn3 2" xfId="11551"/>
    <cellStyle name="20% - Nhấn4" xfId="1655"/>
    <cellStyle name="20% - Nhấn4 2" xfId="11550"/>
    <cellStyle name="20% - Nhấn5" xfId="1654"/>
    <cellStyle name="20% - Nhấn5 2" xfId="11549"/>
    <cellStyle name="20% - Nhấn6" xfId="1653"/>
    <cellStyle name="20% - Nhấn6 2" xfId="11548"/>
    <cellStyle name="3" xfId="1652"/>
    <cellStyle name="3 2" xfId="11547"/>
    <cellStyle name="3_Book1" xfId="1651"/>
    <cellStyle name="3_Book1 2" xfId="11546"/>
    <cellStyle name="3_Book1_HC  QNM009(van dc1)" xfId="1650"/>
    <cellStyle name="3_Book1_HC  QNM009(van dc1) 2" xfId="11545"/>
    <cellStyle name="3_Book1_KH hoach keo quang thang 5" xfId="1649"/>
    <cellStyle name="3_Book1_KH hoach keo quang thang 5 2" xfId="11544"/>
    <cellStyle name="3_danh_ba_DT_cac_Tinh" xfId="1648"/>
    <cellStyle name="3_danh_ba_DT_cac_Tinh 2" xfId="11543"/>
    <cellStyle name="3_Du Lieu ADSL Va PSTN" xfId="1647"/>
    <cellStyle name="3_Du Lieu ADSL Va PSTN 2" xfId="11542"/>
    <cellStyle name="3_du toan qnm184" xfId="1646"/>
    <cellStyle name="3_du toan qnm184 2" xfId="11541"/>
    <cellStyle name="3_HC  QNM009(van dc1)" xfId="1645"/>
    <cellStyle name="3_HC  QNM009(van dc1) 2" xfId="11540"/>
    <cellStyle name="3_KE HOACH DI TINH thang 10-2007" xfId="1639"/>
    <cellStyle name="3_KE HOACH DI TINH thang 10-2007 2" xfId="11534"/>
    <cellStyle name="3_QNM UCTT T3.2009_doi 4" xfId="1638"/>
    <cellStyle name="3_QNM UCTT T3.2009_doi 4 2" xfId="11533"/>
    <cellStyle name="³f¹ô[0]_pldt" xfId="1637"/>
    <cellStyle name="³f¹ô_pldt" xfId="1636"/>
    <cellStyle name="4" xfId="1635"/>
    <cellStyle name="4 2" xfId="11532"/>
    <cellStyle name="40% - Accent1 2" xfId="1633"/>
    <cellStyle name="40% - Accent1 2 2" xfId="1632"/>
    <cellStyle name="40% - Accent1 2 2 2" xfId="11529"/>
    <cellStyle name="40% - Accent1 2 3" xfId="11530"/>
    <cellStyle name="40% - Accent1 3" xfId="1631"/>
    <cellStyle name="40% - Accent1 3 2" xfId="11528"/>
    <cellStyle name="40% - Accent1 4" xfId="3817"/>
    <cellStyle name="40% - Accent1 4 2" xfId="13171"/>
    <cellStyle name="40% - Accent2 2" xfId="1630"/>
    <cellStyle name="40% - Accent2 2 2" xfId="1629"/>
    <cellStyle name="40% - Accent2 2 2 2" xfId="11526"/>
    <cellStyle name="40% - Accent2 2 3" xfId="11527"/>
    <cellStyle name="40% - Accent2 3" xfId="1628"/>
    <cellStyle name="40% - Accent2 3 2" xfId="11525"/>
    <cellStyle name="40% - Accent2 4" xfId="5686"/>
    <cellStyle name="40% - Accent2 4 2" xfId="13172"/>
    <cellStyle name="40% - Accent3 2" xfId="1627"/>
    <cellStyle name="40% - Accent3 2 2" xfId="1626"/>
    <cellStyle name="40% - Accent3 2 2 2" xfId="11523"/>
    <cellStyle name="40% - Accent3 2 3" xfId="11524"/>
    <cellStyle name="40% - Accent3 3" xfId="1625"/>
    <cellStyle name="40% - Accent3 3 2" xfId="11522"/>
    <cellStyle name="40% - Accent3 4" xfId="5349"/>
    <cellStyle name="40% - Accent3 4 2" xfId="13173"/>
    <cellStyle name="40% - Accent4 2" xfId="1624"/>
    <cellStyle name="40% - Accent4 2 2" xfId="1623"/>
    <cellStyle name="40% - Accent4 2 2 2" xfId="11520"/>
    <cellStyle name="40% - Accent4 2 3" xfId="11521"/>
    <cellStyle name="40% - Accent4 3" xfId="1622"/>
    <cellStyle name="40% - Accent4 3 2" xfId="11519"/>
    <cellStyle name="40% - Accent4 4" xfId="4591"/>
    <cellStyle name="40% - Accent4 4 2" xfId="13174"/>
    <cellStyle name="40% - Accent5 2" xfId="1621"/>
    <cellStyle name="40% - Accent5 2 2" xfId="1620"/>
    <cellStyle name="40% - Accent5 2 2 2" xfId="11517"/>
    <cellStyle name="40% - Accent5 2 3" xfId="11518"/>
    <cellStyle name="40% - Accent5 3" xfId="1619"/>
    <cellStyle name="40% - Accent5 3 2" xfId="11516"/>
    <cellStyle name="40% - Accent5 4" xfId="3827"/>
    <cellStyle name="40% - Accent5 4 2" xfId="13175"/>
    <cellStyle name="40% - Accent6 2" xfId="1618"/>
    <cellStyle name="40% - Accent6 2 2" xfId="1617"/>
    <cellStyle name="40% - Accent6 2 2 2" xfId="11514"/>
    <cellStyle name="40% - Accent6 2 3" xfId="11515"/>
    <cellStyle name="40% - Accent6 3" xfId="1616"/>
    <cellStyle name="40% - Accent6 3 2" xfId="11513"/>
    <cellStyle name="40% - Accent6 4" xfId="4998"/>
    <cellStyle name="40% - Accent6 4 2" xfId="13176"/>
    <cellStyle name="40% - Nhấn1" xfId="1615"/>
    <cellStyle name="40% - Nhấn1 2" xfId="11512"/>
    <cellStyle name="40% - Nhấn2" xfId="1614"/>
    <cellStyle name="40% - Nhấn2 2" xfId="11511"/>
    <cellStyle name="40% - Nhấn3" xfId="1613"/>
    <cellStyle name="40% - Nhấn3 2" xfId="11510"/>
    <cellStyle name="40% - Nhấn4" xfId="1612"/>
    <cellStyle name="40% - Nhấn4 2" xfId="11509"/>
    <cellStyle name="40% - Nhấn5" xfId="1611"/>
    <cellStyle name="40% - Nhấn5 2" xfId="11508"/>
    <cellStyle name="40% - Nhấn6" xfId="1610"/>
    <cellStyle name="40% - Nhấn6 2" xfId="11507"/>
    <cellStyle name="510T" xfId="1609"/>
    <cellStyle name="510T 2" xfId="11506"/>
    <cellStyle name="52" xfId="1"/>
    <cellStyle name="6" xfId="1608"/>
    <cellStyle name="6 2" xfId="11505"/>
    <cellStyle name="60% - Accent1 2" xfId="1607"/>
    <cellStyle name="60% - Accent1 2 2" xfId="1606"/>
    <cellStyle name="60% - Accent1 2 2 2" xfId="11503"/>
    <cellStyle name="60% - Accent1 2 3" xfId="11504"/>
    <cellStyle name="60% - Accent1 3" xfId="1605"/>
    <cellStyle name="60% - Accent1 3 2" xfId="11502"/>
    <cellStyle name="60% - Accent1 4" xfId="4976"/>
    <cellStyle name="60% - Accent1 4 2" xfId="13177"/>
    <cellStyle name="60% - Accent2 2" xfId="1604"/>
    <cellStyle name="60% - Accent2 2 2" xfId="1603"/>
    <cellStyle name="60% - Accent2 2 2 2" xfId="11500"/>
    <cellStyle name="60% - Accent2 2 3" xfId="11501"/>
    <cellStyle name="60% - Accent2 3" xfId="1602"/>
    <cellStyle name="60% - Accent2 3 2" xfId="11499"/>
    <cellStyle name="60% - Accent2 4" xfId="5822"/>
    <cellStyle name="60% - Accent2 4 2" xfId="13178"/>
    <cellStyle name="60% - Accent3 2" xfId="1601"/>
    <cellStyle name="60% - Accent3 2 2" xfId="1600"/>
    <cellStyle name="60% - Accent3 2 2 2" xfId="11497"/>
    <cellStyle name="60% - Accent3 2 3" xfId="11498"/>
    <cellStyle name="60% - Accent3 3" xfId="1599"/>
    <cellStyle name="60% - Accent3 3 2" xfId="11496"/>
    <cellStyle name="60% - Accent3 4" xfId="5695"/>
    <cellStyle name="60% - Accent3 4 2" xfId="13179"/>
    <cellStyle name="60% - Accent4 2" xfId="1590"/>
    <cellStyle name="60% - Accent4 2 2" xfId="1589"/>
    <cellStyle name="60% - Accent4 2 2 2" xfId="11490"/>
    <cellStyle name="60% - Accent4 2 3" xfId="11491"/>
    <cellStyle name="60% - Accent4 3" xfId="1588"/>
    <cellStyle name="60% - Accent4 3 2" xfId="11489"/>
    <cellStyle name="60% - Accent4 4" xfId="4279"/>
    <cellStyle name="60% - Accent4 4 2" xfId="13180"/>
    <cellStyle name="60% - Accent5 2" xfId="1585"/>
    <cellStyle name="60% - Accent5 2 2" xfId="1584"/>
    <cellStyle name="60% - Accent5 2 2 2" xfId="11486"/>
    <cellStyle name="60% - Accent5 2 3" xfId="11487"/>
    <cellStyle name="60% - Accent5 3" xfId="1583"/>
    <cellStyle name="60% - Accent5 3 2" xfId="11485"/>
    <cellStyle name="60% - Accent5 4" xfId="3692"/>
    <cellStyle name="60% - Accent5 4 2" xfId="13181"/>
    <cellStyle name="60% - Accent6 2" xfId="1582"/>
    <cellStyle name="60% - Accent6 2 2" xfId="1581"/>
    <cellStyle name="60% - Accent6 2 2 2" xfId="11483"/>
    <cellStyle name="60% - Accent6 2 3" xfId="11484"/>
    <cellStyle name="60% - Accent6 3" xfId="1580"/>
    <cellStyle name="60% - Accent6 3 2" xfId="11482"/>
    <cellStyle name="60% - Accent6 4" xfId="5744"/>
    <cellStyle name="60% - Accent6 4 2" xfId="13182"/>
    <cellStyle name="60% - Nhấn1" xfId="1579"/>
    <cellStyle name="60% - Nhấn1 2" xfId="11481"/>
    <cellStyle name="60% - Nhấn2" xfId="1578"/>
    <cellStyle name="60% - Nhấn2 2" xfId="11480"/>
    <cellStyle name="60% - Nhấn3" xfId="1577"/>
    <cellStyle name="60% - Nhấn3 2" xfId="11479"/>
    <cellStyle name="60% - Nhấn4" xfId="1576"/>
    <cellStyle name="60% - Nhấn4 2" xfId="11478"/>
    <cellStyle name="60% - Nhấn5" xfId="1575"/>
    <cellStyle name="60% - Nhấn5 2" xfId="11477"/>
    <cellStyle name="60% - Nhấn6" xfId="1574"/>
    <cellStyle name="60% - Nhấn6 2" xfId="11476"/>
    <cellStyle name="a" xfId="1573"/>
    <cellStyle name="a 2" xfId="11475"/>
    <cellStyle name="Accent1 - 20%" xfId="1572"/>
    <cellStyle name="Accent1 - 20% 2" xfId="11474"/>
    <cellStyle name="Accent1 - 40%" xfId="1571"/>
    <cellStyle name="Accent1 - 40% 2" xfId="11473"/>
    <cellStyle name="Accent1 - 60%" xfId="1570"/>
    <cellStyle name="Accent1 - 60% 2" xfId="11472"/>
    <cellStyle name="Accent1 10" xfId="6734"/>
    <cellStyle name="Accent1 10 2" xfId="13183"/>
    <cellStyle name="Accent1 11" xfId="6457"/>
    <cellStyle name="Accent1 11 2" xfId="13184"/>
    <cellStyle name="Accent1 12" xfId="6067"/>
    <cellStyle name="Accent1 12 2" xfId="13185"/>
    <cellStyle name="Accent1 13" xfId="6682"/>
    <cellStyle name="Accent1 13 2" xfId="13186"/>
    <cellStyle name="Accent1 14" xfId="6460"/>
    <cellStyle name="Accent1 14 2" xfId="13187"/>
    <cellStyle name="Accent1 15" xfId="6873"/>
    <cellStyle name="Accent1 15 2" xfId="13188"/>
    <cellStyle name="Accent1 16" xfId="4892"/>
    <cellStyle name="Accent1 16 2" xfId="13189"/>
    <cellStyle name="Accent1 2" xfId="1569"/>
    <cellStyle name="Accent1 2 2" xfId="1568"/>
    <cellStyle name="Accent1 2 2 2" xfId="11470"/>
    <cellStyle name="Accent1 2 3" xfId="11471"/>
    <cellStyle name="Accent1 3" xfId="1567"/>
    <cellStyle name="Accent1 3 2" xfId="11469"/>
    <cellStyle name="Accent1 4" xfId="5808"/>
    <cellStyle name="Accent1 4 2" xfId="13190"/>
    <cellStyle name="Accent1 5" xfId="4573"/>
    <cellStyle name="Accent1 5 2" xfId="13191"/>
    <cellStyle name="Accent1 6" xfId="5997"/>
    <cellStyle name="Accent1 6 2" xfId="13192"/>
    <cellStyle name="Accent1 7" xfId="4752"/>
    <cellStyle name="Accent1 7 2" xfId="13193"/>
    <cellStyle name="Accent1 8" xfId="4483"/>
    <cellStyle name="Accent1 8 2" xfId="13194"/>
    <cellStyle name="Accent1 9" xfId="10166"/>
    <cellStyle name="Accent1 9 2" xfId="13195"/>
    <cellStyle name="Accent2 - 20%" xfId="1566"/>
    <cellStyle name="Accent2 - 20% 2" xfId="11468"/>
    <cellStyle name="Accent2 - 40%" xfId="1565"/>
    <cellStyle name="Accent2 - 40% 2" xfId="11467"/>
    <cellStyle name="Accent2 - 60%" xfId="1564"/>
    <cellStyle name="Accent2 - 60% 2" xfId="11466"/>
    <cellStyle name="Accent2 10" xfId="7321"/>
    <cellStyle name="Accent2 10 2" xfId="13196"/>
    <cellStyle name="Accent2 11" xfId="7760"/>
    <cellStyle name="Accent2 11 2" xfId="13197"/>
    <cellStyle name="Accent2 12" xfId="6481"/>
    <cellStyle name="Accent2 12 2" xfId="13198"/>
    <cellStyle name="Accent2 13" xfId="4612"/>
    <cellStyle name="Accent2 13 2" xfId="13199"/>
    <cellStyle name="Accent2 14" xfId="4163"/>
    <cellStyle name="Accent2 14 2" xfId="13200"/>
    <cellStyle name="Accent2 15" xfId="9972"/>
    <cellStyle name="Accent2 15 2" xfId="13201"/>
    <cellStyle name="Accent2 16" xfId="6571"/>
    <cellStyle name="Accent2 16 2" xfId="13202"/>
    <cellStyle name="Accent2 2" xfId="1563"/>
    <cellStyle name="Accent2 2 2" xfId="1562"/>
    <cellStyle name="Accent2 2 2 2" xfId="11464"/>
    <cellStyle name="Accent2 2 3" xfId="11465"/>
    <cellStyle name="Accent2 3" xfId="1561"/>
    <cellStyle name="Accent2 3 2" xfId="11463"/>
    <cellStyle name="Accent2 4" xfId="5574"/>
    <cellStyle name="Accent2 4 2" xfId="13203"/>
    <cellStyle name="Accent2 5" xfId="4918"/>
    <cellStyle name="Accent2 5 2" xfId="13204"/>
    <cellStyle name="Accent2 6" xfId="5213"/>
    <cellStyle name="Accent2 6 2" xfId="13205"/>
    <cellStyle name="Accent2 7" xfId="4505"/>
    <cellStyle name="Accent2 7 2" xfId="13206"/>
    <cellStyle name="Accent2 8" xfId="6432"/>
    <cellStyle name="Accent2 8 2" xfId="13207"/>
    <cellStyle name="Accent2 9" xfId="7390"/>
    <cellStyle name="Accent2 9 2" xfId="13208"/>
    <cellStyle name="Accent3 - 20%" xfId="1560"/>
    <cellStyle name="Accent3 - 20% 2" xfId="11462"/>
    <cellStyle name="Accent3 - 40%" xfId="1559"/>
    <cellStyle name="Accent3 - 40% 2" xfId="11461"/>
    <cellStyle name="Accent3 - 60%" xfId="1558"/>
    <cellStyle name="Accent3 - 60% 2" xfId="11460"/>
    <cellStyle name="Accent3 10" xfId="7025"/>
    <cellStyle name="Accent3 10 2" xfId="13209"/>
    <cellStyle name="Accent3 11" xfId="4487"/>
    <cellStyle name="Accent3 11 2" xfId="13210"/>
    <cellStyle name="Accent3 12" xfId="4693"/>
    <cellStyle name="Accent3 12 2" xfId="13211"/>
    <cellStyle name="Accent3 13" xfId="6353"/>
    <cellStyle name="Accent3 13 2" xfId="13212"/>
    <cellStyle name="Accent3 14" xfId="4394"/>
    <cellStyle name="Accent3 14 2" xfId="13213"/>
    <cellStyle name="Accent3 15" xfId="7561"/>
    <cellStyle name="Accent3 15 2" xfId="13214"/>
    <cellStyle name="Accent3 16" xfId="8379"/>
    <cellStyle name="Accent3 16 2" xfId="13215"/>
    <cellStyle name="Accent3 2" xfId="1557"/>
    <cellStyle name="Accent3 2 2" xfId="1556"/>
    <cellStyle name="Accent3 2 2 2" xfId="11458"/>
    <cellStyle name="Accent3 2 3" xfId="11459"/>
    <cellStyle name="Accent3 3" xfId="1555"/>
    <cellStyle name="Accent3 3 2" xfId="11457"/>
    <cellStyle name="Accent3 4" xfId="4990"/>
    <cellStyle name="Accent3 4 2" xfId="13216"/>
    <cellStyle name="Accent3 5" xfId="4331"/>
    <cellStyle name="Accent3 5 2" xfId="13217"/>
    <cellStyle name="Accent3 6" xfId="5882"/>
    <cellStyle name="Accent3 6 2" xfId="13218"/>
    <cellStyle name="Accent3 7" xfId="6169"/>
    <cellStyle name="Accent3 7 2" xfId="13219"/>
    <cellStyle name="Accent3 8" xfId="9596"/>
    <cellStyle name="Accent3 8 2" xfId="13220"/>
    <cellStyle name="Accent3 9" xfId="7604"/>
    <cellStyle name="Accent3 9 2" xfId="13221"/>
    <cellStyle name="Accent4 - 20%" xfId="1554"/>
    <cellStyle name="Accent4 - 20% 2" xfId="11456"/>
    <cellStyle name="Accent4 - 40%" xfId="1553"/>
    <cellStyle name="Accent4 - 40% 2" xfId="11455"/>
    <cellStyle name="Accent4 - 60%" xfId="1552"/>
    <cellStyle name="Accent4 - 60% 2" xfId="11454"/>
    <cellStyle name="Accent4 10" xfId="7552"/>
    <cellStyle name="Accent4 10 2" xfId="13222"/>
    <cellStyle name="Accent4 11" xfId="5420"/>
    <cellStyle name="Accent4 11 2" xfId="13223"/>
    <cellStyle name="Accent4 12" xfId="4415"/>
    <cellStyle name="Accent4 12 2" xfId="13224"/>
    <cellStyle name="Accent4 13" xfId="8744"/>
    <cellStyle name="Accent4 13 2" xfId="13225"/>
    <cellStyle name="Accent4 14" xfId="7669"/>
    <cellStyle name="Accent4 14 2" xfId="13226"/>
    <cellStyle name="Accent4 15" xfId="10163"/>
    <cellStyle name="Accent4 15 2" xfId="13227"/>
    <cellStyle name="Accent4 16" xfId="6588"/>
    <cellStyle name="Accent4 16 2" xfId="13228"/>
    <cellStyle name="Accent4 2" xfId="1551"/>
    <cellStyle name="Accent4 2 2" xfId="1550"/>
    <cellStyle name="Accent4 2 2 2" xfId="11452"/>
    <cellStyle name="Accent4 2 3" xfId="11453"/>
    <cellStyle name="Accent4 3" xfId="1549"/>
    <cellStyle name="Accent4 3 2" xfId="11451"/>
    <cellStyle name="Accent4 4" xfId="5238"/>
    <cellStyle name="Accent4 4 2" xfId="13229"/>
    <cellStyle name="Accent4 5" xfId="4666"/>
    <cellStyle name="Accent4 5 2" xfId="13230"/>
    <cellStyle name="Accent4 6" xfId="5969"/>
    <cellStyle name="Accent4 6 2" xfId="13231"/>
    <cellStyle name="Accent4 7" xfId="6158"/>
    <cellStyle name="Accent4 7 2" xfId="13232"/>
    <cellStyle name="Accent4 8" xfId="6030"/>
    <cellStyle name="Accent4 8 2" xfId="13233"/>
    <cellStyle name="Accent4 9" xfId="10034"/>
    <cellStyle name="Accent4 9 2" xfId="13234"/>
    <cellStyle name="Accent5 - 20%" xfId="1548"/>
    <cellStyle name="Accent5 - 20% 2" xfId="11450"/>
    <cellStyle name="Accent5 - 40%" xfId="1547"/>
    <cellStyle name="Accent5 - 40% 2" xfId="11449"/>
    <cellStyle name="Accent5 - 60%" xfId="1546"/>
    <cellStyle name="Accent5 - 60% 2" xfId="11448"/>
    <cellStyle name="Accent5 10" xfId="5419"/>
    <cellStyle name="Accent5 10 2" xfId="13235"/>
    <cellStyle name="Accent5 11" xfId="6365"/>
    <cellStyle name="Accent5 11 2" xfId="13236"/>
    <cellStyle name="Accent5 12" xfId="5393"/>
    <cellStyle name="Accent5 12 2" xfId="13237"/>
    <cellStyle name="Accent5 13" xfId="6735"/>
    <cellStyle name="Accent5 13 2" xfId="13238"/>
    <cellStyle name="Accent5 14" xfId="6596"/>
    <cellStyle name="Accent5 14 2" xfId="13239"/>
    <cellStyle name="Accent5 15" xfId="6697"/>
    <cellStyle name="Accent5 15 2" xfId="13240"/>
    <cellStyle name="Accent5 16" xfId="4814"/>
    <cellStyle name="Accent5 16 2" xfId="13241"/>
    <cellStyle name="Accent5 2" xfId="1545"/>
    <cellStyle name="Accent5 2 2" xfId="1544"/>
    <cellStyle name="Accent5 2 2 2" xfId="11446"/>
    <cellStyle name="Accent5 2 3" xfId="11447"/>
    <cellStyle name="Accent5 3" xfId="1543"/>
    <cellStyle name="Accent5 3 2" xfId="11445"/>
    <cellStyle name="Accent5 4" xfId="6010"/>
    <cellStyle name="Accent5 4 2" xfId="13242"/>
    <cellStyle name="Accent5 5" xfId="5055"/>
    <cellStyle name="Accent5 5 2" xfId="13243"/>
    <cellStyle name="Accent5 6" xfId="5036"/>
    <cellStyle name="Accent5 6 2" xfId="13244"/>
    <cellStyle name="Accent5 7" xfId="6152"/>
    <cellStyle name="Accent5 7 2" xfId="13245"/>
    <cellStyle name="Accent5 8" xfId="4432"/>
    <cellStyle name="Accent5 8 2" xfId="13246"/>
    <cellStyle name="Accent5 9" xfId="5235"/>
    <cellStyle name="Accent5 9 2" xfId="13247"/>
    <cellStyle name="Accent6 - 20%" xfId="1542"/>
    <cellStyle name="Accent6 - 20% 2" xfId="11444"/>
    <cellStyle name="Accent6 - 40%" xfId="1541"/>
    <cellStyle name="Accent6 - 40% 2" xfId="11443"/>
    <cellStyle name="Accent6 - 60%" xfId="1540"/>
    <cellStyle name="Accent6 - 60% 2" xfId="11442"/>
    <cellStyle name="Accent6 10" xfId="10115"/>
    <cellStyle name="Accent6 10 2" xfId="13248"/>
    <cellStyle name="Accent6 11" xfId="9856"/>
    <cellStyle name="Accent6 11 2" xfId="13249"/>
    <cellStyle name="Accent6 12" xfId="6121"/>
    <cellStyle name="Accent6 12 2" xfId="13250"/>
    <cellStyle name="Accent6 13" xfId="8557"/>
    <cellStyle name="Accent6 13 2" xfId="13251"/>
    <cellStyle name="Accent6 14" xfId="6311"/>
    <cellStyle name="Accent6 14 2" xfId="13252"/>
    <cellStyle name="Accent6 15" xfId="4056"/>
    <cellStyle name="Accent6 15 2" xfId="13253"/>
    <cellStyle name="Accent6 16" xfId="6618"/>
    <cellStyle name="Accent6 16 2" xfId="13254"/>
    <cellStyle name="Accent6 2" xfId="1539"/>
    <cellStyle name="Accent6 2 2" xfId="1538"/>
    <cellStyle name="Accent6 2 2 2" xfId="11440"/>
    <cellStyle name="Accent6 2 3" xfId="11441"/>
    <cellStyle name="Accent6 3" xfId="1537"/>
    <cellStyle name="Accent6 3 2" xfId="11439"/>
    <cellStyle name="Accent6 4" xfId="4842"/>
    <cellStyle name="Accent6 4 2" xfId="13255"/>
    <cellStyle name="Accent6 5" xfId="3695"/>
    <cellStyle name="Accent6 5 2" xfId="13256"/>
    <cellStyle name="Accent6 6" xfId="5558"/>
    <cellStyle name="Accent6 6 2" xfId="13257"/>
    <cellStyle name="Accent6 7" xfId="6144"/>
    <cellStyle name="Accent6 7 2" xfId="13258"/>
    <cellStyle name="Accent6 8" xfId="6451"/>
    <cellStyle name="Accent6 8 2" xfId="13259"/>
    <cellStyle name="Accent6 9" xfId="7665"/>
    <cellStyle name="Accent6 9 2" xfId="13260"/>
    <cellStyle name="ÅëÈ­ [0]_      " xfId="1536"/>
    <cellStyle name="AeE­ [0]_INQUIRY ¿?¾÷AßAø " xfId="1535"/>
    <cellStyle name="ÅëÈ­ [0]_S" xfId="1534"/>
    <cellStyle name="ÅëÈ­_      " xfId="1533"/>
    <cellStyle name="AeE­_INQUIRY ¿?¾÷AßAø " xfId="1532"/>
    <cellStyle name="ÅëÈ­_S" xfId="1531"/>
    <cellStyle name="args.style" xfId="1530"/>
    <cellStyle name="args.style 2" xfId="11434"/>
    <cellStyle name="ÄÞ¸¶ [0]_      " xfId="1529"/>
    <cellStyle name="AÞ¸¶ [0]_INQUIRY ¿?¾÷AßAø " xfId="2"/>
    <cellStyle name="ÄÞ¸¶ [0]_S" xfId="1528"/>
    <cellStyle name="ÄÞ¸¶_      " xfId="1527"/>
    <cellStyle name="AÞ¸¶_INQUIRY ¿?¾÷AßAø " xfId="3"/>
    <cellStyle name="ÄÞ¸¶_S" xfId="1526"/>
    <cellStyle name="Bad" xfId="4" builtinId="27"/>
    <cellStyle name="Bad 2" xfId="1525"/>
    <cellStyle name="Bad 2 2" xfId="1524"/>
    <cellStyle name="Bad 2 2 2" xfId="11428"/>
    <cellStyle name="Bad 2 3" xfId="11429"/>
    <cellStyle name="Bad 3" xfId="1523"/>
    <cellStyle name="Bad 3 2" xfId="11427"/>
    <cellStyle name="Bad 4" xfId="5885"/>
    <cellStyle name="Bad 4 2" xfId="13261"/>
    <cellStyle name="Bad 5" xfId="10203"/>
    <cellStyle name="Bangchu" xfId="1522"/>
    <cellStyle name="Bangchu 2" xfId="11426"/>
    <cellStyle name="Bình thường 2 2" xfId="470"/>
    <cellStyle name="Bình thường 2 2 2" xfId="10576"/>
    <cellStyle name="Bình thường 3 2" xfId="469"/>
    <cellStyle name="Bình thường 3 2 2" xfId="10575"/>
    <cellStyle name="Body" xfId="1521"/>
    <cellStyle name="Body 2" xfId="11425"/>
    <cellStyle name="border" xfId="1520"/>
    <cellStyle name="border 2" xfId="4518"/>
    <cellStyle name="border 2 10" xfId="20734"/>
    <cellStyle name="border 2 11" xfId="12098"/>
    <cellStyle name="border 2 12" xfId="13419"/>
    <cellStyle name="border 2 13" xfId="20412"/>
    <cellStyle name="border 2 14" xfId="32361"/>
    <cellStyle name="border 2 15" xfId="47445"/>
    <cellStyle name="border 2 2" xfId="7070"/>
    <cellStyle name="border 2 2 2" xfId="13263"/>
    <cellStyle name="border 2 2 3" xfId="20735"/>
    <cellStyle name="border 2 2 4" xfId="19506"/>
    <cellStyle name="border 2 2 5" xfId="19774"/>
    <cellStyle name="border 2 2 6" xfId="11879"/>
    <cellStyle name="border 2 2 7" xfId="12165"/>
    <cellStyle name="border 2 2 8" xfId="47446"/>
    <cellStyle name="border 2 3" xfId="7644"/>
    <cellStyle name="border 2 3 2" xfId="13264"/>
    <cellStyle name="border 2 3 3" xfId="20736"/>
    <cellStyle name="border 2 3 4" xfId="12100"/>
    <cellStyle name="border 2 3 5" xfId="19983"/>
    <cellStyle name="border 2 3 6" xfId="19848"/>
    <cellStyle name="border 2 3 7" xfId="20485"/>
    <cellStyle name="border 2 3 8" xfId="47447"/>
    <cellStyle name="border 2 4" xfId="3756"/>
    <cellStyle name="border 2 4 2" xfId="13265"/>
    <cellStyle name="border 2 4 3" xfId="20737"/>
    <cellStyle name="border 2 4 4" xfId="19565"/>
    <cellStyle name="border 2 4 5" xfId="10296"/>
    <cellStyle name="border 2 4 6" xfId="20313"/>
    <cellStyle name="border 2 4 7" xfId="19814"/>
    <cellStyle name="border 2 4 8" xfId="47448"/>
    <cellStyle name="border 2 5" xfId="8422"/>
    <cellStyle name="border 2 5 2" xfId="13266"/>
    <cellStyle name="border 2 5 3" xfId="20738"/>
    <cellStyle name="border 2 5 4" xfId="20879"/>
    <cellStyle name="border 2 5 5" xfId="20158"/>
    <cellStyle name="border 2 5 6" xfId="20550"/>
    <cellStyle name="border 2 5 7" xfId="26898"/>
    <cellStyle name="border 2 5 8" xfId="47449"/>
    <cellStyle name="border 2 6" xfId="5823"/>
    <cellStyle name="border 2 6 2" xfId="13267"/>
    <cellStyle name="border 2 6 3" xfId="20739"/>
    <cellStyle name="border 2 6 4" xfId="12101"/>
    <cellStyle name="border 2 6 5" xfId="20167"/>
    <cellStyle name="border 2 6 6" xfId="20297"/>
    <cellStyle name="border 2 6 7" xfId="12167"/>
    <cellStyle name="border 2 6 8" xfId="47450"/>
    <cellStyle name="border 2 7" xfId="9589"/>
    <cellStyle name="border 2 7 2" xfId="13268"/>
    <cellStyle name="border 2 7 3" xfId="20740"/>
    <cellStyle name="border 2 7 4" xfId="19595"/>
    <cellStyle name="border 2 7 5" xfId="20178"/>
    <cellStyle name="border 2 7 6" xfId="26892"/>
    <cellStyle name="border 2 7 7" xfId="19949"/>
    <cellStyle name="border 2 7 8" xfId="47451"/>
    <cellStyle name="border 2 8" xfId="6217"/>
    <cellStyle name="border 2 8 2" xfId="13269"/>
    <cellStyle name="border 2 8 3" xfId="20741"/>
    <cellStyle name="border 2 8 4" xfId="12104"/>
    <cellStyle name="border 2 8 5" xfId="20191"/>
    <cellStyle name="border 2 8 6" xfId="19972"/>
    <cellStyle name="border 2 8 7" xfId="19950"/>
    <cellStyle name="border 2 8 8" xfId="47452"/>
    <cellStyle name="border 2 9" xfId="13262"/>
    <cellStyle name="border 3" xfId="4413"/>
    <cellStyle name="border 3 10" xfId="13270"/>
    <cellStyle name="border 3 11" xfId="20742"/>
    <cellStyle name="border 3 12" xfId="19625"/>
    <cellStyle name="border 3 13" xfId="20197"/>
    <cellStyle name="border 3 14" xfId="20586"/>
    <cellStyle name="border 3 15" xfId="20165"/>
    <cellStyle name="border 3 16" xfId="47453"/>
    <cellStyle name="border 3 2" xfId="7382"/>
    <cellStyle name="border 3 2 2" xfId="13271"/>
    <cellStyle name="border 3 2 3" xfId="20743"/>
    <cellStyle name="border 3 2 4" xfId="12106"/>
    <cellStyle name="border 3 2 5" xfId="20201"/>
    <cellStyle name="border 3 2 6" xfId="20290"/>
    <cellStyle name="border 3 2 7" xfId="20155"/>
    <cellStyle name="border 3 2 8" xfId="47454"/>
    <cellStyle name="border 3 3" xfId="7900"/>
    <cellStyle name="border 3 3 2" xfId="13272"/>
    <cellStyle name="border 3 3 3" xfId="20744"/>
    <cellStyle name="border 3 3 4" xfId="12107"/>
    <cellStyle name="border 3 3 5" xfId="20354"/>
    <cellStyle name="border 3 3 6" xfId="19847"/>
    <cellStyle name="border 3 3 7" xfId="19927"/>
    <cellStyle name="border 3 3 8" xfId="47455"/>
    <cellStyle name="border 3 4" xfId="8241"/>
    <cellStyle name="border 3 4 2" xfId="13273"/>
    <cellStyle name="border 3 4 3" xfId="20745"/>
    <cellStyle name="border 3 4 4" xfId="20104"/>
    <cellStyle name="border 3 4 5" xfId="10280"/>
    <cellStyle name="border 3 4 6" xfId="20284"/>
    <cellStyle name="border 3 4 7" xfId="19951"/>
    <cellStyle name="border 3 4 8" xfId="47456"/>
    <cellStyle name="border 3 5" xfId="8674"/>
    <cellStyle name="border 3 5 2" xfId="13274"/>
    <cellStyle name="border 3 5 3" xfId="20746"/>
    <cellStyle name="border 3 5 4" xfId="19781"/>
    <cellStyle name="border 3 5 5" xfId="12747"/>
    <cellStyle name="border 3 5 6" xfId="20276"/>
    <cellStyle name="border 3 5 7" xfId="20487"/>
    <cellStyle name="border 3 5 8" xfId="47457"/>
    <cellStyle name="border 3 6" xfId="9023"/>
    <cellStyle name="border 3 6 2" xfId="13275"/>
    <cellStyle name="border 3 6 3" xfId="20747"/>
    <cellStyle name="border 3 6 4" xfId="10211"/>
    <cellStyle name="border 3 6 5" xfId="10272"/>
    <cellStyle name="border 3 6 6" xfId="19846"/>
    <cellStyle name="border 3 6 7" xfId="20506"/>
    <cellStyle name="border 3 6 8" xfId="47458"/>
    <cellStyle name="border 3 7" xfId="9477"/>
    <cellStyle name="border 3 7 2" xfId="13276"/>
    <cellStyle name="border 3 7 3" xfId="20748"/>
    <cellStyle name="border 3 7 4" xfId="12113"/>
    <cellStyle name="border 3 7 5" xfId="12962"/>
    <cellStyle name="border 3 7 6" xfId="10294"/>
    <cellStyle name="border 3 7 7" xfId="20507"/>
    <cellStyle name="border 3 7 8" xfId="47459"/>
    <cellStyle name="border 3 8" xfId="9796"/>
    <cellStyle name="border 3 8 2" xfId="13277"/>
    <cellStyle name="border 3 8 3" xfId="20749"/>
    <cellStyle name="border 3 8 4" xfId="12114"/>
    <cellStyle name="border 3 8 5" xfId="20342"/>
    <cellStyle name="border 3 8 6" xfId="26883"/>
    <cellStyle name="border 3 8 7" xfId="20521"/>
    <cellStyle name="border 3 8 8" xfId="47460"/>
    <cellStyle name="border 3 9" xfId="10065"/>
    <cellStyle name="border 3 9 2" xfId="13278"/>
    <cellStyle name="border 3 9 3" xfId="20750"/>
    <cellStyle name="border 3 9 4" xfId="10566"/>
    <cellStyle name="border 3 9 5" xfId="12475"/>
    <cellStyle name="border 3 9 6" xfId="10599"/>
    <cellStyle name="border 3 9 7" xfId="12155"/>
    <cellStyle name="border 3 9 8" xfId="47461"/>
    <cellStyle name="border 4" xfId="5643"/>
    <cellStyle name="border 4 10" xfId="13279"/>
    <cellStyle name="border 4 11" xfId="20751"/>
    <cellStyle name="border 4 12" xfId="10567"/>
    <cellStyle name="border 4 13" xfId="13447"/>
    <cellStyle name="border 4 14" xfId="26886"/>
    <cellStyle name="border 4 15" xfId="20364"/>
    <cellStyle name="border 4 16" xfId="47462"/>
    <cellStyle name="border 4 2" xfId="7177"/>
    <cellStyle name="border 4 2 2" xfId="13280"/>
    <cellStyle name="border 4 2 3" xfId="20752"/>
    <cellStyle name="border 4 2 4" xfId="10568"/>
    <cellStyle name="border 4 2 5" xfId="13106"/>
    <cellStyle name="border 4 2 6" xfId="27626"/>
    <cellStyle name="border 4 2 7" xfId="19886"/>
    <cellStyle name="border 4 2 8" xfId="47463"/>
    <cellStyle name="border 4 3" xfId="7728"/>
    <cellStyle name="border 4 3 2" xfId="13281"/>
    <cellStyle name="border 4 3 3" xfId="20753"/>
    <cellStyle name="border 4 3 4" xfId="20878"/>
    <cellStyle name="border 4 3 5" xfId="11086"/>
    <cellStyle name="border 4 3 6" xfId="19643"/>
    <cellStyle name="border 4 3 7" xfId="19976"/>
    <cellStyle name="border 4 3 8" xfId="47464"/>
    <cellStyle name="border 4 4" xfId="8044"/>
    <cellStyle name="border 4 4 2" xfId="13282"/>
    <cellStyle name="border 4 4 3" xfId="20754"/>
    <cellStyle name="border 4 4 4" xfId="20124"/>
    <cellStyle name="border 4 4 5" xfId="12737"/>
    <cellStyle name="border 4 4 6" xfId="19644"/>
    <cellStyle name="border 4 4 7" xfId="20532"/>
    <cellStyle name="border 4 4 8" xfId="47465"/>
    <cellStyle name="border 4 5" xfId="8501"/>
    <cellStyle name="border 4 5 2" xfId="13283"/>
    <cellStyle name="border 4 5 3" xfId="20755"/>
    <cellStyle name="border 4 5 4" xfId="19799"/>
    <cellStyle name="border 4 5 5" xfId="11036"/>
    <cellStyle name="border 4 5 6" xfId="19645"/>
    <cellStyle name="border 4 5 7" xfId="31871"/>
    <cellStyle name="border 4 5 8" xfId="47466"/>
    <cellStyle name="border 4 6" xfId="8844"/>
    <cellStyle name="border 4 6 2" xfId="13284"/>
    <cellStyle name="border 4 6 3" xfId="20756"/>
    <cellStyle name="border 4 6 4" xfId="20118"/>
    <cellStyle name="border 4 6 5" xfId="10809"/>
    <cellStyle name="border 4 6 6" xfId="19845"/>
    <cellStyle name="border 4 6 7" xfId="20530"/>
    <cellStyle name="border 4 6 8" xfId="47467"/>
    <cellStyle name="border 4 7" xfId="9306"/>
    <cellStyle name="border 4 7 2" xfId="13285"/>
    <cellStyle name="border 4 7 3" xfId="20757"/>
    <cellStyle name="border 4 7 4" xfId="19796"/>
    <cellStyle name="border 4 7 5" xfId="11196"/>
    <cellStyle name="border 4 7 6" xfId="20595"/>
    <cellStyle name="border 4 7 7" xfId="20500"/>
    <cellStyle name="border 4 7 8" xfId="47468"/>
    <cellStyle name="border 4 8" xfId="9664"/>
    <cellStyle name="border 4 8 2" xfId="13286"/>
    <cellStyle name="border 4 8 3" xfId="20758"/>
    <cellStyle name="border 4 8 4" xfId="20877"/>
    <cellStyle name="border 4 8 5" xfId="19659"/>
    <cellStyle name="border 4 8 6" xfId="19844"/>
    <cellStyle name="border 4 8 7" xfId="13462"/>
    <cellStyle name="border 4 8 8" xfId="47469"/>
    <cellStyle name="border 4 9" xfId="9932"/>
    <cellStyle name="border 4 9 2" xfId="13287"/>
    <cellStyle name="border 4 9 3" xfId="20759"/>
    <cellStyle name="border 4 9 4" xfId="20876"/>
    <cellStyle name="border 4 9 5" xfId="10589"/>
    <cellStyle name="border 4 9 6" xfId="19843"/>
    <cellStyle name="border 4 9 7" xfId="22576"/>
    <cellStyle name="border 4 9 8" xfId="47470"/>
    <cellStyle name="border 5" xfId="4326"/>
    <cellStyle name="border 5 2" xfId="13288"/>
    <cellStyle name="border 5 3" xfId="20760"/>
    <cellStyle name="border 5 4" xfId="20875"/>
    <cellStyle name="border 5 5" xfId="12613"/>
    <cellStyle name="border 5 6" xfId="19985"/>
    <cellStyle name="border 5 7" xfId="11797"/>
    <cellStyle name="border 5 8" xfId="47471"/>
    <cellStyle name="border 6" xfId="4195"/>
    <cellStyle name="border 6 2" xfId="13289"/>
    <cellStyle name="border 6 3" xfId="20761"/>
    <cellStyle name="border 6 4" xfId="10569"/>
    <cellStyle name="border 6 5" xfId="11053"/>
    <cellStyle name="border 6 6" xfId="19776"/>
    <cellStyle name="border 6 7" xfId="26862"/>
    <cellStyle name="border 6 8" xfId="47472"/>
    <cellStyle name="border 7" xfId="11424"/>
    <cellStyle name="BuiltIn_Style_255" xfId="1519"/>
    <cellStyle name="C?AØ_¿?¾÷CoE² " xfId="5"/>
    <cellStyle name="Ç¥ÁØ_      " xfId="1518"/>
    <cellStyle name="C￥AØ_¿μ¾÷CoE² " xfId="6"/>
    <cellStyle name="Ç¥ÁØ_°èÈ¹" xfId="1516"/>
    <cellStyle name="C￥AØ_Sheet1_¿μ¾÷CoE² " xfId="1515"/>
    <cellStyle name="Calc Currency (0)" xfId="1514"/>
    <cellStyle name="Calc Currency (0) 2" xfId="3751"/>
    <cellStyle name="Calc Currency (0) 2 2" xfId="13290"/>
    <cellStyle name="Calc Currency (0) 3" xfId="11421"/>
    <cellStyle name="Calc Currency (2)" xfId="1513"/>
    <cellStyle name="Calc Percent (0)" xfId="1512"/>
    <cellStyle name="Calc Percent (0) 2" xfId="5799"/>
    <cellStyle name="Calc Percent (1)" xfId="1511"/>
    <cellStyle name="Calc Percent (1) 2" xfId="4005"/>
    <cellStyle name="Calc Percent (2)" xfId="1510"/>
    <cellStyle name="Calc Units (0)" xfId="1509"/>
    <cellStyle name="Calc Units (1)" xfId="1508"/>
    <cellStyle name="Calc Units (2)" xfId="1507"/>
    <cellStyle name="Calculation 2" xfId="1506"/>
    <cellStyle name="Calculation 2 10" xfId="6984"/>
    <cellStyle name="Calculation 2 10 2" xfId="13293"/>
    <cellStyle name="Calculation 2 10 3" xfId="20765"/>
    <cellStyle name="Calculation 2 10 4" xfId="20874"/>
    <cellStyle name="Calculation 2 10 5" xfId="19657"/>
    <cellStyle name="Calculation 2 10 6" xfId="19842"/>
    <cellStyle name="Calculation 2 10 7" xfId="26899"/>
    <cellStyle name="Calculation 2 10 8" xfId="47473"/>
    <cellStyle name="Calculation 2 11" xfId="4148"/>
    <cellStyle name="Calculation 2 11 2" xfId="13294"/>
    <cellStyle name="Calculation 2 11 3" xfId="20766"/>
    <cellStyle name="Calculation 2 11 4" xfId="20873"/>
    <cellStyle name="Calculation 2 11 5" xfId="12233"/>
    <cellStyle name="Calculation 2 11 6" xfId="12230"/>
    <cellStyle name="Calculation 2 11 7" xfId="19971"/>
    <cellStyle name="Calculation 2 11 8" xfId="47474"/>
    <cellStyle name="Calculation 2 12" xfId="5992"/>
    <cellStyle name="Calculation 2 12 2" xfId="13295"/>
    <cellStyle name="Calculation 2 12 3" xfId="20767"/>
    <cellStyle name="Calculation 2 12 4" xfId="20872"/>
    <cellStyle name="Calculation 2 12 5" xfId="19775"/>
    <cellStyle name="Calculation 2 12 6" xfId="19841"/>
    <cellStyle name="Calculation 2 12 7" xfId="26893"/>
    <cellStyle name="Calculation 2 12 8" xfId="47475"/>
    <cellStyle name="Calculation 2 13" xfId="11413"/>
    <cellStyle name="Calculation 2 14" xfId="22545"/>
    <cellStyle name="Calculation 2 15" xfId="27680"/>
    <cellStyle name="Calculation 2 16" xfId="32362"/>
    <cellStyle name="Calculation 2 17" xfId="19770"/>
    <cellStyle name="Calculation 2 18" xfId="47175"/>
    <cellStyle name="Calculation 2 2" xfId="1505"/>
    <cellStyle name="Calculation 2 2 10" xfId="6222"/>
    <cellStyle name="Calculation 2 2 10 2" xfId="13296"/>
    <cellStyle name="Calculation 2 2 10 3" xfId="20768"/>
    <cellStyle name="Calculation 2 2 10 4" xfId="20871"/>
    <cellStyle name="Calculation 2 2 10 5" xfId="19984"/>
    <cellStyle name="Calculation 2 2 10 6" xfId="10837"/>
    <cellStyle name="Calculation 2 2 10 7" xfId="27627"/>
    <cellStyle name="Calculation 2 2 10 8" xfId="47476"/>
    <cellStyle name="Calculation 2 2 11" xfId="11412"/>
    <cellStyle name="Calculation 2 2 12" xfId="20231"/>
    <cellStyle name="Calculation 2 2 13" xfId="13086"/>
    <cellStyle name="Calculation 2 2 14" xfId="26857"/>
    <cellStyle name="Calculation 2 2 15" xfId="20268"/>
    <cellStyle name="Calculation 2 2 16" xfId="47174"/>
    <cellStyle name="Calculation 2 2 2" xfId="4509"/>
    <cellStyle name="Calculation 2 2 2 10" xfId="13297"/>
    <cellStyle name="Calculation 2 2 2 11" xfId="20769"/>
    <cellStyle name="Calculation 2 2 2 12" xfId="13406"/>
    <cellStyle name="Calculation 2 2 2 13" xfId="10295"/>
    <cellStyle name="Calculation 2 2 2 14" xfId="27688"/>
    <cellStyle name="Calculation 2 2 2 15" xfId="26887"/>
    <cellStyle name="Calculation 2 2 2 16" xfId="47477"/>
    <cellStyle name="Calculation 2 2 2 2" xfId="7067"/>
    <cellStyle name="Calculation 2 2 2 2 2" xfId="13298"/>
    <cellStyle name="Calculation 2 2 2 2 3" xfId="20770"/>
    <cellStyle name="Calculation 2 2 2 2 4" xfId="10572"/>
    <cellStyle name="Calculation 2 2 2 2 5" xfId="20159"/>
    <cellStyle name="Calculation 2 2 2 2 6" xfId="20365"/>
    <cellStyle name="Calculation 2 2 2 2 7" xfId="11828"/>
    <cellStyle name="Calculation 2 2 2 2 8" xfId="47478"/>
    <cellStyle name="Calculation 2 2 2 3" xfId="7641"/>
    <cellStyle name="Calculation 2 2 2 3 2" xfId="13299"/>
    <cellStyle name="Calculation 2 2 2 3 3" xfId="20771"/>
    <cellStyle name="Calculation 2 2 2 3 4" xfId="20870"/>
    <cellStyle name="Calculation 2 2 2 3 5" xfId="20168"/>
    <cellStyle name="Calculation 2 2 2 3 6" xfId="27687"/>
    <cellStyle name="Calculation 2 2 2 3 7" xfId="22466"/>
    <cellStyle name="Calculation 2 2 2 3 8" xfId="47479"/>
    <cellStyle name="Calculation 2 2 2 4" xfId="6987"/>
    <cellStyle name="Calculation 2 2 2 4 2" xfId="13300"/>
    <cellStyle name="Calculation 2 2 2 4 3" xfId="20772"/>
    <cellStyle name="Calculation 2 2 2 4 4" xfId="12131"/>
    <cellStyle name="Calculation 2 2 2 4 5" xfId="20179"/>
    <cellStyle name="Calculation 2 2 2 4 6" xfId="20509"/>
    <cellStyle name="Calculation 2 2 2 4 7" xfId="20218"/>
    <cellStyle name="Calculation 2 2 2 4 8" xfId="47480"/>
    <cellStyle name="Calculation 2 2 2 5" xfId="8419"/>
    <cellStyle name="Calculation 2 2 2 5 2" xfId="13301"/>
    <cellStyle name="Calculation 2 2 2 5 3" xfId="20773"/>
    <cellStyle name="Calculation 2 2 2 5 4" xfId="12246"/>
    <cellStyle name="Calculation 2 2 2 5 5" xfId="20653"/>
    <cellStyle name="Calculation 2 2 2 5 6" xfId="27686"/>
    <cellStyle name="Calculation 2 2 2 5 7" xfId="20656"/>
    <cellStyle name="Calculation 2 2 2 5 8" xfId="47481"/>
    <cellStyle name="Calculation 2 2 2 6" xfId="6330"/>
    <cellStyle name="Calculation 2 2 2 6 2" xfId="13302"/>
    <cellStyle name="Calculation 2 2 2 6 3" xfId="20774"/>
    <cellStyle name="Calculation 2 2 2 6 4" xfId="11784"/>
    <cellStyle name="Calculation 2 2 2 6 5" xfId="20192"/>
    <cellStyle name="Calculation 2 2 2 6 6" xfId="20597"/>
    <cellStyle name="Calculation 2 2 2 6 7" xfId="20081"/>
    <cellStyle name="Calculation 2 2 2 6 8" xfId="47482"/>
    <cellStyle name="Calculation 2 2 2 7" xfId="9220"/>
    <cellStyle name="Calculation 2 2 2 7 2" xfId="13303"/>
    <cellStyle name="Calculation 2 2 2 7 3" xfId="20775"/>
    <cellStyle name="Calculation 2 2 2 7 4" xfId="12236"/>
    <cellStyle name="Calculation 2 2 2 7 5" xfId="19654"/>
    <cellStyle name="Calculation 2 2 2 7 6" xfId="27685"/>
    <cellStyle name="Calculation 2 2 2 7 7" xfId="20160"/>
    <cellStyle name="Calculation 2 2 2 7 8" xfId="47483"/>
    <cellStyle name="Calculation 2 2 2 8" xfId="9586"/>
    <cellStyle name="Calculation 2 2 2 8 2" xfId="13304"/>
    <cellStyle name="Calculation 2 2 2 8 3" xfId="20776"/>
    <cellStyle name="Calculation 2 2 2 8 4" xfId="11774"/>
    <cellStyle name="Calculation 2 2 2 8 5" xfId="19828"/>
    <cellStyle name="Calculation 2 2 2 8 6" xfId="19840"/>
    <cellStyle name="Calculation 2 2 2 8 7" xfId="20657"/>
    <cellStyle name="Calculation 2 2 2 8 8" xfId="47484"/>
    <cellStyle name="Calculation 2 2 2 9" xfId="7042"/>
    <cellStyle name="Calculation 2 2 2 9 2" xfId="13305"/>
    <cellStyle name="Calculation 2 2 2 9 3" xfId="20777"/>
    <cellStyle name="Calculation 2 2 2 9 4" xfId="13405"/>
    <cellStyle name="Calculation 2 2 2 9 5" xfId="19832"/>
    <cellStyle name="Calculation 2 2 2 9 6" xfId="20906"/>
    <cellStyle name="Calculation 2 2 2 9 7" xfId="20432"/>
    <cellStyle name="Calculation 2 2 2 9 8" xfId="47485"/>
    <cellStyle name="Calculation 2 2 3" xfId="5258"/>
    <cellStyle name="Calculation 2 2 3 10" xfId="13306"/>
    <cellStyle name="Calculation 2 2 3 11" xfId="20778"/>
    <cellStyle name="Calculation 2 2 3 12" xfId="13404"/>
    <cellStyle name="Calculation 2 2 3 13" xfId="20068"/>
    <cellStyle name="Calculation 2 2 3 14" xfId="10733"/>
    <cellStyle name="Calculation 2 2 3 15" xfId="22588"/>
    <cellStyle name="Calculation 2 2 3 16" xfId="47486"/>
    <cellStyle name="Calculation 2 2 3 2" xfId="7422"/>
    <cellStyle name="Calculation 2 2 3 2 2" xfId="13307"/>
    <cellStyle name="Calculation 2 2 3 2 3" xfId="20779"/>
    <cellStyle name="Calculation 2 2 3 2 4" xfId="13403"/>
    <cellStyle name="Calculation 2 2 3 2 5" xfId="19831"/>
    <cellStyle name="Calculation 2 2 3 2 6" xfId="27684"/>
    <cellStyle name="Calculation 2 2 3 2 7" xfId="26900"/>
    <cellStyle name="Calculation 2 2 3 2 8" xfId="47487"/>
    <cellStyle name="Calculation 2 2 3 3" xfId="7938"/>
    <cellStyle name="Calculation 2 2 3 3 2" xfId="13308"/>
    <cellStyle name="Calculation 2 2 3 3 3" xfId="20780"/>
    <cellStyle name="Calculation 2 2 3 3 4" xfId="10209"/>
    <cellStyle name="Calculation 2 2 3 3 5" xfId="20046"/>
    <cellStyle name="Calculation 2 2 3 3 6" xfId="20912"/>
    <cellStyle name="Calculation 2 2 3 3 7" xfId="27623"/>
    <cellStyle name="Calculation 2 2 3 3 8" xfId="47488"/>
    <cellStyle name="Calculation 2 2 3 4" xfId="8278"/>
    <cellStyle name="Calculation 2 2 3 4 2" xfId="13309"/>
    <cellStyle name="Calculation 2 2 3 4 3" xfId="20781"/>
    <cellStyle name="Calculation 2 2 3 4 4" xfId="12132"/>
    <cellStyle name="Calculation 2 2 3 4 5" xfId="19830"/>
    <cellStyle name="Calculation 2 2 3 4 6" xfId="27683"/>
    <cellStyle name="Calculation 2 2 3 4 7" xfId="22618"/>
    <cellStyle name="Calculation 2 2 3 4 8" xfId="47489"/>
    <cellStyle name="Calculation 2 2 3 5" xfId="8713"/>
    <cellStyle name="Calculation 2 2 3 5 2" xfId="13310"/>
    <cellStyle name="Calculation 2 2 3 5 3" xfId="20782"/>
    <cellStyle name="Calculation 2 2 3 5 4" xfId="11394"/>
    <cellStyle name="Calculation 2 2 3 5 5" xfId="11801"/>
    <cellStyle name="Calculation 2 2 3 5 6" xfId="20205"/>
    <cellStyle name="Calculation 2 2 3 5 7" xfId="20415"/>
    <cellStyle name="Calculation 2 2 3 5 8" xfId="47490"/>
    <cellStyle name="Calculation 2 2 3 6" xfId="9061"/>
    <cellStyle name="Calculation 2 2 3 6 2" xfId="13311"/>
    <cellStyle name="Calculation 2 2 3 6 3" xfId="20783"/>
    <cellStyle name="Calculation 2 2 3 6 4" xfId="20869"/>
    <cellStyle name="Calculation 2 2 3 6 5" xfId="20198"/>
    <cellStyle name="Calculation 2 2 3 6 6" xfId="27682"/>
    <cellStyle name="Calculation 2 2 3 6 7" xfId="22452"/>
    <cellStyle name="Calculation 2 2 3 6 8" xfId="47491"/>
    <cellStyle name="Calculation 2 2 3 7" xfId="9513"/>
    <cellStyle name="Calculation 2 2 3 7 2" xfId="13312"/>
    <cellStyle name="Calculation 2 2 3 7 3" xfId="20784"/>
    <cellStyle name="Calculation 2 2 3 7 4" xfId="10208"/>
    <cellStyle name="Calculation 2 2 3 7 5" xfId="20202"/>
    <cellStyle name="Calculation 2 2 3 7 6" xfId="20309"/>
    <cellStyle name="Calculation 2 2 3 7 7" xfId="26894"/>
    <cellStyle name="Calculation 2 2 3 7 8" xfId="47492"/>
    <cellStyle name="Calculation 2 2 3 8" xfId="9830"/>
    <cellStyle name="Calculation 2 2 3 8 2" xfId="13313"/>
    <cellStyle name="Calculation 2 2 3 8 3" xfId="20785"/>
    <cellStyle name="Calculation 2 2 3 8 4" xfId="10207"/>
    <cellStyle name="Calculation 2 2 3 8 5" xfId="10275"/>
    <cellStyle name="Calculation 2 2 3 8 6" xfId="27681"/>
    <cellStyle name="Calculation 2 2 3 8 7" xfId="11757"/>
    <cellStyle name="Calculation 2 2 3 8 8" xfId="47493"/>
    <cellStyle name="Calculation 2 2 3 9" xfId="10099"/>
    <cellStyle name="Calculation 2 2 3 9 2" xfId="13314"/>
    <cellStyle name="Calculation 2 2 3 9 3" xfId="20786"/>
    <cellStyle name="Calculation 2 2 3 9 4" xfId="13402"/>
    <cellStyle name="Calculation 2 2 3 9 5" xfId="19653"/>
    <cellStyle name="Calculation 2 2 3 9 6" xfId="10552"/>
    <cellStyle name="Calculation 2 2 3 9 7" xfId="26888"/>
    <cellStyle name="Calculation 2 2 3 9 8" xfId="47494"/>
    <cellStyle name="Calculation 2 2 4" xfId="4422"/>
    <cellStyle name="Calculation 2 2 4 10" xfId="13315"/>
    <cellStyle name="Calculation 2 2 4 11" xfId="20787"/>
    <cellStyle name="Calculation 2 2 4 12" xfId="13401"/>
    <cellStyle name="Calculation 2 2 4 13" xfId="19652"/>
    <cellStyle name="Calculation 2 2 4 14" xfId="27679"/>
    <cellStyle name="Calculation 2 2 4 15" xfId="20658"/>
    <cellStyle name="Calculation 2 2 4 16" xfId="47495"/>
    <cellStyle name="Calculation 2 2 4 2" xfId="6823"/>
    <cellStyle name="Calculation 2 2 4 2 2" xfId="13316"/>
    <cellStyle name="Calculation 2 2 4 2 3" xfId="20788"/>
    <cellStyle name="Calculation 2 2 4 2 4" xfId="13399"/>
    <cellStyle name="Calculation 2 2 4 2 5" xfId="20654"/>
    <cellStyle name="Calculation 2 2 4 2 6" xfId="20913"/>
    <cellStyle name="Calculation 2 2 4 2 7" xfId="13464"/>
    <cellStyle name="Calculation 2 2 4 2 8" xfId="47496"/>
    <cellStyle name="Calculation 2 2 4 3" xfId="5336"/>
    <cellStyle name="Calculation 2 2 4 3 2" xfId="13317"/>
    <cellStyle name="Calculation 2 2 4 3 3" xfId="20789"/>
    <cellStyle name="Calculation 2 2 4 3 4" xfId="11395"/>
    <cellStyle name="Calculation 2 2 4 3 5" xfId="19651"/>
    <cellStyle name="Calculation 2 2 4 3 6" xfId="27678"/>
    <cellStyle name="Calculation 2 2 4 3 7" xfId="20224"/>
    <cellStyle name="Calculation 2 2 4 3 8" xfId="47497"/>
    <cellStyle name="Calculation 2 2 4 4" xfId="7579"/>
    <cellStyle name="Calculation 2 2 4 4 2" xfId="13318"/>
    <cellStyle name="Calculation 2 2 4 4 3" xfId="20790"/>
    <cellStyle name="Calculation 2 2 4 4 4" xfId="10206"/>
    <cellStyle name="Calculation 2 2 4 4 5" xfId="19650"/>
    <cellStyle name="Calculation 2 2 4 4 6" xfId="19658"/>
    <cellStyle name="Calculation 2 2 4 4 7" xfId="20282"/>
    <cellStyle name="Calculation 2 2 4 4 8" xfId="47498"/>
    <cellStyle name="Calculation 2 2 4 5" xfId="6346"/>
    <cellStyle name="Calculation 2 2 4 5 2" xfId="13319"/>
    <cellStyle name="Calculation 2 2 4 5 3" xfId="20791"/>
    <cellStyle name="Calculation 2 2 4 5 4" xfId="13398"/>
    <cellStyle name="Calculation 2 2 4 5 5" xfId="19649"/>
    <cellStyle name="Calculation 2 2 4 5 6" xfId="19627"/>
    <cellStyle name="Calculation 2 2 4 5 7" xfId="12042"/>
    <cellStyle name="Calculation 2 2 4 5 8" xfId="47499"/>
    <cellStyle name="Calculation 2 2 4 6" xfId="6234"/>
    <cellStyle name="Calculation 2 2 4 6 2" xfId="13320"/>
    <cellStyle name="Calculation 2 2 4 6 3" xfId="20792"/>
    <cellStyle name="Calculation 2 2 4 6 4" xfId="10205"/>
    <cellStyle name="Calculation 2 2 4 6 5" xfId="20655"/>
    <cellStyle name="Calculation 2 2 4 6 6" xfId="20050"/>
    <cellStyle name="Calculation 2 2 4 6 7" xfId="20169"/>
    <cellStyle name="Calculation 2 2 4 6 8" xfId="47500"/>
    <cellStyle name="Calculation 2 2 4 7" xfId="7439"/>
    <cellStyle name="Calculation 2 2 4 7 2" xfId="13321"/>
    <cellStyle name="Calculation 2 2 4 7 3" xfId="20793"/>
    <cellStyle name="Calculation 2 2 4 7 4" xfId="11396"/>
    <cellStyle name="Calculation 2 2 4 7 5" xfId="19648"/>
    <cellStyle name="Calculation 2 2 4 7 6" xfId="27677"/>
    <cellStyle name="Calculation 2 2 4 7 7" xfId="20283"/>
    <cellStyle name="Calculation 2 2 4 7 8" xfId="47501"/>
    <cellStyle name="Calculation 2 2 4 8" xfId="8159"/>
    <cellStyle name="Calculation 2 2 4 8 2" xfId="13322"/>
    <cellStyle name="Calculation 2 2 4 8 3" xfId="20794"/>
    <cellStyle name="Calculation 2 2 4 8 4" xfId="11397"/>
    <cellStyle name="Calculation 2 2 4 8 5" xfId="19647"/>
    <cellStyle name="Calculation 2 2 4 8 6" xfId="20093"/>
    <cellStyle name="Calculation 2 2 4 8 7" xfId="11037"/>
    <cellStyle name="Calculation 2 2 4 8 8" xfId="47502"/>
    <cellStyle name="Calculation 2 2 4 9" xfId="6447"/>
    <cellStyle name="Calculation 2 2 4 9 2" xfId="13323"/>
    <cellStyle name="Calculation 2 2 4 9 3" xfId="20795"/>
    <cellStyle name="Calculation 2 2 4 9 4" xfId="11398"/>
    <cellStyle name="Calculation 2 2 4 9 5" xfId="19646"/>
    <cellStyle name="Calculation 2 2 4 9 6" xfId="19804"/>
    <cellStyle name="Calculation 2 2 4 9 7" xfId="26901"/>
    <cellStyle name="Calculation 2 2 4 9 8" xfId="47503"/>
    <cellStyle name="Calculation 2 2 5" xfId="4616"/>
    <cellStyle name="Calculation 2 2 5 2" xfId="13324"/>
    <cellStyle name="Calculation 2 2 5 3" xfId="20796"/>
    <cellStyle name="Calculation 2 2 5 4" xfId="11399"/>
    <cellStyle name="Calculation 2 2 5 5" xfId="20355"/>
    <cellStyle name="Calculation 2 2 5 6" xfId="27676"/>
    <cellStyle name="Calculation 2 2 5 7" xfId="20128"/>
    <cellStyle name="Calculation 2 2 5 8" xfId="47504"/>
    <cellStyle name="Calculation 2 2 6" xfId="5510"/>
    <cellStyle name="Calculation 2 2 6 2" xfId="13325"/>
    <cellStyle name="Calculation 2 2 6 3" xfId="20797"/>
    <cellStyle name="Calculation 2 2 6 4" xfId="11400"/>
    <cellStyle name="Calculation 2 2 6 5" xfId="10279"/>
    <cellStyle name="Calculation 2 2 6 6" xfId="20302"/>
    <cellStyle name="Calculation 2 2 6 7" xfId="26895"/>
    <cellStyle name="Calculation 2 2 6 8" xfId="47505"/>
    <cellStyle name="Calculation 2 2 7" xfId="5149"/>
    <cellStyle name="Calculation 2 2 7 2" xfId="13326"/>
    <cellStyle name="Calculation 2 2 7 3" xfId="20798"/>
    <cellStyle name="Calculation 2 2 7 4" xfId="20764"/>
    <cellStyle name="Calculation 2 2 7 5" xfId="12773"/>
    <cellStyle name="Calculation 2 2 7 6" xfId="27675"/>
    <cellStyle name="Calculation 2 2 7 7" xfId="12586"/>
    <cellStyle name="Calculation 2 2 7 8" xfId="47506"/>
    <cellStyle name="Calculation 2 2 8" xfId="6064"/>
    <cellStyle name="Calculation 2 2 8 2" xfId="13327"/>
    <cellStyle name="Calculation 2 2 8 3" xfId="20799"/>
    <cellStyle name="Calculation 2 2 8 4" xfId="11401"/>
    <cellStyle name="Calculation 2 2 8 5" xfId="19789"/>
    <cellStyle name="Calculation 2 2 8 6" xfId="19839"/>
    <cellStyle name="Calculation 2 2 8 7" xfId="22622"/>
    <cellStyle name="Calculation 2 2 8 8" xfId="47507"/>
    <cellStyle name="Calculation 2 2 9" xfId="4405"/>
    <cellStyle name="Calculation 2 2 9 2" xfId="13328"/>
    <cellStyle name="Calculation 2 2 9 3" xfId="20800"/>
    <cellStyle name="Calculation 2 2 9 4" xfId="20763"/>
    <cellStyle name="Calculation 2 2 9 5" xfId="19164"/>
    <cellStyle name="Calculation 2 2 9 6" xfId="20077"/>
    <cellStyle name="Calculation 2 2 9 7" xfId="20289"/>
    <cellStyle name="Calculation 2 2 9 8" xfId="47508"/>
    <cellStyle name="Calculation 2 3" xfId="4510"/>
    <cellStyle name="Calculation 2 3 10" xfId="13329"/>
    <cellStyle name="Calculation 2 3 11" xfId="20801"/>
    <cellStyle name="Calculation 2 3 12" xfId="11402"/>
    <cellStyle name="Calculation 2 3 13" xfId="12908"/>
    <cellStyle name="Calculation 2 3 14" xfId="19838"/>
    <cellStyle name="Calculation 2 3 15" xfId="13058"/>
    <cellStyle name="Calculation 2 3 16" xfId="47509"/>
    <cellStyle name="Calculation 2 3 2" xfId="7068"/>
    <cellStyle name="Calculation 2 3 2 2" xfId="13330"/>
    <cellStyle name="Calculation 2 3 2 3" xfId="20802"/>
    <cellStyle name="Calculation 2 3 2 4" xfId="11403"/>
    <cellStyle name="Calculation 2 3 2 5" xfId="13463"/>
    <cellStyle name="Calculation 2 3 2 6" xfId="19798"/>
    <cellStyle name="Calculation 2 3 2 7" xfId="26889"/>
    <cellStyle name="Calculation 2 3 2 8" xfId="47510"/>
    <cellStyle name="Calculation 2 3 3" xfId="7642"/>
    <cellStyle name="Calculation 2 3 3 2" xfId="13331"/>
    <cellStyle name="Calculation 2 3 3 3" xfId="20803"/>
    <cellStyle name="Calculation 2 3 3 4" xfId="20762"/>
    <cellStyle name="Calculation 2 3 3 5" xfId="19128"/>
    <cellStyle name="Calculation 2 3 3 6" xfId="12703"/>
    <cellStyle name="Calculation 2 3 3 7" xfId="20659"/>
    <cellStyle name="Calculation 2 3 3 8" xfId="47511"/>
    <cellStyle name="Calculation 2 3 4" xfId="4031"/>
    <cellStyle name="Calculation 2 3 4 2" xfId="13332"/>
    <cellStyle name="Calculation 2 3 4 3" xfId="20804"/>
    <cellStyle name="Calculation 2 3 4 4" xfId="10204"/>
    <cellStyle name="Calculation 2 3 4 5" xfId="12502"/>
    <cellStyle name="Calculation 2 3 4 6" xfId="12688"/>
    <cellStyle name="Calculation 2 3 4 7" xfId="11380"/>
    <cellStyle name="Calculation 2 3 4 8" xfId="47512"/>
    <cellStyle name="Calculation 2 3 5" xfId="8420"/>
    <cellStyle name="Calculation 2 3 5 2" xfId="13333"/>
    <cellStyle name="Calculation 2 3 5 3" xfId="20805"/>
    <cellStyle name="Calculation 2 3 5 4" xfId="11404"/>
    <cellStyle name="Calculation 2 3 5 5" xfId="11761"/>
    <cellStyle name="Calculation 2 3 5 6" xfId="19768"/>
    <cellStyle name="Calculation 2 3 5 7" xfId="20660"/>
    <cellStyle name="Calculation 2 3 5 8" xfId="47513"/>
    <cellStyle name="Calculation 2 3 6" xfId="6444"/>
    <cellStyle name="Calculation 2 3 6 2" xfId="13334"/>
    <cellStyle name="Calculation 2 3 6 3" xfId="20806"/>
    <cellStyle name="Calculation 2 3 6 4" xfId="11408"/>
    <cellStyle name="Calculation 2 3 6 5" xfId="12407"/>
    <cellStyle name="Calculation 2 3 6 6" xfId="19885"/>
    <cellStyle name="Calculation 2 3 6 7" xfId="20661"/>
    <cellStyle name="Calculation 2 3 6 8" xfId="47514"/>
    <cellStyle name="Calculation 2 3 7" xfId="9221"/>
    <cellStyle name="Calculation 2 3 7 2" xfId="13335"/>
    <cellStyle name="Calculation 2 3 7 3" xfId="20807"/>
    <cellStyle name="Calculation 2 3 7 4" xfId="12133"/>
    <cellStyle name="Calculation 2 3 7 5" xfId="10286"/>
    <cellStyle name="Calculation 2 3 7 6" xfId="10262"/>
    <cellStyle name="Calculation 2 3 7 7" xfId="20180"/>
    <cellStyle name="Calculation 2 3 7 8" xfId="47515"/>
    <cellStyle name="Calculation 2 3 8" xfId="9587"/>
    <cellStyle name="Calculation 2 3 8 2" xfId="13336"/>
    <cellStyle name="Calculation 2 3 8 3" xfId="20808"/>
    <cellStyle name="Calculation 2 3 8 4" xfId="11409"/>
    <cellStyle name="Calculation 2 3 8 5" xfId="10271"/>
    <cellStyle name="Calculation 2 3 8 6" xfId="11168"/>
    <cellStyle name="Calculation 2 3 8 7" xfId="10879"/>
    <cellStyle name="Calculation 2 3 8 8" xfId="47516"/>
    <cellStyle name="Calculation 2 3 9" xfId="8391"/>
    <cellStyle name="Calculation 2 3 9 2" xfId="13337"/>
    <cellStyle name="Calculation 2 3 9 3" xfId="20809"/>
    <cellStyle name="Calculation 2 3 9 4" xfId="12134"/>
    <cellStyle name="Calculation 2 3 9 5" xfId="10251"/>
    <cellStyle name="Calculation 2 3 9 6" xfId="12672"/>
    <cellStyle name="Calculation 2 3 9 7" xfId="20514"/>
    <cellStyle name="Calculation 2 3 9 8" xfId="47517"/>
    <cellStyle name="Calculation 2 4" xfId="5252"/>
    <cellStyle name="Calculation 2 4 10" xfId="13338"/>
    <cellStyle name="Calculation 2 4 11" xfId="20810"/>
    <cellStyle name="Calculation 2 4 12" xfId="11414"/>
    <cellStyle name="Calculation 2 4 13" xfId="10838"/>
    <cellStyle name="Calculation 2 4 14" xfId="12660"/>
    <cellStyle name="Calculation 2 4 15" xfId="26863"/>
    <cellStyle name="Calculation 2 4 16" xfId="47518"/>
    <cellStyle name="Calculation 2 4 2" xfId="6855"/>
    <cellStyle name="Calculation 2 4 2 2" xfId="13339"/>
    <cellStyle name="Calculation 2 4 2 3" xfId="20811"/>
    <cellStyle name="Calculation 2 4 2 4" xfId="11415"/>
    <cellStyle name="Calculation 2 4 2 5" xfId="12542"/>
    <cellStyle name="Calculation 2 4 2 6" xfId="12576"/>
    <cellStyle name="Calculation 2 4 2 7" xfId="12048"/>
    <cellStyle name="Calculation 2 4 2 8" xfId="47519"/>
    <cellStyle name="Calculation 2 4 3" xfId="5914"/>
    <cellStyle name="Calculation 2 4 3 2" xfId="13340"/>
    <cellStyle name="Calculation 2 4 3 3" xfId="20812"/>
    <cellStyle name="Calculation 2 4 3 4" xfId="11416"/>
    <cellStyle name="Calculation 2 4 3 5" xfId="20078"/>
    <cellStyle name="Calculation 2 4 3 6" xfId="20269"/>
    <cellStyle name="Calculation 2 4 3 7" xfId="20662"/>
    <cellStyle name="Calculation 2 4 3 8" xfId="47520"/>
    <cellStyle name="Calculation 2 4 4" xfId="5494"/>
    <cellStyle name="Calculation 2 4 4 2" xfId="13341"/>
    <cellStyle name="Calculation 2 4 4 3" xfId="20813"/>
    <cellStyle name="Calculation 2 4 4 4" xfId="12924"/>
    <cellStyle name="Calculation 2 4 4 5" xfId="12798"/>
    <cellStyle name="Calculation 2 4 4 6" xfId="12566"/>
    <cellStyle name="Calculation 2 4 4 7" xfId="19642"/>
    <cellStyle name="Calculation 2 4 4 8" xfId="47521"/>
    <cellStyle name="Calculation 2 4 5" xfId="5987"/>
    <cellStyle name="Calculation 2 4 5 2" xfId="13342"/>
    <cellStyle name="Calculation 2 4 5 3" xfId="20814"/>
    <cellStyle name="Calculation 2 4 5 4" xfId="12910"/>
    <cellStyle name="Calculation 2 4 5 5" xfId="10873"/>
    <cellStyle name="Calculation 2 4 5 6" xfId="19837"/>
    <cellStyle name="Calculation 2 4 5 7" xfId="19641"/>
    <cellStyle name="Calculation 2 4 5 8" xfId="47522"/>
    <cellStyle name="Calculation 2 4 6" xfId="4595"/>
    <cellStyle name="Calculation 2 4 6 2" xfId="13343"/>
    <cellStyle name="Calculation 2 4 6 3" xfId="20815"/>
    <cellStyle name="Calculation 2 4 6 4" xfId="11417"/>
    <cellStyle name="Calculation 2 4 6 5" xfId="20529"/>
    <cellStyle name="Calculation 2 4 6 6" xfId="12552"/>
    <cellStyle name="Calculation 2 4 6 7" xfId="20553"/>
    <cellStyle name="Calculation 2 4 6 8" xfId="47523"/>
    <cellStyle name="Calculation 2 4 7" xfId="3828"/>
    <cellStyle name="Calculation 2 4 7 2" xfId="13344"/>
    <cellStyle name="Calculation 2 4 7 3" xfId="20816"/>
    <cellStyle name="Calculation 2 4 7 4" xfId="20733"/>
    <cellStyle name="Calculation 2 4 7 5" xfId="20902"/>
    <cellStyle name="Calculation 2 4 7 6" xfId="12528"/>
    <cellStyle name="Calculation 2 4 7 7" xfId="20367"/>
    <cellStyle name="Calculation 2 4 7 8" xfId="47524"/>
    <cellStyle name="Calculation 2 4 8" xfId="6190"/>
    <cellStyle name="Calculation 2 4 8 2" xfId="13345"/>
    <cellStyle name="Calculation 2 4 8 3" xfId="20817"/>
    <cellStyle name="Calculation 2 4 8 4" xfId="13292"/>
    <cellStyle name="Calculation 2 4 8 5" xfId="20296"/>
    <cellStyle name="Calculation 2 4 8 6" xfId="22630"/>
    <cellStyle name="Calculation 2 4 8 7" xfId="12227"/>
    <cellStyle name="Calculation 2 4 8 8" xfId="47525"/>
    <cellStyle name="Calculation 2 4 9" xfId="6499"/>
    <cellStyle name="Calculation 2 4 9 2" xfId="13346"/>
    <cellStyle name="Calculation 2 4 9 3" xfId="20818"/>
    <cellStyle name="Calculation 2 4 9 4" xfId="11418"/>
    <cellStyle name="Calculation 2 4 9 5" xfId="20900"/>
    <cellStyle name="Calculation 2 4 9 6" xfId="27674"/>
    <cellStyle name="Calculation 2 4 9 7" xfId="20496"/>
    <cellStyle name="Calculation 2 4 9 8" xfId="47526"/>
    <cellStyle name="Calculation 2 5" xfId="4140"/>
    <cellStyle name="Calculation 2 5 10" xfId="13347"/>
    <cellStyle name="Calculation 2 5 11" xfId="20819"/>
    <cellStyle name="Calculation 2 5 12" xfId="13291"/>
    <cellStyle name="Calculation 2 5 13" xfId="12963"/>
    <cellStyle name="Calculation 2 5 14" xfId="12479"/>
    <cellStyle name="Calculation 2 5 15" xfId="22614"/>
    <cellStyle name="Calculation 2 5 16" xfId="47527"/>
    <cellStyle name="Calculation 2 5 2" xfId="7244"/>
    <cellStyle name="Calculation 2 5 2 2" xfId="13348"/>
    <cellStyle name="Calculation 2 5 2 3" xfId="20820"/>
    <cellStyle name="Calculation 2 5 2 4" xfId="10573"/>
    <cellStyle name="Calculation 2 5 2 5" xfId="12034"/>
    <cellStyle name="Calculation 2 5 2 6" xfId="27673"/>
    <cellStyle name="Calculation 2 5 2 7" xfId="12025"/>
    <cellStyle name="Calculation 2 5 2 8" xfId="47528"/>
    <cellStyle name="Calculation 2 5 3" xfId="7783"/>
    <cellStyle name="Calculation 2 5 3 2" xfId="13349"/>
    <cellStyle name="Calculation 2 5 3 3" xfId="20821"/>
    <cellStyle name="Calculation 2 5 3 4" xfId="11419"/>
    <cellStyle name="Calculation 2 5 3 5" xfId="20905"/>
    <cellStyle name="Calculation 2 5 3 6" xfId="11888"/>
    <cellStyle name="Calculation 2 5 3 7" xfId="20418"/>
    <cellStyle name="Calculation 2 5 3 8" xfId="47529"/>
    <cellStyle name="Calculation 2 5 4" xfId="8110"/>
    <cellStyle name="Calculation 2 5 4 2" xfId="13350"/>
    <cellStyle name="Calculation 2 5 4 3" xfId="20822"/>
    <cellStyle name="Calculation 2 5 4 4" xfId="12136"/>
    <cellStyle name="Calculation 2 5 4 5" xfId="20409"/>
    <cellStyle name="Calculation 2 5 4 6" xfId="27672"/>
    <cellStyle name="Calculation 2 5 4 7" xfId="20082"/>
    <cellStyle name="Calculation 2 5 4 8" xfId="47530"/>
    <cellStyle name="Calculation 2 5 5" xfId="8552"/>
    <cellStyle name="Calculation 2 5 5 2" xfId="13351"/>
    <cellStyle name="Calculation 2 5 5 3" xfId="20823"/>
    <cellStyle name="Calculation 2 5 5 4" xfId="11420"/>
    <cellStyle name="Calculation 2 5 5 5" xfId="20385"/>
    <cellStyle name="Calculation 2 5 5 6" xfId="12612"/>
    <cellStyle name="Calculation 2 5 5 7" xfId="10769"/>
    <cellStyle name="Calculation 2 5 5 8" xfId="47531"/>
    <cellStyle name="Calculation 2 5 6" xfId="8903"/>
    <cellStyle name="Calculation 2 5 6 2" xfId="13352"/>
    <cellStyle name="Calculation 2 5 6 3" xfId="20824"/>
    <cellStyle name="Calculation 2 5 6 4" xfId="11423"/>
    <cellStyle name="Calculation 2 5 6 5" xfId="11317"/>
    <cellStyle name="Calculation 2 5 6 6" xfId="27671"/>
    <cellStyle name="Calculation 2 5 6 7" xfId="20222"/>
    <cellStyle name="Calculation 2 5 6 8" xfId="47532"/>
    <cellStyle name="Calculation 2 5 7" xfId="9356"/>
    <cellStyle name="Calculation 2 5 7 2" xfId="13353"/>
    <cellStyle name="Calculation 2 5 7 3" xfId="20825"/>
    <cellStyle name="Calculation 2 5 7 4" xfId="10574"/>
    <cellStyle name="Calculation 2 5 7 5" xfId="11000"/>
    <cellStyle name="Calculation 2 5 7 6" xfId="20064"/>
    <cellStyle name="Calculation 2 5 7 7" xfId="12218"/>
    <cellStyle name="Calculation 2 5 7 8" xfId="47533"/>
    <cellStyle name="Calculation 2 5 8" xfId="9706"/>
    <cellStyle name="Calculation 2 5 8 2" xfId="13354"/>
    <cellStyle name="Calculation 2 5 8 3" xfId="20826"/>
    <cellStyle name="Calculation 2 5 8 4" xfId="11430"/>
    <cellStyle name="Calculation 2 5 8 5" xfId="20246"/>
    <cellStyle name="Calculation 2 5 8 6" xfId="10734"/>
    <cellStyle name="Calculation 2 5 8 7" xfId="10880"/>
    <cellStyle name="Calculation 2 5 8 8" xfId="47534"/>
    <cellStyle name="Calculation 2 5 9" xfId="9973"/>
    <cellStyle name="Calculation 2 5 9 2" xfId="13355"/>
    <cellStyle name="Calculation 2 5 9 3" xfId="20827"/>
    <cellStyle name="Calculation 2 5 9 4" xfId="11431"/>
    <cellStyle name="Calculation 2 5 9 5" xfId="20100"/>
    <cellStyle name="Calculation 2 5 9 6" xfId="10811"/>
    <cellStyle name="Calculation 2 5 9 7" xfId="20245"/>
    <cellStyle name="Calculation 2 5 9 8" xfId="47535"/>
    <cellStyle name="Calculation 2 6" xfId="4541"/>
    <cellStyle name="Calculation 2 6 2" xfId="13356"/>
    <cellStyle name="Calculation 2 6 3" xfId="20828"/>
    <cellStyle name="Calculation 2 6 4" xfId="11432"/>
    <cellStyle name="Calculation 2 6 5" xfId="20229"/>
    <cellStyle name="Calculation 2 6 6" xfId="11234"/>
    <cellStyle name="Calculation 2 6 7" xfId="20213"/>
    <cellStyle name="Calculation 2 6 8" xfId="47536"/>
    <cellStyle name="Calculation 2 7" xfId="5682"/>
    <cellStyle name="Calculation 2 7 2" xfId="13357"/>
    <cellStyle name="Calculation 2 7 3" xfId="20829"/>
    <cellStyle name="Calculation 2 7 4" xfId="11433"/>
    <cellStyle name="Calculation 2 7 5" xfId="20572"/>
    <cellStyle name="Calculation 2 7 6" xfId="10786"/>
    <cellStyle name="Calculation 2 7 7" xfId="27690"/>
    <cellStyle name="Calculation 2 7 8" xfId="47537"/>
    <cellStyle name="Calculation 2 8" xfId="3850"/>
    <cellStyle name="Calculation 2 8 2" xfId="13358"/>
    <cellStyle name="Calculation 2 8 3" xfId="20830"/>
    <cellStyle name="Calculation 2 8 4" xfId="11435"/>
    <cellStyle name="Calculation 2 8 5" xfId="12465"/>
    <cellStyle name="Calculation 2 8 6" xfId="11188"/>
    <cellStyle name="Calculation 2 8 7" xfId="11793"/>
    <cellStyle name="Calculation 2 8 8" xfId="47538"/>
    <cellStyle name="Calculation 2 9" xfId="4174"/>
    <cellStyle name="Calculation 2 9 2" xfId="13359"/>
    <cellStyle name="Calculation 2 9 3" xfId="20831"/>
    <cellStyle name="Calculation 2 9 4" xfId="11436"/>
    <cellStyle name="Calculation 2 9 5" xfId="15002"/>
    <cellStyle name="Calculation 2 9 6" xfId="12719"/>
    <cellStyle name="Calculation 2 9 7" xfId="12574"/>
    <cellStyle name="Calculation 2 9 8" xfId="47539"/>
    <cellStyle name="Calculation 3" xfId="1504"/>
    <cellStyle name="Calculation 3 10" xfId="9539"/>
    <cellStyle name="Calculation 3 10 2" xfId="13360"/>
    <cellStyle name="Calculation 3 10 3" xfId="20832"/>
    <cellStyle name="Calculation 3 10 4" xfId="11437"/>
    <cellStyle name="Calculation 3 10 5" xfId="20918"/>
    <cellStyle name="Calculation 3 10 6" xfId="13451"/>
    <cellStyle name="Calculation 3 10 7" xfId="20258"/>
    <cellStyle name="Calculation 3 10 8" xfId="47540"/>
    <cellStyle name="Calculation 3 11" xfId="11411"/>
    <cellStyle name="Calculation 3 12" xfId="22546"/>
    <cellStyle name="Calculation 3 13" xfId="20436"/>
    <cellStyle name="Calculation 3 14" xfId="32363"/>
    <cellStyle name="Calculation 3 15" xfId="19744"/>
    <cellStyle name="Calculation 3 16" xfId="47173"/>
    <cellStyle name="Calculation 3 2" xfId="4508"/>
    <cellStyle name="Calculation 3 2 10" xfId="13361"/>
    <cellStyle name="Calculation 3 2 11" xfId="20833"/>
    <cellStyle name="Calculation 3 2 12" xfId="11438"/>
    <cellStyle name="Calculation 3 2 13" xfId="20233"/>
    <cellStyle name="Calculation 3 2 14" xfId="27670"/>
    <cellStyle name="Calculation 3 2 15" xfId="19807"/>
    <cellStyle name="Calculation 3 2 16" xfId="47541"/>
    <cellStyle name="Calculation 3 2 2" xfId="7066"/>
    <cellStyle name="Calculation 3 2 2 2" xfId="13362"/>
    <cellStyle name="Calculation 3 2 2 3" xfId="20834"/>
    <cellStyle name="Calculation 3 2 2 4" xfId="20732"/>
    <cellStyle name="Calculation 3 2 2 5" xfId="20445"/>
    <cellStyle name="Calculation 3 2 2 6" xfId="19805"/>
    <cellStyle name="Calculation 3 2 2 7" xfId="20605"/>
    <cellStyle name="Calculation 3 2 2 8" xfId="47542"/>
    <cellStyle name="Calculation 3 2 3" xfId="7640"/>
    <cellStyle name="Calculation 3 2 3 2" xfId="13363"/>
    <cellStyle name="Calculation 3 2 3 3" xfId="20835"/>
    <cellStyle name="Calculation 3 2 3 4" xfId="20731"/>
    <cellStyle name="Calculation 3 2 3 5" xfId="20307"/>
    <cellStyle name="Calculation 3 2 3 6" xfId="11126"/>
    <cellStyle name="Calculation 3 2 3 7" xfId="20223"/>
    <cellStyle name="Calculation 3 2 3 8" xfId="47543"/>
    <cellStyle name="Calculation 3 2 4" xfId="5809"/>
    <cellStyle name="Calculation 3 2 4 2" xfId="13364"/>
    <cellStyle name="Calculation 3 2 4 3" xfId="20836"/>
    <cellStyle name="Calculation 3 2 4 4" xfId="20730"/>
    <cellStyle name="Calculation 3 2 4 5" xfId="20504"/>
    <cellStyle name="Calculation 3 2 4 6" xfId="13104"/>
    <cellStyle name="Calculation 3 2 4 7" xfId="11393"/>
    <cellStyle name="Calculation 3 2 4 8" xfId="47544"/>
    <cellStyle name="Calculation 3 2 5" xfId="8418"/>
    <cellStyle name="Calculation 3 2 5 2" xfId="13365"/>
    <cellStyle name="Calculation 3 2 5 3" xfId="20837"/>
    <cellStyle name="Calculation 3 2 5 4" xfId="20729"/>
    <cellStyle name="Calculation 3 2 5 5" xfId="20467"/>
    <cellStyle name="Calculation 3 2 5 6" xfId="13448"/>
    <cellStyle name="Calculation 3 2 5 7" xfId="10788"/>
    <cellStyle name="Calculation 3 2 5 8" xfId="47545"/>
    <cellStyle name="Calculation 3 2 6" xfId="6541"/>
    <cellStyle name="Calculation 3 2 6 2" xfId="13366"/>
    <cellStyle name="Calculation 3 2 6 3" xfId="20838"/>
    <cellStyle name="Calculation 3 2 6 4" xfId="20728"/>
    <cellStyle name="Calculation 3 2 6 5" xfId="10337"/>
    <cellStyle name="Calculation 3 2 6 6" xfId="12489"/>
    <cellStyle name="Calculation 3 2 6 7" xfId="19742"/>
    <cellStyle name="Calculation 3 2 6 8" xfId="47546"/>
    <cellStyle name="Calculation 3 2 7" xfId="9219"/>
    <cellStyle name="Calculation 3 2 7 2" xfId="13367"/>
    <cellStyle name="Calculation 3 2 7 3" xfId="20839"/>
    <cellStyle name="Calculation 3 2 7 4" xfId="20727"/>
    <cellStyle name="Calculation 3 2 7 5" xfId="11373"/>
    <cellStyle name="Calculation 3 2 7 6" xfId="12708"/>
    <cellStyle name="Calculation 3 2 7 7" xfId="19745"/>
    <cellStyle name="Calculation 3 2 7 8" xfId="47547"/>
    <cellStyle name="Calculation 3 2 8" xfId="9585"/>
    <cellStyle name="Calculation 3 2 8 2" xfId="13368"/>
    <cellStyle name="Calculation 3 2 8 3" xfId="20840"/>
    <cellStyle name="Calculation 3 2 8 4" xfId="10202"/>
    <cellStyle name="Calculation 3 2 8 5" xfId="19656"/>
    <cellStyle name="Calculation 3 2 8 6" xfId="12995"/>
    <cellStyle name="Calculation 3 2 8 7" xfId="12718"/>
    <cellStyle name="Calculation 3 2 8 8" xfId="47548"/>
    <cellStyle name="Calculation 3 2 9" xfId="6118"/>
    <cellStyle name="Calculation 3 2 9 2" xfId="13369"/>
    <cellStyle name="Calculation 3 2 9 3" xfId="20841"/>
    <cellStyle name="Calculation 3 2 9 4" xfId="11582"/>
    <cellStyle name="Calculation 3 2 9 5" xfId="13444"/>
    <cellStyle name="Calculation 3 2 9 6" xfId="11039"/>
    <cellStyle name="Calculation 3 2 9 7" xfId="26846"/>
    <cellStyle name="Calculation 3 2 9 8" xfId="47549"/>
    <cellStyle name="Calculation 3 3" xfId="3981"/>
    <cellStyle name="Calculation 3 3 10" xfId="13370"/>
    <cellStyle name="Calculation 3 3 11" xfId="20842"/>
    <cellStyle name="Calculation 3 3 12" xfId="13161"/>
    <cellStyle name="Calculation 3 3 13" xfId="10628"/>
    <cellStyle name="Calculation 3 3 14" xfId="27669"/>
    <cellStyle name="Calculation 3 3 15" xfId="26848"/>
    <cellStyle name="Calculation 3 3 16" xfId="47550"/>
    <cellStyle name="Calculation 3 3 2" xfId="7425"/>
    <cellStyle name="Calculation 3 3 2 2" xfId="13371"/>
    <cellStyle name="Calculation 3 3 2 3" xfId="20843"/>
    <cellStyle name="Calculation 3 3 2 4" xfId="20726"/>
    <cellStyle name="Calculation 3 3 2 5" xfId="20091"/>
    <cellStyle name="Calculation 3 3 2 6" xfId="20226"/>
    <cellStyle name="Calculation 3 3 2 7" xfId="26849"/>
    <cellStyle name="Calculation 3 3 2 8" xfId="47551"/>
    <cellStyle name="Calculation 3 3 3" xfId="7942"/>
    <cellStyle name="Calculation 3 3 3 2" xfId="13372"/>
    <cellStyle name="Calculation 3 3 3 3" xfId="20844"/>
    <cellStyle name="Calculation 3 3 3 4" xfId="20725"/>
    <cellStyle name="Calculation 3 3 3 5" xfId="20292"/>
    <cellStyle name="Calculation 3 3 3 6" xfId="27668"/>
    <cellStyle name="Calculation 3 3 3 7" xfId="22611"/>
    <cellStyle name="Calculation 3 3 3 8" xfId="47552"/>
    <cellStyle name="Calculation 3 3 4" xfId="8281"/>
    <cellStyle name="Calculation 3 3 4 2" xfId="13373"/>
    <cellStyle name="Calculation 3 3 4 3" xfId="20845"/>
    <cellStyle name="Calculation 3 3 4 4" xfId="20724"/>
    <cellStyle name="Calculation 3 3 4 5" xfId="12543"/>
    <cellStyle name="Calculation 3 3 4 6" xfId="12505"/>
    <cellStyle name="Calculation 3 3 4 7" xfId="12424"/>
    <cellStyle name="Calculation 3 3 4 8" xfId="47553"/>
    <cellStyle name="Calculation 3 3 5" xfId="8716"/>
    <cellStyle name="Calculation 3 3 5 2" xfId="13374"/>
    <cellStyle name="Calculation 3 3 5 3" xfId="20846"/>
    <cellStyle name="Calculation 3 3 5 4" xfId="20723"/>
    <cellStyle name="Calculation 3 3 5 5" xfId="20499"/>
    <cellStyle name="Calculation 3 3 5 6" xfId="12217"/>
    <cellStyle name="Calculation 3 3 5 7" xfId="20456"/>
    <cellStyle name="Calculation 3 3 5 8" xfId="47554"/>
    <cellStyle name="Calculation 3 3 6" xfId="9065"/>
    <cellStyle name="Calculation 3 3 6 2" xfId="13375"/>
    <cellStyle name="Calculation 3 3 6 3" xfId="20847"/>
    <cellStyle name="Calculation 3 3 6 4" xfId="20722"/>
    <cellStyle name="Calculation 3 3 6 5" xfId="20606"/>
    <cellStyle name="Calculation 3 3 6 6" xfId="10273"/>
    <cellStyle name="Calculation 3 3 6 7" xfId="12772"/>
    <cellStyle name="Calculation 3 3 6 8" xfId="47555"/>
    <cellStyle name="Calculation 3 3 7" xfId="9516"/>
    <cellStyle name="Calculation 3 3 7 2" xfId="13376"/>
    <cellStyle name="Calculation 3 3 7 3" xfId="20848"/>
    <cellStyle name="Calculation 3 3 7 4" xfId="20721"/>
    <cellStyle name="Calculation 3 3 7 5" xfId="11885"/>
    <cellStyle name="Calculation 3 3 7 6" xfId="12789"/>
    <cellStyle name="Calculation 3 3 7 7" xfId="20190"/>
    <cellStyle name="Calculation 3 3 7 8" xfId="47556"/>
    <cellStyle name="Calculation 3 3 8" xfId="9833"/>
    <cellStyle name="Calculation 3 3 8 2" xfId="13377"/>
    <cellStyle name="Calculation 3 3 8 3" xfId="20849"/>
    <cellStyle name="Calculation 3 3 8 4" xfId="20720"/>
    <cellStyle name="Calculation 3 3 8 5" xfId="12170"/>
    <cellStyle name="Calculation 3 3 8 6" xfId="22609"/>
    <cellStyle name="Calculation 3 3 8 7" xfId="19887"/>
    <cellStyle name="Calculation 3 3 8 8" xfId="47557"/>
    <cellStyle name="Calculation 3 3 9" xfId="10102"/>
    <cellStyle name="Calculation 3 3 9 2" xfId="13378"/>
    <cellStyle name="Calculation 3 3 9 3" xfId="20850"/>
    <cellStyle name="Calculation 3 3 9 4" xfId="13153"/>
    <cellStyle name="Calculation 3 3 9 5" xfId="20063"/>
    <cellStyle name="Calculation 3 3 9 6" xfId="12585"/>
    <cellStyle name="Calculation 3 3 9 7" xfId="20136"/>
    <cellStyle name="Calculation 3 3 9 8" xfId="47558"/>
    <cellStyle name="Calculation 3 4" xfId="3976"/>
    <cellStyle name="Calculation 3 4 10" xfId="13379"/>
    <cellStyle name="Calculation 3 4 11" xfId="20851"/>
    <cellStyle name="Calculation 3 4 12" xfId="13152"/>
    <cellStyle name="Calculation 3 4 13" xfId="20061"/>
    <cellStyle name="Calculation 3 4 14" xfId="11798"/>
    <cellStyle name="Calculation 3 4 15" xfId="27698"/>
    <cellStyle name="Calculation 3 4 16" xfId="47559"/>
    <cellStyle name="Calculation 3 4 2" xfId="6770"/>
    <cellStyle name="Calculation 3 4 2 2" xfId="13380"/>
    <cellStyle name="Calculation 3 4 2 3" xfId="20852"/>
    <cellStyle name="Calculation 3 4 2 4" xfId="13144"/>
    <cellStyle name="Calculation 3 4 2 5" xfId="13103"/>
    <cellStyle name="Calculation 3 4 2 6" xfId="27667"/>
    <cellStyle name="Calculation 3 4 2 7" xfId="19755"/>
    <cellStyle name="Calculation 3 4 2 8" xfId="47560"/>
    <cellStyle name="Calculation 3 4 3" xfId="6082"/>
    <cellStyle name="Calculation 3 4 3 2" xfId="13381"/>
    <cellStyle name="Calculation 3 4 3 3" xfId="20853"/>
    <cellStyle name="Calculation 3 4 3 4" xfId="20719"/>
    <cellStyle name="Calculation 3 4 3 5" xfId="20243"/>
    <cellStyle name="Calculation 3 4 3 6" xfId="20431"/>
    <cellStyle name="Calculation 3 4 3 7" xfId="22460"/>
    <cellStyle name="Calculation 3 4 3 8" xfId="47561"/>
    <cellStyle name="Calculation 3 4 4" xfId="7023"/>
    <cellStyle name="Calculation 3 4 4 2" xfId="13382"/>
    <cellStyle name="Calculation 3 4 4 3" xfId="20854"/>
    <cellStyle name="Calculation 3 4 4 4" xfId="20718"/>
    <cellStyle name="Calculation 3 4 4 5" xfId="20358"/>
    <cellStyle name="Calculation 3 4 4 6" xfId="20479"/>
    <cellStyle name="Calculation 3 4 4 7" xfId="19771"/>
    <cellStyle name="Calculation 3 4 4 8" xfId="47562"/>
    <cellStyle name="Calculation 3 4 5" xfId="6558"/>
    <cellStyle name="Calculation 3 4 5 2" xfId="13383"/>
    <cellStyle name="Calculation 3 4 5 3" xfId="20855"/>
    <cellStyle name="Calculation 3 4 5 4" xfId="20717"/>
    <cellStyle name="Calculation 3 4 5 5" xfId="20428"/>
    <cellStyle name="Calculation 3 4 5 6" xfId="12679"/>
    <cellStyle name="Calculation 3 4 5 7" xfId="27611"/>
    <cellStyle name="Calculation 3 4 5 8" xfId="47563"/>
    <cellStyle name="Calculation 3 4 6" xfId="4426"/>
    <cellStyle name="Calculation 3 4 6 2" xfId="13384"/>
    <cellStyle name="Calculation 3 4 6 3" xfId="20856"/>
    <cellStyle name="Calculation 3 4 6 4" xfId="20716"/>
    <cellStyle name="Calculation 3 4 6 5" xfId="20561"/>
    <cellStyle name="Calculation 3 4 6 6" xfId="20240"/>
    <cellStyle name="Calculation 3 4 6 7" xfId="26873"/>
    <cellStyle name="Calculation 3 4 6 8" xfId="47564"/>
    <cellStyle name="Calculation 3 4 7" xfId="5580"/>
    <cellStyle name="Calculation 3 4 7 2" xfId="13385"/>
    <cellStyle name="Calculation 3 4 7 3" xfId="20857"/>
    <cellStyle name="Calculation 3 4 7 4" xfId="20715"/>
    <cellStyle name="Calculation 3 4 7 5" xfId="10740"/>
    <cellStyle name="Calculation 3 4 7 6" xfId="10935"/>
    <cellStyle name="Calculation 3 4 7 7" xfId="27614"/>
    <cellStyle name="Calculation 3 4 7 8" xfId="47565"/>
    <cellStyle name="Calculation 3 4 8" xfId="6844"/>
    <cellStyle name="Calculation 3 4 8 2" xfId="13386"/>
    <cellStyle name="Calculation 3 4 8 3" xfId="20858"/>
    <cellStyle name="Calculation 3 4 8 4" xfId="20714"/>
    <cellStyle name="Calculation 3 4 8 5" xfId="10333"/>
    <cellStyle name="Calculation 3 4 8 6" xfId="20131"/>
    <cellStyle name="Calculation 3 4 8 7" xfId="26877"/>
    <cellStyle name="Calculation 3 4 8 8" xfId="47566"/>
    <cellStyle name="Calculation 3 4 9" xfId="9412"/>
    <cellStyle name="Calculation 3 4 9 2" xfId="13387"/>
    <cellStyle name="Calculation 3 4 9 3" xfId="20859"/>
    <cellStyle name="Calculation 3 4 9 4" xfId="11596"/>
    <cellStyle name="Calculation 3 4 9 5" xfId="22458"/>
    <cellStyle name="Calculation 3 4 9 6" xfId="11813"/>
    <cellStyle name="Calculation 3 4 9 7" xfId="27617"/>
    <cellStyle name="Calculation 3 4 9 8" xfId="47567"/>
    <cellStyle name="Calculation 3 5" xfId="5165"/>
    <cellStyle name="Calculation 3 5 2" xfId="13388"/>
    <cellStyle name="Calculation 3 5 3" xfId="20860"/>
    <cellStyle name="Calculation 3 5 4" xfId="11720"/>
    <cellStyle name="Calculation 3 5 5" xfId="19812"/>
    <cellStyle name="Calculation 3 5 6" xfId="20280"/>
    <cellStyle name="Calculation 3 5 7" xfId="26882"/>
    <cellStyle name="Calculation 3 5 8" xfId="47568"/>
    <cellStyle name="Calculation 3 6" xfId="4338"/>
    <cellStyle name="Calculation 3 6 2" xfId="13389"/>
    <cellStyle name="Calculation 3 6 3" xfId="20861"/>
    <cellStyle name="Calculation 3 6 4" xfId="11721"/>
    <cellStyle name="Calculation 3 6 5" xfId="12163"/>
    <cellStyle name="Calculation 3 6 6" xfId="27666"/>
    <cellStyle name="Calculation 3 6 7" xfId="10710"/>
    <cellStyle name="Calculation 3 6 8" xfId="47569"/>
    <cellStyle name="Calculation 3 7" xfId="6011"/>
    <cellStyle name="Calculation 3 7 2" xfId="13390"/>
    <cellStyle name="Calculation 3 7 3" xfId="20862"/>
    <cellStyle name="Calculation 3 7 4" xfId="20713"/>
    <cellStyle name="Calculation 3 7 5" xfId="12178"/>
    <cellStyle name="Calculation 3 7 6" xfId="20537"/>
    <cellStyle name="Calculation 3 7 7" xfId="20143"/>
    <cellStyle name="Calculation 3 7 8" xfId="47570"/>
    <cellStyle name="Calculation 3 8" xfId="5852"/>
    <cellStyle name="Calculation 3 8 2" xfId="13391"/>
    <cellStyle name="Calculation 3 8 3" xfId="20863"/>
    <cellStyle name="Calculation 3 8 4" xfId="20712"/>
    <cellStyle name="Calculation 3 8 5" xfId="11114"/>
    <cellStyle name="Calculation 3 8 6" xfId="27665"/>
    <cellStyle name="Calculation 3 8 7" xfId="20119"/>
    <cellStyle name="Calculation 3 8 8" xfId="47571"/>
    <cellStyle name="Calculation 3 9" xfId="7766"/>
    <cellStyle name="Calculation 3 9 2" xfId="13392"/>
    <cellStyle name="Calculation 3 9 3" xfId="20864"/>
    <cellStyle name="Calculation 3 9 4" xfId="20711"/>
    <cellStyle name="Calculation 3 9 5" xfId="19764"/>
    <cellStyle name="Calculation 3 9 6" xfId="12180"/>
    <cellStyle name="Calculation 3 9 7" xfId="12397"/>
    <cellStyle name="Calculation 3 9 8" xfId="47572"/>
    <cellStyle name="Calculation 4" xfId="4519"/>
    <cellStyle name="Calculation 4 2" xfId="13393"/>
    <cellStyle name="Calculation 4 3" xfId="20865"/>
    <cellStyle name="Calculation 4 4" xfId="20710"/>
    <cellStyle name="Calculation 4 5" xfId="12724"/>
    <cellStyle name="Calculation 4 6" xfId="11779"/>
    <cellStyle name="Calculation 4 7" xfId="20558"/>
    <cellStyle name="Calculation 4 8" xfId="47573"/>
    <cellStyle name="Calculation 5" xfId="3715"/>
    <cellStyle name="Calculation 5 2" xfId="13394"/>
    <cellStyle name="Calculation 5 3" xfId="20866"/>
    <cellStyle name="Calculation 5 4" xfId="20709"/>
    <cellStyle name="Calculation 5 5" xfId="11165"/>
    <cellStyle name="Calculation 5 6" xfId="22623"/>
    <cellStyle name="Calculation 5 7" xfId="12758"/>
    <cellStyle name="Calculation 5 8" xfId="47574"/>
    <cellStyle name="Calculation 6" xfId="6406"/>
    <cellStyle name="Calculation 6 2" xfId="13395"/>
    <cellStyle name="Calculation 6 3" xfId="20867"/>
    <cellStyle name="Calculation 6 4" xfId="20708"/>
    <cellStyle name="Calculation 6 5" xfId="10596"/>
    <cellStyle name="Calculation 6 6" xfId="20234"/>
    <cellStyle name="Calculation 6 7" xfId="20910"/>
    <cellStyle name="Calculation 6 8" xfId="47575"/>
    <cellStyle name="Calculation 7" xfId="4317"/>
    <cellStyle name="Calculation 7 2" xfId="13396"/>
    <cellStyle name="Calculation 7 3" xfId="20868"/>
    <cellStyle name="Calculation 7 4" xfId="20707"/>
    <cellStyle name="Calculation 7 5" xfId="11034"/>
    <cellStyle name="Calculation 7 6" xfId="13431"/>
    <cellStyle name="Calculation 7 7" xfId="20544"/>
    <cellStyle name="Calculation 7 8" xfId="47576"/>
    <cellStyle name="category" xfId="1503"/>
    <cellStyle name="category 2" xfId="11410"/>
    <cellStyle name="CC1" xfId="1502"/>
    <cellStyle name="CC2" xfId="1501"/>
    <cellStyle name="Comma" xfId="7" builtinId="3"/>
    <cellStyle name="Comma  - Style1" xfId="1495"/>
    <cellStyle name="Comma  - Style2" xfId="1494"/>
    <cellStyle name="Comma  - Style3" xfId="1493"/>
    <cellStyle name="Comma  - Style4" xfId="1492"/>
    <cellStyle name="Comma  - Style5" xfId="1491"/>
    <cellStyle name="Comma  - Style6" xfId="1490"/>
    <cellStyle name="Comma  - Style7" xfId="1489"/>
    <cellStyle name="Comma  - Style8" xfId="1488"/>
    <cellStyle name="Comma [0] 11" xfId="8"/>
    <cellStyle name="Comma [0] 11 2" xfId="10175"/>
    <cellStyle name="Comma [0] 12" xfId="9"/>
    <cellStyle name="Comma [0] 2" xfId="1487"/>
    <cellStyle name="Comma [0] 2 2" xfId="4967"/>
    <cellStyle name="Comma [0] 2 3" xfId="10176"/>
    <cellStyle name="Comma [0] 2 3 2" xfId="13400"/>
    <cellStyle name="Comma [0] 3" xfId="3682"/>
    <cellStyle name="Comma [0] 3 2" xfId="4077"/>
    <cellStyle name="Comma [0] 3 3" xfId="52826"/>
    <cellStyle name="Comma [0] 4" xfId="52918"/>
    <cellStyle name="Comma [0] 5" xfId="52957"/>
    <cellStyle name="Comma [0] 8" xfId="10"/>
    <cellStyle name="Comma [0] 9" xfId="11"/>
    <cellStyle name="Comma [00]" xfId="1484"/>
    <cellStyle name="Comma 10" xfId="12"/>
    <cellStyle name="Comma 10 10" xfId="10200"/>
    <cellStyle name="Comma 10 2" xfId="10177"/>
    <cellStyle name="Comma 10 3" xfId="52928"/>
    <cellStyle name="Comma 11" xfId="5254"/>
    <cellStyle name="Comma 11 10" xfId="1897"/>
    <cellStyle name="Comma 11 11" xfId="2545"/>
    <cellStyle name="Comma 11 12" xfId="1908"/>
    <cellStyle name="Comma 11 13" xfId="2555"/>
    <cellStyle name="Comma 11 14" xfId="7622"/>
    <cellStyle name="Comma 11 15" xfId="52827"/>
    <cellStyle name="Comma 11 2" xfId="13"/>
    <cellStyle name="Comma 11 3" xfId="14"/>
    <cellStyle name="Comma 11 4" xfId="15"/>
    <cellStyle name="Comma 11 5" xfId="16"/>
    <cellStyle name="Comma 11 6" xfId="17"/>
    <cellStyle name="Comma 11 7" xfId="1482"/>
    <cellStyle name="Comma 11 8" xfId="1873"/>
    <cellStyle name="Comma 11 9" xfId="2520"/>
    <cellStyle name="Comma 12" xfId="18"/>
    <cellStyle name="Comma 12 10" xfId="19"/>
    <cellStyle name="Comma 12 11" xfId="20"/>
    <cellStyle name="Comma 12 12" xfId="21"/>
    <cellStyle name="Comma 12 13" xfId="22"/>
    <cellStyle name="Comma 12 2" xfId="23"/>
    <cellStyle name="Comma 12 2 2" xfId="7835"/>
    <cellStyle name="Comma 12 3" xfId="24"/>
    <cellStyle name="Comma 12 4" xfId="25"/>
    <cellStyle name="Comma 12 5" xfId="26"/>
    <cellStyle name="Comma 12 6" xfId="27"/>
    <cellStyle name="Comma 12 7" xfId="28"/>
    <cellStyle name="Comma 12 8" xfId="29"/>
    <cellStyle name="Comma 12 9" xfId="30"/>
    <cellStyle name="Comma 13" xfId="1010"/>
    <cellStyle name="Comma 13 10" xfId="1886"/>
    <cellStyle name="Comma 13 11" xfId="2532"/>
    <cellStyle name="Comma 13 12" xfId="1905"/>
    <cellStyle name="Comma 13 13" xfId="2552"/>
    <cellStyle name="Comma 13 14" xfId="5626"/>
    <cellStyle name="Comma 13 14 2" xfId="13408"/>
    <cellStyle name="Comma 13 14 3" xfId="47577"/>
    <cellStyle name="Comma 13 15" xfId="4227"/>
    <cellStyle name="Comma 13 15 2" xfId="13409"/>
    <cellStyle name="Comma 13 15 3" xfId="47578"/>
    <cellStyle name="Comma 13 16" xfId="4836"/>
    <cellStyle name="Comma 13 17" xfId="11020"/>
    <cellStyle name="Comma 13 18" xfId="47044"/>
    <cellStyle name="Comma 13 19" xfId="52931"/>
    <cellStyle name="Comma 13 2" xfId="31"/>
    <cellStyle name="Comma 13 3" xfId="32"/>
    <cellStyle name="Comma 13 4" xfId="33"/>
    <cellStyle name="Comma 13 5" xfId="34"/>
    <cellStyle name="Comma 13 6" xfId="35"/>
    <cellStyle name="Comma 13 7" xfId="1459"/>
    <cellStyle name="Comma 13 8" xfId="1453"/>
    <cellStyle name="Comma 13 9" xfId="2503"/>
    <cellStyle name="Comma 14" xfId="36"/>
    <cellStyle name="Comma 14 10" xfId="37"/>
    <cellStyle name="Comma 14 11" xfId="38"/>
    <cellStyle name="Comma 14 12" xfId="39"/>
    <cellStyle name="Comma 14 13" xfId="40"/>
    <cellStyle name="Comma 14 2" xfId="41"/>
    <cellStyle name="Comma 14 3" xfId="42"/>
    <cellStyle name="Comma 14 4" xfId="43"/>
    <cellStyle name="Comma 14 5" xfId="44"/>
    <cellStyle name="Comma 14 6" xfId="45"/>
    <cellStyle name="Comma 14 7" xfId="46"/>
    <cellStyle name="Comma 14 8" xfId="47"/>
    <cellStyle name="Comma 14 9" xfId="48"/>
    <cellStyle name="Comma 15" xfId="1013"/>
    <cellStyle name="Comma 15 10" xfId="6341"/>
    <cellStyle name="Comma 15 11" xfId="11022"/>
    <cellStyle name="Comma 15 12" xfId="47045"/>
    <cellStyle name="Comma 15 2" xfId="1452"/>
    <cellStyle name="Comma 15 3" xfId="1460"/>
    <cellStyle name="Comma 15 4" xfId="2486"/>
    <cellStyle name="Comma 15 5" xfId="1872"/>
    <cellStyle name="Comma 15 6" xfId="2515"/>
    <cellStyle name="Comma 15 7" xfId="1896"/>
    <cellStyle name="Comma 15 8" xfId="2543"/>
    <cellStyle name="Comma 15 9" xfId="4229"/>
    <cellStyle name="Comma 15 9 2" xfId="13412"/>
    <cellStyle name="Comma 15 9 3" xfId="47579"/>
    <cellStyle name="Comma 16" xfId="1014"/>
    <cellStyle name="Comma 16 10" xfId="4230"/>
    <cellStyle name="Comma 16 10 2" xfId="13413"/>
    <cellStyle name="Comma 16 10 3" xfId="47580"/>
    <cellStyle name="Comma 16 11" xfId="5989"/>
    <cellStyle name="Comma 16 12" xfId="11023"/>
    <cellStyle name="Comma 16 13" xfId="47046"/>
    <cellStyle name="Comma 16 2" xfId="1451"/>
    <cellStyle name="Comma 16 3" xfId="1461"/>
    <cellStyle name="Comma 16 4" xfId="2485"/>
    <cellStyle name="Comma 16 5" xfId="1871"/>
    <cellStyle name="Comma 16 6" xfId="2514"/>
    <cellStyle name="Comma 16 7" xfId="1895"/>
    <cellStyle name="Comma 16 8" xfId="2542"/>
    <cellStyle name="Comma 16 9" xfId="5628"/>
    <cellStyle name="Comma 16 9 2" xfId="13415"/>
    <cellStyle name="Comma 16 9 3" xfId="47581"/>
    <cellStyle name="Comma 17" xfId="1016"/>
    <cellStyle name="Comma 17 10" xfId="6512"/>
    <cellStyle name="Comma 17 11" xfId="11025"/>
    <cellStyle name="Comma 17 12" xfId="47048"/>
    <cellStyle name="Comma 17 2" xfId="1450"/>
    <cellStyle name="Comma 17 3" xfId="1462"/>
    <cellStyle name="Comma 17 4" xfId="2484"/>
    <cellStyle name="Comma 17 5" xfId="1432"/>
    <cellStyle name="Comma 17 6" xfId="2513"/>
    <cellStyle name="Comma 17 7" xfId="1894"/>
    <cellStyle name="Comma 17 8" xfId="2541"/>
    <cellStyle name="Comma 17 9" xfId="4232"/>
    <cellStyle name="Comma 17 9 2" xfId="13416"/>
    <cellStyle name="Comma 17 9 3" xfId="47582"/>
    <cellStyle name="Comma 18" xfId="1018"/>
    <cellStyle name="Comma 18 2" xfId="5630"/>
    <cellStyle name="Comma 18 2 2" xfId="13417"/>
    <cellStyle name="Comma 18 2 3" xfId="47583"/>
    <cellStyle name="Comma 18 3" xfId="4234"/>
    <cellStyle name="Comma 18 3 2" xfId="13418"/>
    <cellStyle name="Comma 18 3 3" xfId="47584"/>
    <cellStyle name="Comma 18 4" xfId="8629"/>
    <cellStyle name="Comma 18 5" xfId="11027"/>
    <cellStyle name="Comma 18 6" xfId="47050"/>
    <cellStyle name="Comma 19" xfId="1019"/>
    <cellStyle name="Comma 19 2" xfId="5631"/>
    <cellStyle name="Comma 19 2 2" xfId="13420"/>
    <cellStyle name="Comma 19 2 3" xfId="47585"/>
    <cellStyle name="Comma 19 3" xfId="4235"/>
    <cellStyle name="Comma 19 3 2" xfId="13421"/>
    <cellStyle name="Comma 19 3 3" xfId="47586"/>
    <cellStyle name="Comma 19 4" xfId="8111"/>
    <cellStyle name="Comma 19 5" xfId="11028"/>
    <cellStyle name="Comma 19 6" xfId="47051"/>
    <cellStyle name="Comma 19 7" xfId="52828"/>
    <cellStyle name="Comma 2" xfId="49"/>
    <cellStyle name="Comma 2 10" xfId="50"/>
    <cellStyle name="Comma 2 100" xfId="3548"/>
    <cellStyle name="Comma 2 101" xfId="3564"/>
    <cellStyle name="Comma 2 102" xfId="3579"/>
    <cellStyle name="Comma 2 103" xfId="3585"/>
    <cellStyle name="Comma 2 104" xfId="3614"/>
    <cellStyle name="Comma 2 105" xfId="3619"/>
    <cellStyle name="Comma 2 106" xfId="3653"/>
    <cellStyle name="Comma 2 107" xfId="3666"/>
    <cellStyle name="Comma 2 108" xfId="52943"/>
    <cellStyle name="Comma 2 11" xfId="51"/>
    <cellStyle name="Comma 2 12" xfId="52"/>
    <cellStyle name="Comma 2 13" xfId="53"/>
    <cellStyle name="Comma 2 13 10" xfId="924"/>
    <cellStyle name="Comma 2 13 11" xfId="1050"/>
    <cellStyle name="Comma 2 13 12" xfId="1202"/>
    <cellStyle name="Comma 2 13 13" xfId="1026"/>
    <cellStyle name="Comma 2 13 14" xfId="1242"/>
    <cellStyle name="Comma 2 13 15" xfId="1284"/>
    <cellStyle name="Comma 2 13 16" xfId="1322"/>
    <cellStyle name="Comma 2 13 17" xfId="1362"/>
    <cellStyle name="Comma 2 13 18" xfId="1469"/>
    <cellStyle name="Comma 2 13 19" xfId="1445"/>
    <cellStyle name="Comma 2 13 2" xfId="503"/>
    <cellStyle name="Comma 2 13 20" xfId="1464"/>
    <cellStyle name="Comma 2 13 21" xfId="2482"/>
    <cellStyle name="Comma 2 13 22" xfId="1439"/>
    <cellStyle name="Comma 2 13 23" xfId="2508"/>
    <cellStyle name="Comma 2 13 24" xfId="1892"/>
    <cellStyle name="Comma 2 13 25" xfId="2538"/>
    <cellStyle name="Comma 2 13 26" xfId="3011"/>
    <cellStyle name="Comma 2 13 3" xfId="678"/>
    <cellStyle name="Comma 2 13 4" xfId="484"/>
    <cellStyle name="Comma 2 13 5" xfId="765"/>
    <cellStyle name="Comma 2 13 6" xfId="741"/>
    <cellStyle name="Comma 2 13 7" xfId="805"/>
    <cellStyle name="Comma 2 13 8" xfId="846"/>
    <cellStyle name="Comma 2 13 9" xfId="886"/>
    <cellStyle name="Comma 2 14" xfId="54"/>
    <cellStyle name="Comma 2 14 10" xfId="923"/>
    <cellStyle name="Comma 2 14 11" xfId="1051"/>
    <cellStyle name="Comma 2 14 12" xfId="1201"/>
    <cellStyle name="Comma 2 14 13" xfId="1027"/>
    <cellStyle name="Comma 2 14 14" xfId="1241"/>
    <cellStyle name="Comma 2 14 15" xfId="1283"/>
    <cellStyle name="Comma 2 14 16" xfId="1321"/>
    <cellStyle name="Comma 2 14 17" xfId="1361"/>
    <cellStyle name="Comma 2 14 18" xfId="1470"/>
    <cellStyle name="Comma 2 14 19" xfId="1444"/>
    <cellStyle name="Comma 2 14 2" xfId="504"/>
    <cellStyle name="Comma 2 14 20" xfId="1466"/>
    <cellStyle name="Comma 2 14 21" xfId="2481"/>
    <cellStyle name="Comma 2 14 22" xfId="1440"/>
    <cellStyle name="Comma 2 14 23" xfId="2507"/>
    <cellStyle name="Comma 2 14 24" xfId="1891"/>
    <cellStyle name="Comma 2 14 25" xfId="2537"/>
    <cellStyle name="Comma 2 14 26" xfId="3012"/>
    <cellStyle name="Comma 2 14 3" xfId="677"/>
    <cellStyle name="Comma 2 14 4" xfId="485"/>
    <cellStyle name="Comma 2 14 5" xfId="764"/>
    <cellStyle name="Comma 2 14 6" xfId="740"/>
    <cellStyle name="Comma 2 14 7" xfId="804"/>
    <cellStyle name="Comma 2 14 8" xfId="845"/>
    <cellStyle name="Comma 2 14 9" xfId="885"/>
    <cellStyle name="Comma 2 15" xfId="55"/>
    <cellStyle name="Comma 2 15 10" xfId="922"/>
    <cellStyle name="Comma 2 15 11" xfId="1052"/>
    <cellStyle name="Comma 2 15 12" xfId="1200"/>
    <cellStyle name="Comma 2 15 13" xfId="1028"/>
    <cellStyle name="Comma 2 15 14" xfId="1240"/>
    <cellStyle name="Comma 2 15 15" xfId="1282"/>
    <cellStyle name="Comma 2 15 16" xfId="1320"/>
    <cellStyle name="Comma 2 15 17" xfId="1360"/>
    <cellStyle name="Comma 2 15 18" xfId="1471"/>
    <cellStyle name="Comma 2 15 19" xfId="1443"/>
    <cellStyle name="Comma 2 15 2" xfId="505"/>
    <cellStyle name="Comma 2 15 20" xfId="1467"/>
    <cellStyle name="Comma 2 15 21" xfId="2480"/>
    <cellStyle name="Comma 2 15 22" xfId="1446"/>
    <cellStyle name="Comma 2 15 23" xfId="2506"/>
    <cellStyle name="Comma 2 15 24" xfId="1890"/>
    <cellStyle name="Comma 2 15 25" xfId="2536"/>
    <cellStyle name="Comma 2 15 26" xfId="3013"/>
    <cellStyle name="Comma 2 15 3" xfId="676"/>
    <cellStyle name="Comma 2 15 4" xfId="491"/>
    <cellStyle name="Comma 2 15 5" xfId="763"/>
    <cellStyle name="Comma 2 15 6" xfId="739"/>
    <cellStyle name="Comma 2 15 7" xfId="803"/>
    <cellStyle name="Comma 2 15 8" xfId="844"/>
    <cellStyle name="Comma 2 15 9" xfId="884"/>
    <cellStyle name="Comma 2 16" xfId="56"/>
    <cellStyle name="Comma 2 16 10" xfId="921"/>
    <cellStyle name="Comma 2 16 11" xfId="1053"/>
    <cellStyle name="Comma 2 16 12" xfId="1199"/>
    <cellStyle name="Comma 2 16 13" xfId="1029"/>
    <cellStyle name="Comma 2 16 14" xfId="1234"/>
    <cellStyle name="Comma 2 16 15" xfId="1281"/>
    <cellStyle name="Comma 2 16 16" xfId="1314"/>
    <cellStyle name="Comma 2 16 17" xfId="1359"/>
    <cellStyle name="Comma 2 16 18" xfId="1472"/>
    <cellStyle name="Comma 2 16 19" xfId="1442"/>
    <cellStyle name="Comma 2 16 2" xfId="506"/>
    <cellStyle name="Comma 2 16 20" xfId="1468"/>
    <cellStyle name="Comma 2 16 21" xfId="2479"/>
    <cellStyle name="Comma 2 16 22" xfId="1447"/>
    <cellStyle name="Comma 2 16 23" xfId="2505"/>
    <cellStyle name="Comma 2 16 24" xfId="1888"/>
    <cellStyle name="Comma 2 16 25" xfId="2535"/>
    <cellStyle name="Comma 2 16 26" xfId="3014"/>
    <cellStyle name="Comma 2 16 3" xfId="675"/>
    <cellStyle name="Comma 2 16 4" xfId="493"/>
    <cellStyle name="Comma 2 16 5" xfId="762"/>
    <cellStyle name="Comma 2 16 6" xfId="738"/>
    <cellStyle name="Comma 2 16 7" xfId="802"/>
    <cellStyle name="Comma 2 16 8" xfId="843"/>
    <cellStyle name="Comma 2 16 9" xfId="883"/>
    <cellStyle name="Comma 2 17" xfId="57"/>
    <cellStyle name="Comma 2 17 10" xfId="920"/>
    <cellStyle name="Comma 2 17 11" xfId="1054"/>
    <cellStyle name="Comma 2 17 12" xfId="1198"/>
    <cellStyle name="Comma 2 17 13" xfId="1030"/>
    <cellStyle name="Comma 2 17 14" xfId="1233"/>
    <cellStyle name="Comma 2 17 15" xfId="1280"/>
    <cellStyle name="Comma 2 17 16" xfId="1313"/>
    <cellStyle name="Comma 2 17 17" xfId="1358"/>
    <cellStyle name="Comma 2 17 18" xfId="1473"/>
    <cellStyle name="Comma 2 17 19" xfId="1441"/>
    <cellStyle name="Comma 2 17 2" xfId="507"/>
    <cellStyle name="Comma 2 17 20" xfId="1474"/>
    <cellStyle name="Comma 2 17 21" xfId="2478"/>
    <cellStyle name="Comma 2 17 22" xfId="1448"/>
    <cellStyle name="Comma 2 17 23" xfId="2504"/>
    <cellStyle name="Comma 2 17 24" xfId="1887"/>
    <cellStyle name="Comma 2 17 25" xfId="2533"/>
    <cellStyle name="Comma 2 17 26" xfId="3015"/>
    <cellStyle name="Comma 2 17 3" xfId="674"/>
    <cellStyle name="Comma 2 17 4" xfId="494"/>
    <cellStyle name="Comma 2 17 5" xfId="761"/>
    <cellStyle name="Comma 2 17 6" xfId="737"/>
    <cellStyle name="Comma 2 17 7" xfId="801"/>
    <cellStyle name="Comma 2 17 8" xfId="842"/>
    <cellStyle name="Comma 2 17 9" xfId="882"/>
    <cellStyle name="Comma 2 18" xfId="58"/>
    <cellStyle name="Comma 2 19" xfId="59"/>
    <cellStyle name="Comma 2 2" xfId="60"/>
    <cellStyle name="Comma 2 2 2" xfId="61"/>
    <cellStyle name="Comma 2 2 2 10" xfId="914"/>
    <cellStyle name="Comma 2 2 2 11" xfId="1055"/>
    <cellStyle name="Comma 2 2 2 12" xfId="1197"/>
    <cellStyle name="Comma 2 2 2 13" xfId="1031"/>
    <cellStyle name="Comma 2 2 2 14" xfId="1231"/>
    <cellStyle name="Comma 2 2 2 15" xfId="1279"/>
    <cellStyle name="Comma 2 2 2 16" xfId="1311"/>
    <cellStyle name="Comma 2 2 2 17" xfId="1357"/>
    <cellStyle name="Comma 2 2 2 18" xfId="1475"/>
    <cellStyle name="Comma 2 2 2 19" xfId="1438"/>
    <cellStyle name="Comma 2 2 2 2" xfId="509"/>
    <cellStyle name="Comma 2 2 2 20" xfId="1480"/>
    <cellStyle name="Comma 2 2 2 21" xfId="2477"/>
    <cellStyle name="Comma 2 2 2 22" xfId="1454"/>
    <cellStyle name="Comma 2 2 2 23" xfId="2494"/>
    <cellStyle name="Comma 2 2 2 24" xfId="1879"/>
    <cellStyle name="Comma 2 2 2 25" xfId="2526"/>
    <cellStyle name="Comma 2 2 2 26" xfId="3016"/>
    <cellStyle name="Comma 2 2 2 3" xfId="673"/>
    <cellStyle name="Comma 2 2 2 4" xfId="495"/>
    <cellStyle name="Comma 2 2 2 5" xfId="718"/>
    <cellStyle name="Comma 2 2 2 6" xfId="736"/>
    <cellStyle name="Comma 2 2 2 7" xfId="795"/>
    <cellStyle name="Comma 2 2 2 8" xfId="836"/>
    <cellStyle name="Comma 2 2 2 9" xfId="876"/>
    <cellStyle name="Comma 2 2 3" xfId="62"/>
    <cellStyle name="Comma 2 2 3 10" xfId="913"/>
    <cellStyle name="Comma 2 2 3 11" xfId="1056"/>
    <cellStyle name="Comma 2 2 3 12" xfId="1196"/>
    <cellStyle name="Comma 2 2 3 13" xfId="1032"/>
    <cellStyle name="Comma 2 2 3 14" xfId="1225"/>
    <cellStyle name="Comma 2 2 3 15" xfId="1272"/>
    <cellStyle name="Comma 2 2 3 16" xfId="1305"/>
    <cellStyle name="Comma 2 2 3 17" xfId="1351"/>
    <cellStyle name="Comma 2 2 3 18" xfId="1476"/>
    <cellStyle name="Comma 2 2 3 19" xfId="1437"/>
    <cellStyle name="Comma 2 2 3 2" xfId="510"/>
    <cellStyle name="Comma 2 2 3 20" xfId="1481"/>
    <cellStyle name="Comma 2 2 3 21" xfId="2476"/>
    <cellStyle name="Comma 2 2 3 22" xfId="1455"/>
    <cellStyle name="Comma 2 2 3 23" xfId="2493"/>
    <cellStyle name="Comma 2 2 3 24" xfId="1878"/>
    <cellStyle name="Comma 2 2 3 25" xfId="2525"/>
    <cellStyle name="Comma 2 2 3 26" xfId="3017"/>
    <cellStyle name="Comma 2 2 3 3" xfId="667"/>
    <cellStyle name="Comma 2 2 3 4" xfId="496"/>
    <cellStyle name="Comma 2 2 3 5" xfId="717"/>
    <cellStyle name="Comma 2 2 3 6" xfId="730"/>
    <cellStyle name="Comma 2 2 3 7" xfId="794"/>
    <cellStyle name="Comma 2 2 3 8" xfId="835"/>
    <cellStyle name="Comma 2 2 3 9" xfId="875"/>
    <cellStyle name="Comma 2 2 4" xfId="63"/>
    <cellStyle name="Comma 2 2 4 10" xfId="912"/>
    <cellStyle name="Comma 2 2 4 11" xfId="1057"/>
    <cellStyle name="Comma 2 2 4 12" xfId="1195"/>
    <cellStyle name="Comma 2 2 4 13" xfId="1033"/>
    <cellStyle name="Comma 2 2 4 14" xfId="1224"/>
    <cellStyle name="Comma 2 2 4 15" xfId="1271"/>
    <cellStyle name="Comma 2 2 4 16" xfId="1304"/>
    <cellStyle name="Comma 2 2 4 17" xfId="1350"/>
    <cellStyle name="Comma 2 2 4 18" xfId="1477"/>
    <cellStyle name="Comma 2 2 4 19" xfId="1436"/>
    <cellStyle name="Comma 2 2 4 2" xfId="511"/>
    <cellStyle name="Comma 2 2 4 20" xfId="1483"/>
    <cellStyle name="Comma 2 2 4 21" xfId="2475"/>
    <cellStyle name="Comma 2 2 4 22" xfId="1456"/>
    <cellStyle name="Comma 2 2 4 23" xfId="2492"/>
    <cellStyle name="Comma 2 2 4 24" xfId="1877"/>
    <cellStyle name="Comma 2 2 4 25" xfId="2524"/>
    <cellStyle name="Comma 2 2 4 26" xfId="3018"/>
    <cellStyle name="Comma 2 2 4 3" xfId="665"/>
    <cellStyle name="Comma 2 2 4 4" xfId="497"/>
    <cellStyle name="Comma 2 2 4 5" xfId="711"/>
    <cellStyle name="Comma 2 2 4 6" xfId="729"/>
    <cellStyle name="Comma 2 2 4 7" xfId="792"/>
    <cellStyle name="Comma 2 2 4 8" xfId="834"/>
    <cellStyle name="Comma 2 2 4 9" xfId="874"/>
    <cellStyle name="Comma 2 2 5" xfId="64"/>
    <cellStyle name="Comma 2 2 5 10" xfId="910"/>
    <cellStyle name="Comma 2 2 5 11" xfId="1058"/>
    <cellStyle name="Comma 2 2 5 12" xfId="1194"/>
    <cellStyle name="Comma 2 2 5 13" xfId="1034"/>
    <cellStyle name="Comma 2 2 5 14" xfId="1218"/>
    <cellStyle name="Comma 2 2 5 15" xfId="1278"/>
    <cellStyle name="Comma 2 2 5 16" xfId="1303"/>
    <cellStyle name="Comma 2 2 5 17" xfId="1348"/>
    <cellStyle name="Comma 2 2 5 18" xfId="1478"/>
    <cellStyle name="Comma 2 2 5 19" xfId="1435"/>
    <cellStyle name="Comma 2 2 5 2" xfId="512"/>
    <cellStyle name="Comma 2 2 5 20" xfId="1485"/>
    <cellStyle name="Comma 2 2 5 21" xfId="2474"/>
    <cellStyle name="Comma 2 2 5 22" xfId="1457"/>
    <cellStyle name="Comma 2 2 5 23" xfId="2490"/>
    <cellStyle name="Comma 2 2 5 24" xfId="1875"/>
    <cellStyle name="Comma 2 2 5 25" xfId="2522"/>
    <cellStyle name="Comma 2 2 5 26" xfId="3019"/>
    <cellStyle name="Comma 2 2 5 3" xfId="664"/>
    <cellStyle name="Comma 2 2 5 4" xfId="498"/>
    <cellStyle name="Comma 2 2 5 5" xfId="710"/>
    <cellStyle name="Comma 2 2 5 6" xfId="728"/>
    <cellStyle name="Comma 2 2 5 7" xfId="786"/>
    <cellStyle name="Comma 2 2 5 8" xfId="833"/>
    <cellStyle name="Comma 2 2 5 9" xfId="873"/>
    <cellStyle name="Comma 2 2 6" xfId="65"/>
    <cellStyle name="Comma 2 2 6 10" xfId="904"/>
    <cellStyle name="Comma 2 2 6 11" xfId="1059"/>
    <cellStyle name="Comma 2 2 6 12" xfId="1193"/>
    <cellStyle name="Comma 2 2 6 13" xfId="1035"/>
    <cellStyle name="Comma 2 2 6 14" xfId="1217"/>
    <cellStyle name="Comma 2 2 6 15" xfId="1270"/>
    <cellStyle name="Comma 2 2 6 16" xfId="1302"/>
    <cellStyle name="Comma 2 2 6 17" xfId="1342"/>
    <cellStyle name="Comma 2 2 6 18" xfId="1479"/>
    <cellStyle name="Comma 2 2 6 19" xfId="1434"/>
    <cellStyle name="Comma 2 2 6 2" xfId="513"/>
    <cellStyle name="Comma 2 2 6 20" xfId="1486"/>
    <cellStyle name="Comma 2 2 6 21" xfId="2473"/>
    <cellStyle name="Comma 2 2 6 22" xfId="1458"/>
    <cellStyle name="Comma 2 2 6 23" xfId="2489"/>
    <cellStyle name="Comma 2 2 6 24" xfId="1874"/>
    <cellStyle name="Comma 2 2 6 25" xfId="2521"/>
    <cellStyle name="Comma 2 2 6 26" xfId="3020"/>
    <cellStyle name="Comma 2 2 6 3" xfId="663"/>
    <cellStyle name="Comma 2 2 6 4" xfId="499"/>
    <cellStyle name="Comma 2 2 6 5" xfId="709"/>
    <cellStyle name="Comma 2 2 6 6" xfId="727"/>
    <cellStyle name="Comma 2 2 6 7" xfId="785"/>
    <cellStyle name="Comma 2 2 6 8" xfId="832"/>
    <cellStyle name="Comma 2 2 6 9" xfId="872"/>
    <cellStyle name="Comma 2 20" xfId="66"/>
    <cellStyle name="Comma 2 21" xfId="67"/>
    <cellStyle name="Comma 2 22" xfId="68"/>
    <cellStyle name="Comma 2 23" xfId="502"/>
    <cellStyle name="Comma 2 24" xfId="684"/>
    <cellStyle name="Comma 2 25" xfId="483"/>
    <cellStyle name="Comma 2 26" xfId="766"/>
    <cellStyle name="Comma 2 27" xfId="813"/>
    <cellStyle name="Comma 2 27 2" xfId="5398"/>
    <cellStyle name="Comma 2 28" xfId="806"/>
    <cellStyle name="Comma 2 29" xfId="847"/>
    <cellStyle name="Comma 2 3" xfId="69"/>
    <cellStyle name="Comma 2 3 2" xfId="10090"/>
    <cellStyle name="Comma 2 30" xfId="887"/>
    <cellStyle name="Comma 2 31" xfId="925"/>
    <cellStyle name="Comma 2 31 2" xfId="6125"/>
    <cellStyle name="Comma 2 32" xfId="991"/>
    <cellStyle name="Comma 2 33" xfId="987"/>
    <cellStyle name="Comma 2 34" xfId="1049"/>
    <cellStyle name="Comma 2 35" xfId="1203"/>
    <cellStyle name="Comma 2 36" xfId="1025"/>
    <cellStyle name="Comma 2 37" xfId="1243"/>
    <cellStyle name="Comma 2 38" xfId="1285"/>
    <cellStyle name="Comma 2 39" xfId="1323"/>
    <cellStyle name="Comma 2 4" xfId="70"/>
    <cellStyle name="Comma 2 40" xfId="1363"/>
    <cellStyle name="Comma 2 41" xfId="1465"/>
    <cellStyle name="Comma 2 42" xfId="1449"/>
    <cellStyle name="Comma 2 43" xfId="1463"/>
    <cellStyle name="Comma 2 44" xfId="2483"/>
    <cellStyle name="Comma 2 45" xfId="1421"/>
    <cellStyle name="Comma 2 46" xfId="2512"/>
    <cellStyle name="Comma 2 47" xfId="1893"/>
    <cellStyle name="Comma 2 48" xfId="2540"/>
    <cellStyle name="Comma 2 49" xfId="2736"/>
    <cellStyle name="Comma 2 5" xfId="71"/>
    <cellStyle name="Comma 2 50" xfId="2715"/>
    <cellStyle name="Comma 2 51" xfId="2013"/>
    <cellStyle name="Comma 2 52" xfId="2518"/>
    <cellStyle name="Comma 2 53" xfId="2690"/>
    <cellStyle name="Comma 2 54" xfId="2749"/>
    <cellStyle name="Comma 2 55" xfId="2760"/>
    <cellStyle name="Comma 2 56" xfId="2781"/>
    <cellStyle name="Comma 2 57" xfId="2796"/>
    <cellStyle name="Comma 2 58" xfId="2811"/>
    <cellStyle name="Comma 2 59" xfId="2826"/>
    <cellStyle name="Comma 2 6" xfId="72"/>
    <cellStyle name="Comma 2 60" xfId="2841"/>
    <cellStyle name="Comma 2 61" xfId="2856"/>
    <cellStyle name="Comma 2 62" xfId="2871"/>
    <cellStyle name="Comma 2 63" xfId="2886"/>
    <cellStyle name="Comma 2 64" xfId="2901"/>
    <cellStyle name="Comma 2 65" xfId="2916"/>
    <cellStyle name="Comma 2 66" xfId="2931"/>
    <cellStyle name="Comma 2 67" xfId="2946"/>
    <cellStyle name="Comma 2 68" xfId="2961"/>
    <cellStyle name="Comma 2 69" xfId="2976"/>
    <cellStyle name="Comma 2 7" xfId="73"/>
    <cellStyle name="Comma 2 70" xfId="2990"/>
    <cellStyle name="Comma 2 71" xfId="3010"/>
    <cellStyle name="Comma 2 72" xfId="3075"/>
    <cellStyle name="Comma 2 73" xfId="3080"/>
    <cellStyle name="Comma 2 74" xfId="3116"/>
    <cellStyle name="Comma 2 75" xfId="3132"/>
    <cellStyle name="Comma 2 76" xfId="3131"/>
    <cellStyle name="Comma 2 77" xfId="3152"/>
    <cellStyle name="Comma 2 78" xfId="3184"/>
    <cellStyle name="Comma 2 79" xfId="3200"/>
    <cellStyle name="Comma 2 8" xfId="74"/>
    <cellStyle name="Comma 2 80" xfId="3213"/>
    <cellStyle name="Comma 2 81" xfId="3237"/>
    <cellStyle name="Comma 2 82" xfId="3252"/>
    <cellStyle name="Comma 2 83" xfId="3266"/>
    <cellStyle name="Comma 2 84" xfId="3278"/>
    <cellStyle name="Comma 2 85" xfId="3294"/>
    <cellStyle name="Comma 2 86" xfId="3299"/>
    <cellStyle name="Comma 2 87" xfId="3332"/>
    <cellStyle name="Comma 2 88" xfId="3345"/>
    <cellStyle name="Comma 2 89" xfId="3369"/>
    <cellStyle name="Comma 2 9" xfId="75"/>
    <cellStyle name="Comma 2 90" xfId="3385"/>
    <cellStyle name="Comma 2 91" xfId="3402"/>
    <cellStyle name="Comma 2 92" xfId="3417"/>
    <cellStyle name="Comma 2 93" xfId="3429"/>
    <cellStyle name="Comma 2 94" xfId="3453"/>
    <cellStyle name="Comma 2 95" xfId="3463"/>
    <cellStyle name="Comma 2 96" xfId="3482"/>
    <cellStyle name="Comma 2 97" xfId="3479"/>
    <cellStyle name="Comma 2 98" xfId="3520"/>
    <cellStyle name="Comma 2 99" xfId="3532"/>
    <cellStyle name="Comma 2_bao cao cua UBND tinh quy II - 2011 2" xfId="76"/>
    <cellStyle name="Comma 20" xfId="77"/>
    <cellStyle name="Comma 20 2" xfId="78"/>
    <cellStyle name="Comma 20 2 2" xfId="5409"/>
    <cellStyle name="Comma 20 3" xfId="5234"/>
    <cellStyle name="Comma 21" xfId="1418"/>
    <cellStyle name="Comma 21 2" xfId="4466"/>
    <cellStyle name="Comma 21 2 2" xfId="6008"/>
    <cellStyle name="Comma 21 2 3" xfId="13426"/>
    <cellStyle name="Comma 21 2 4" xfId="47587"/>
    <cellStyle name="Comma 21 3" xfId="6582"/>
    <cellStyle name="Comma 21 4" xfId="10165"/>
    <cellStyle name="Comma 21 4 2" xfId="13429"/>
    <cellStyle name="Comma 21 4 3" xfId="47588"/>
    <cellStyle name="Comma 21 5" xfId="11355"/>
    <cellStyle name="Comma 21 6" xfId="47160"/>
    <cellStyle name="Comma 22" xfId="1176"/>
    <cellStyle name="Comma 22 2" xfId="4323"/>
    <cellStyle name="Comma 22 2 2" xfId="9020"/>
    <cellStyle name="Comma 22 2 3" xfId="13430"/>
    <cellStyle name="Comma 22 2 4" xfId="47589"/>
    <cellStyle name="Comma 22 3" xfId="3685"/>
    <cellStyle name="Comma 22 3 2" xfId="13432"/>
    <cellStyle name="Comma 22 3 3" xfId="47590"/>
    <cellStyle name="Comma 22 4" xfId="11147"/>
    <cellStyle name="Comma 22 5" xfId="47088"/>
    <cellStyle name="Comma 22 6" xfId="52932"/>
    <cellStyle name="Comma 23" xfId="79"/>
    <cellStyle name="Comma 24" xfId="80"/>
    <cellStyle name="Comma 25" xfId="81"/>
    <cellStyle name="Comma 26" xfId="5843"/>
    <cellStyle name="Comma 26 2" xfId="8837"/>
    <cellStyle name="Comma 27" xfId="3146"/>
    <cellStyle name="Comma 27 2" xfId="4978"/>
    <cellStyle name="Comma 28" xfId="1420"/>
    <cellStyle name="Comma 28 2" xfId="4468"/>
    <cellStyle name="Comma 28 2 2" xfId="8740"/>
    <cellStyle name="Comma 28 2 3" xfId="13433"/>
    <cellStyle name="Comma 28 2 4" xfId="47591"/>
    <cellStyle name="Comma 28 3" xfId="6698"/>
    <cellStyle name="Comma 28 3 2" xfId="13435"/>
    <cellStyle name="Comma 28 3 3" xfId="47592"/>
    <cellStyle name="Comma 28 4" xfId="11357"/>
    <cellStyle name="Comma 28 5" xfId="47162"/>
    <cellStyle name="Comma 29" xfId="1422"/>
    <cellStyle name="Comma 29 2" xfId="4470"/>
    <cellStyle name="Comma 29 2 2" xfId="7590"/>
    <cellStyle name="Comma 29 2 3" xfId="13436"/>
    <cellStyle name="Comma 29 2 4" xfId="47593"/>
    <cellStyle name="Comma 29 3" xfId="5152"/>
    <cellStyle name="Comma 29 3 2" xfId="13437"/>
    <cellStyle name="Comma 29 3 3" xfId="47594"/>
    <cellStyle name="Comma 29 4" xfId="11359"/>
    <cellStyle name="Comma 29 5" xfId="47163"/>
    <cellStyle name="Comma 3" xfId="82"/>
    <cellStyle name="Comma 3 10" xfId="2716"/>
    <cellStyle name="Comma 3 11" xfId="2014"/>
    <cellStyle name="Comma 3 12" xfId="2517"/>
    <cellStyle name="Comma 3 13" xfId="2689"/>
    <cellStyle name="Comma 3 14" xfId="2748"/>
    <cellStyle name="Comma 3 15" xfId="2761"/>
    <cellStyle name="Comma 3 16" xfId="2780"/>
    <cellStyle name="Comma 3 17" xfId="2795"/>
    <cellStyle name="Comma 3 18" xfId="2810"/>
    <cellStyle name="Comma 3 19" xfId="2825"/>
    <cellStyle name="Comma 3 2" xfId="83"/>
    <cellStyle name="Comma 3 2 2" xfId="84"/>
    <cellStyle name="Comma 3 2 3" xfId="85"/>
    <cellStyle name="Comma 3 2 4" xfId="86"/>
    <cellStyle name="Comma 3 2 5" xfId="87"/>
    <cellStyle name="Comma 3 2 6" xfId="88"/>
    <cellStyle name="Comma 3 2 7" xfId="10178"/>
    <cellStyle name="Comma 3 20" xfId="2840"/>
    <cellStyle name="Comma 3 21" xfId="2855"/>
    <cellStyle name="Comma 3 22" xfId="2870"/>
    <cellStyle name="Comma 3 23" xfId="2885"/>
    <cellStyle name="Comma 3 24" xfId="2900"/>
    <cellStyle name="Comma 3 25" xfId="2915"/>
    <cellStyle name="Comma 3 26" xfId="2930"/>
    <cellStyle name="Comma 3 27" xfId="2945"/>
    <cellStyle name="Comma 3 28" xfId="2960"/>
    <cellStyle name="Comma 3 29" xfId="2975"/>
    <cellStyle name="Comma 3 3" xfId="89"/>
    <cellStyle name="Comma 3 30" xfId="2989"/>
    <cellStyle name="Comma 3 31" xfId="3076"/>
    <cellStyle name="Comma 3 32" xfId="3093"/>
    <cellStyle name="Comma 3 33" xfId="3100"/>
    <cellStyle name="Comma 3 34" xfId="3094"/>
    <cellStyle name="Comma 3 35" xfId="3148"/>
    <cellStyle name="Comma 3 36" xfId="3151"/>
    <cellStyle name="Comma 3 37" xfId="3168"/>
    <cellStyle name="Comma 3 38" xfId="3143"/>
    <cellStyle name="Comma 3 39" xfId="3214"/>
    <cellStyle name="Comma 3 4" xfId="90"/>
    <cellStyle name="Comma 3 40" xfId="3220"/>
    <cellStyle name="Comma 3 41" xfId="3210"/>
    <cellStyle name="Comma 3 42" xfId="3227"/>
    <cellStyle name="Comma 3 43" xfId="3244"/>
    <cellStyle name="Comma 3 44" xfId="3295"/>
    <cellStyle name="Comma 3 45" xfId="3312"/>
    <cellStyle name="Comma 3 46" xfId="3317"/>
    <cellStyle name="Comma 3 47" xfId="3346"/>
    <cellStyle name="Comma 3 48" xfId="3352"/>
    <cellStyle name="Comma 3 49" xfId="3341"/>
    <cellStyle name="Comma 3 5" xfId="91"/>
    <cellStyle name="Comma 3 50" xfId="3359"/>
    <cellStyle name="Comma 3 51" xfId="3376"/>
    <cellStyle name="Comma 3 52" xfId="3430"/>
    <cellStyle name="Comma 3 53" xfId="3436"/>
    <cellStyle name="Comma 3 54" xfId="3464"/>
    <cellStyle name="Comma 3 55" xfId="3483"/>
    <cellStyle name="Comma 3 56" xfId="3487"/>
    <cellStyle name="Comma 3 57" xfId="3503"/>
    <cellStyle name="Comma 3 58" xfId="3533"/>
    <cellStyle name="Comma 3 59" xfId="3510"/>
    <cellStyle name="Comma 3 6" xfId="92"/>
    <cellStyle name="Comma 3 60" xfId="3552"/>
    <cellStyle name="Comma 3 61" xfId="3580"/>
    <cellStyle name="Comma 3 62" xfId="3573"/>
    <cellStyle name="Comma 3 63" xfId="3615"/>
    <cellStyle name="Comma 3 64" xfId="3633"/>
    <cellStyle name="Comma 3 65" xfId="3638"/>
    <cellStyle name="Comma 3 66" xfId="3634"/>
    <cellStyle name="Comma 3 7" xfId="990"/>
    <cellStyle name="Comma 3 8" xfId="988"/>
    <cellStyle name="Comma 3 9" xfId="2735"/>
    <cellStyle name="Comma 3_BM1" xfId="1881"/>
    <cellStyle name="Comma 30" xfId="93"/>
    <cellStyle name="Comma 31" xfId="94"/>
    <cellStyle name="Comma 32" xfId="95"/>
    <cellStyle name="Comma 33" xfId="96"/>
    <cellStyle name="Comma 34" xfId="97"/>
    <cellStyle name="Comma 34 2" xfId="9053"/>
    <cellStyle name="Comma 35" xfId="1423"/>
    <cellStyle name="Comma 35 2" xfId="4471"/>
    <cellStyle name="Comma 35 2 2" xfId="6468"/>
    <cellStyle name="Comma 35 2 3" xfId="13439"/>
    <cellStyle name="Comma 35 2 4" xfId="47595"/>
    <cellStyle name="Comma 35 3" xfId="6545"/>
    <cellStyle name="Comma 35 4" xfId="8572"/>
    <cellStyle name="Comma 35 4 2" xfId="13440"/>
    <cellStyle name="Comma 35 4 3" xfId="47596"/>
    <cellStyle name="Comma 35 5" xfId="11360"/>
    <cellStyle name="Comma 35 6" xfId="47164"/>
    <cellStyle name="Comma 35 7" xfId="52933"/>
    <cellStyle name="Comma 36" xfId="98"/>
    <cellStyle name="Comma 36 2" xfId="4554"/>
    <cellStyle name="Comma 37" xfId="1425"/>
    <cellStyle name="Comma 37 2" xfId="4473"/>
    <cellStyle name="Comma 37 2 2" xfId="5700"/>
    <cellStyle name="Comma 37 2 3" xfId="13442"/>
    <cellStyle name="Comma 37 2 4" xfId="47597"/>
    <cellStyle name="Comma 37 3" xfId="8498"/>
    <cellStyle name="Comma 37 4" xfId="5049"/>
    <cellStyle name="Comma 37 4 2" xfId="13445"/>
    <cellStyle name="Comma 37 4 3" xfId="47598"/>
    <cellStyle name="Comma 37 5" xfId="11362"/>
    <cellStyle name="Comma 37 6" xfId="47166"/>
    <cellStyle name="Comma 38" xfId="1427"/>
    <cellStyle name="Comma 38 2" xfId="4475"/>
    <cellStyle name="Comma 38 2 2" xfId="4636"/>
    <cellStyle name="Comma 38 2 3" xfId="13446"/>
    <cellStyle name="Comma 38 2 4" xfId="47599"/>
    <cellStyle name="Comma 38 3" xfId="5891"/>
    <cellStyle name="Comma 38 4" xfId="7725"/>
    <cellStyle name="Comma 38 4 2" xfId="13449"/>
    <cellStyle name="Comma 38 4 3" xfId="47600"/>
    <cellStyle name="Comma 38 5" xfId="11364"/>
    <cellStyle name="Comma 38 6" xfId="47168"/>
    <cellStyle name="Comma 39" xfId="99"/>
    <cellStyle name="Comma 39 2" xfId="6492"/>
    <cellStyle name="Comma 4" xfId="4997"/>
    <cellStyle name="Comma 4 10" xfId="100"/>
    <cellStyle name="Comma 4 11" xfId="101"/>
    <cellStyle name="Comma 4 12" xfId="997"/>
    <cellStyle name="Comma 4 13" xfId="980"/>
    <cellStyle name="Comma 4 14" xfId="1889"/>
    <cellStyle name="Comma 4 15" xfId="2379"/>
    <cellStyle name="Comma 4 16" xfId="2470"/>
    <cellStyle name="Comma 4 17" xfId="2378"/>
    <cellStyle name="Comma 4 18" xfId="2471"/>
    <cellStyle name="Comma 4 19" xfId="1517"/>
    <cellStyle name="Comma 4 2" xfId="102"/>
    <cellStyle name="Comma 4 2 2" xfId="52829"/>
    <cellStyle name="Comma 4 2 3" xfId="52935"/>
    <cellStyle name="Comma 4 20" xfId="2472"/>
    <cellStyle name="Comma 4 21" xfId="2734"/>
    <cellStyle name="Comma 4 22" xfId="2718"/>
    <cellStyle name="Comma 4 23" xfId="2016"/>
    <cellStyle name="Comma 4 24" xfId="2511"/>
    <cellStyle name="Comma 4 25" xfId="2687"/>
    <cellStyle name="Comma 4 26" xfId="2746"/>
    <cellStyle name="Comma 4 27" xfId="2762"/>
    <cellStyle name="Comma 4 28" xfId="2778"/>
    <cellStyle name="Comma 4 29" xfId="2793"/>
    <cellStyle name="Comma 4 3" xfId="103"/>
    <cellStyle name="Comma 4 30" xfId="2808"/>
    <cellStyle name="Comma 4 31" xfId="2823"/>
    <cellStyle name="Comma 4 32" xfId="2838"/>
    <cellStyle name="Comma 4 33" xfId="2853"/>
    <cellStyle name="Comma 4 34" xfId="2868"/>
    <cellStyle name="Comma 4 35" xfId="2883"/>
    <cellStyle name="Comma 4 36" xfId="2898"/>
    <cellStyle name="Comma 4 37" xfId="2913"/>
    <cellStyle name="Comma 4 38" xfId="2928"/>
    <cellStyle name="Comma 4 39" xfId="2943"/>
    <cellStyle name="Comma 4 4" xfId="104"/>
    <cellStyle name="Comma 4 40" xfId="2958"/>
    <cellStyle name="Comma 4 41" xfId="2973"/>
    <cellStyle name="Comma 4 42" xfId="2987"/>
    <cellStyle name="Comma 4 43" xfId="3074"/>
    <cellStyle name="Comma 4 44" xfId="3095"/>
    <cellStyle name="Comma 4 45" xfId="3106"/>
    <cellStyle name="Comma 4 46" xfId="3122"/>
    <cellStyle name="Comma 4 47" xfId="3149"/>
    <cellStyle name="Comma 4 48" xfId="3167"/>
    <cellStyle name="Comma 4 49" xfId="3174"/>
    <cellStyle name="Comma 4 5" xfId="105"/>
    <cellStyle name="Comma 4 50" xfId="3190"/>
    <cellStyle name="Comma 4 51" xfId="3212"/>
    <cellStyle name="Comma 4 52" xfId="3226"/>
    <cellStyle name="Comma 4 53" xfId="3243"/>
    <cellStyle name="Comma 4 54" xfId="3258"/>
    <cellStyle name="Comma 4 55" xfId="3272"/>
    <cellStyle name="Comma 4 56" xfId="3293"/>
    <cellStyle name="Comma 4 57" xfId="3314"/>
    <cellStyle name="Comma 4 58" xfId="3323"/>
    <cellStyle name="Comma 4 59" xfId="3324"/>
    <cellStyle name="Comma 4 6" xfId="106"/>
    <cellStyle name="Comma 4 60" xfId="3358"/>
    <cellStyle name="Comma 4 61" xfId="3375"/>
    <cellStyle name="Comma 4 62" xfId="3391"/>
    <cellStyle name="Comma 4 63" xfId="3408"/>
    <cellStyle name="Comma 4 64" xfId="3398"/>
    <cellStyle name="Comma 4 65" xfId="3442"/>
    <cellStyle name="Comma 4 66" xfId="3462"/>
    <cellStyle name="Comma 4 67" xfId="3461"/>
    <cellStyle name="Comma 4 68" xfId="3501"/>
    <cellStyle name="Comma 4 69" xfId="3509"/>
    <cellStyle name="Comma 4 7" xfId="107"/>
    <cellStyle name="Comma 4 70" xfId="3531"/>
    <cellStyle name="Comma 4 71" xfId="3537"/>
    <cellStyle name="Comma 4 72" xfId="3558"/>
    <cellStyle name="Comma 4 73" xfId="3578"/>
    <cellStyle name="Comma 4 74" xfId="3587"/>
    <cellStyle name="Comma 4 75" xfId="3613"/>
    <cellStyle name="Comma 4 76" xfId="3635"/>
    <cellStyle name="Comma 4 77" xfId="3644"/>
    <cellStyle name="Comma 4 78" xfId="3659"/>
    <cellStyle name="Comma 4 79" xfId="10179"/>
    <cellStyle name="Comma 4 79 2" xfId="13452"/>
    <cellStyle name="Comma 4 8" xfId="108"/>
    <cellStyle name="Comma 4 9" xfId="109"/>
    <cellStyle name="Comma 40" xfId="1428"/>
    <cellStyle name="Comma 40 2" xfId="4476"/>
    <cellStyle name="Comma 40 2 2" xfId="7563"/>
    <cellStyle name="Comma 40 2 3" xfId="13453"/>
    <cellStyle name="Comma 40 2 4" xfId="47601"/>
    <cellStyle name="Comma 40 3" xfId="6535"/>
    <cellStyle name="Comma 40 4" xfId="4128"/>
    <cellStyle name="Comma 40 4 2" xfId="13454"/>
    <cellStyle name="Comma 40 4 3" xfId="47602"/>
    <cellStyle name="Comma 40 5" xfId="11365"/>
    <cellStyle name="Comma 40 6" xfId="47169"/>
    <cellStyle name="Comma 41" xfId="110"/>
    <cellStyle name="Comma 41 2" xfId="8790"/>
    <cellStyle name="Comma 42" xfId="5898"/>
    <cellStyle name="Comma 42 2" xfId="6370"/>
    <cellStyle name="Comma 43" xfId="111"/>
    <cellStyle name="Comma 43 2" xfId="4008"/>
    <cellStyle name="Comma 44" xfId="3749"/>
    <cellStyle name="Comma 45" xfId="112"/>
    <cellStyle name="Comma 45 2" xfId="9474"/>
    <cellStyle name="Comma 46" xfId="1430"/>
    <cellStyle name="Comma 46 2" xfId="4478"/>
    <cellStyle name="Comma 46 2 2" xfId="6615"/>
    <cellStyle name="Comma 46 2 3" xfId="13458"/>
    <cellStyle name="Comma 46 2 4" xfId="47603"/>
    <cellStyle name="Comma 46 3" xfId="8037"/>
    <cellStyle name="Comma 46 4" xfId="6322"/>
    <cellStyle name="Comma 46 4 2" xfId="13459"/>
    <cellStyle name="Comma 46 4 3" xfId="47604"/>
    <cellStyle name="Comma 46 5" xfId="11367"/>
    <cellStyle name="Comma 46 6" xfId="47171"/>
    <cellStyle name="Comma 46 7" xfId="52937"/>
    <cellStyle name="Comma 47" xfId="113"/>
    <cellStyle name="Comma 47 2" xfId="6477"/>
    <cellStyle name="Comma 48" xfId="10169"/>
    <cellStyle name="Comma 49" xfId="8451"/>
    <cellStyle name="Comma 5" xfId="114"/>
    <cellStyle name="Comma 5 10" xfId="115"/>
    <cellStyle name="Comma 5 11" xfId="116"/>
    <cellStyle name="Comma 5 12" xfId="117"/>
    <cellStyle name="Comma 5 13" xfId="118"/>
    <cellStyle name="Comma 5 14" xfId="119"/>
    <cellStyle name="Comma 5 15" xfId="120"/>
    <cellStyle name="Comma 5 16" xfId="121"/>
    <cellStyle name="Comma 5 17" xfId="122"/>
    <cellStyle name="Comma 5 18" xfId="123"/>
    <cellStyle name="Comma 5 19" xfId="989"/>
    <cellStyle name="Comma 5 2" xfId="124"/>
    <cellStyle name="Comma 5 20" xfId="950"/>
    <cellStyle name="Comma 5 21" xfId="2733"/>
    <cellStyle name="Comma 5 22" xfId="2722"/>
    <cellStyle name="Comma 5 23" xfId="2021"/>
    <cellStyle name="Comma 5 24" xfId="2497"/>
    <cellStyle name="Comma 5 25" xfId="2684"/>
    <cellStyle name="Comma 5 26" xfId="2743"/>
    <cellStyle name="Comma 5 27" xfId="2763"/>
    <cellStyle name="Comma 5 28" xfId="2775"/>
    <cellStyle name="Comma 5 29" xfId="2790"/>
    <cellStyle name="Comma 5 3" xfId="125"/>
    <cellStyle name="Comma 5 30" xfId="2805"/>
    <cellStyle name="Comma 5 31" xfId="2820"/>
    <cellStyle name="Comma 5 32" xfId="2835"/>
    <cellStyle name="Comma 5 33" xfId="2850"/>
    <cellStyle name="Comma 5 34" xfId="2865"/>
    <cellStyle name="Comma 5 35" xfId="2880"/>
    <cellStyle name="Comma 5 36" xfId="2895"/>
    <cellStyle name="Comma 5 37" xfId="2910"/>
    <cellStyle name="Comma 5 38" xfId="2925"/>
    <cellStyle name="Comma 5 39" xfId="2940"/>
    <cellStyle name="Comma 5 4" xfId="126"/>
    <cellStyle name="Comma 5 40" xfId="2955"/>
    <cellStyle name="Comma 5 41" xfId="2970"/>
    <cellStyle name="Comma 5 42" xfId="2984"/>
    <cellStyle name="Comma 5 43" xfId="3077"/>
    <cellStyle name="Comma 5 44" xfId="3073"/>
    <cellStyle name="Comma 5 45" xfId="3099"/>
    <cellStyle name="Comma 5 46" xfId="3082"/>
    <cellStyle name="Comma 5 47" xfId="3112"/>
    <cellStyle name="Comma 5 48" xfId="3141"/>
    <cellStyle name="Comma 5 49" xfId="3129"/>
    <cellStyle name="Comma 5 5" xfId="127"/>
    <cellStyle name="Comma 5 50" xfId="3165"/>
    <cellStyle name="Comma 5 51" xfId="3215"/>
    <cellStyle name="Comma 5 52" xfId="3219"/>
    <cellStyle name="Comma 5 53" xfId="3211"/>
    <cellStyle name="Comma 5 54" xfId="3180"/>
    <cellStyle name="Comma 5 55" xfId="3233"/>
    <cellStyle name="Comma 5 56" xfId="3296"/>
    <cellStyle name="Comma 5 57" xfId="3292"/>
    <cellStyle name="Comma 5 58" xfId="3316"/>
    <cellStyle name="Comma 5 59" xfId="3347"/>
    <cellStyle name="Comma 5 6" xfId="128"/>
    <cellStyle name="Comma 5 60" xfId="3351"/>
    <cellStyle name="Comma 5 61" xfId="3309"/>
    <cellStyle name="Comma 5 62" xfId="3342"/>
    <cellStyle name="Comma 5 63" xfId="3365"/>
    <cellStyle name="Comma 5 64" xfId="3431"/>
    <cellStyle name="Comma 5 65" xfId="3435"/>
    <cellStyle name="Comma 5 66" xfId="3465"/>
    <cellStyle name="Comma 5 67" xfId="3484"/>
    <cellStyle name="Comma 5 68" xfId="3499"/>
    <cellStyle name="Comma 5 69" xfId="3502"/>
    <cellStyle name="Comma 5 7" xfId="129"/>
    <cellStyle name="Comma 5 70" xfId="3534"/>
    <cellStyle name="Comma 5 71" xfId="3519"/>
    <cellStyle name="Comma 5 72" xfId="3551"/>
    <cellStyle name="Comma 5 73" xfId="3581"/>
    <cellStyle name="Comma 5 74" xfId="3584"/>
    <cellStyle name="Comma 5 75" xfId="3616"/>
    <cellStyle name="Comma 5 76" xfId="3612"/>
    <cellStyle name="Comma 5 77" xfId="3637"/>
    <cellStyle name="Comma 5 78" xfId="3621"/>
    <cellStyle name="Comma 5 79" xfId="52830"/>
    <cellStyle name="Comma 5 8" xfId="130"/>
    <cellStyle name="Comma 5 9" xfId="131"/>
    <cellStyle name="Comma 50" xfId="132"/>
    <cellStyle name="Comma 50 2" xfId="6467"/>
    <cellStyle name="Comma 51" xfId="6730"/>
    <cellStyle name="Comma 52" xfId="4531"/>
    <cellStyle name="Comma 53" xfId="8399"/>
    <cellStyle name="Comma 54" xfId="4002"/>
    <cellStyle name="Comma 55" xfId="7536"/>
    <cellStyle name="Comma 56" xfId="5550"/>
    <cellStyle name="Comma 57" xfId="6446"/>
    <cellStyle name="Comma 58" xfId="5917"/>
    <cellStyle name="Comma 59" xfId="9974"/>
    <cellStyle name="Comma 6" xfId="1011"/>
    <cellStyle name="Comma 6 10" xfId="133"/>
    <cellStyle name="Comma 6 11" xfId="134"/>
    <cellStyle name="Comma 6 12" xfId="1902"/>
    <cellStyle name="Comma 6 13" xfId="2384"/>
    <cellStyle name="Comma 6 14" xfId="2467"/>
    <cellStyle name="Comma 6 15" xfId="2381"/>
    <cellStyle name="Comma 6 16" xfId="2468"/>
    <cellStyle name="Comma 6 17" xfId="2380"/>
    <cellStyle name="Comma 6 18" xfId="2469"/>
    <cellStyle name="Comma 6 19" xfId="8381"/>
    <cellStyle name="Comma 6 2" xfId="135"/>
    <cellStyle name="Comma 6 2 2" xfId="6658"/>
    <cellStyle name="Comma 6 3" xfId="136"/>
    <cellStyle name="Comma 6 4" xfId="137"/>
    <cellStyle name="Comma 6 5" xfId="138"/>
    <cellStyle name="Comma 6 6" xfId="139"/>
    <cellStyle name="Comma 6 7" xfId="140"/>
    <cellStyle name="Comma 6 8" xfId="141"/>
    <cellStyle name="Comma 6 9" xfId="142"/>
    <cellStyle name="Comma 60" xfId="6331"/>
    <cellStyle name="Comma 61" xfId="10174"/>
    <cellStyle name="Comma 61 2" xfId="13468"/>
    <cellStyle name="Comma 62" xfId="52825"/>
    <cellStyle name="Comma 62 2" xfId="52924"/>
    <cellStyle name="Comma 63" xfId="52855"/>
    <cellStyle name="Comma 64" xfId="52860"/>
    <cellStyle name="Comma 65" xfId="52862"/>
    <cellStyle name="Comma 66" xfId="52864"/>
    <cellStyle name="Comma 67" xfId="2948"/>
    <cellStyle name="Comma 68" xfId="52854"/>
    <cellStyle name="Comma 69" xfId="2977"/>
    <cellStyle name="Comma 7" xfId="143"/>
    <cellStyle name="Comma 7 10" xfId="144"/>
    <cellStyle name="Comma 7 11" xfId="145"/>
    <cellStyle name="Comma 7 12" xfId="6220"/>
    <cellStyle name="Comma 7 13" xfId="52831"/>
    <cellStyle name="Comma 7 2" xfId="146"/>
    <cellStyle name="Comma 7 3" xfId="147"/>
    <cellStyle name="Comma 7 4" xfId="148"/>
    <cellStyle name="Comma 7 5" xfId="149"/>
    <cellStyle name="Comma 7 6" xfId="150"/>
    <cellStyle name="Comma 7 7" xfId="151"/>
    <cellStyle name="Comma 7 8" xfId="152"/>
    <cellStyle name="Comma 7 9" xfId="153"/>
    <cellStyle name="Comma 7_Book1" xfId="1907"/>
    <cellStyle name="Comma 70" xfId="52867"/>
    <cellStyle name="Comma 71" xfId="52869"/>
    <cellStyle name="Comma 72" xfId="52871"/>
    <cellStyle name="Comma 73" xfId="52852"/>
    <cellStyle name="Comma 74" xfId="52874"/>
    <cellStyle name="Comma 75" xfId="52876"/>
    <cellStyle name="Comma 76" xfId="52878"/>
    <cellStyle name="Comma 77" xfId="52880"/>
    <cellStyle name="Comma 78" xfId="52882"/>
    <cellStyle name="Comma 79" xfId="52884"/>
    <cellStyle name="Comma 8" xfId="154"/>
    <cellStyle name="Comma 8 10" xfId="155"/>
    <cellStyle name="Comma 8 11" xfId="156"/>
    <cellStyle name="Comma 8 12" xfId="157"/>
    <cellStyle name="Comma 8 13" xfId="158"/>
    <cellStyle name="Comma 8 14" xfId="52832"/>
    <cellStyle name="Comma 8 2" xfId="159"/>
    <cellStyle name="Comma 8 3" xfId="160"/>
    <cellStyle name="Comma 8 4" xfId="161"/>
    <cellStyle name="Comma 8 5" xfId="162"/>
    <cellStyle name="Comma 8 6" xfId="163"/>
    <cellStyle name="Comma 8 7" xfId="164"/>
    <cellStyle name="Comma 8 8" xfId="165"/>
    <cellStyle name="Comma 8 9" xfId="166"/>
    <cellStyle name="Comma 80" xfId="52858"/>
    <cellStyle name="Comma 81" xfId="52886"/>
    <cellStyle name="Comma 82" xfId="52857"/>
    <cellStyle name="Comma 83" xfId="52890"/>
    <cellStyle name="Comma 84" xfId="52909"/>
    <cellStyle name="Comma 85" xfId="52911"/>
    <cellStyle name="Comma 86" xfId="52899"/>
    <cellStyle name="Comma 87" xfId="52919"/>
    <cellStyle name="Comma 88" xfId="52923"/>
    <cellStyle name="Comma 89" xfId="52927"/>
    <cellStyle name="Comma 9" xfId="167"/>
    <cellStyle name="Comma 9 10" xfId="168"/>
    <cellStyle name="Comma 9 11" xfId="169"/>
    <cellStyle name="Comma 9 12" xfId="170"/>
    <cellStyle name="Comma 9 13" xfId="171"/>
    <cellStyle name="Comma 9 14" xfId="52833"/>
    <cellStyle name="Comma 9 2" xfId="172"/>
    <cellStyle name="Comma 9 3" xfId="173"/>
    <cellStyle name="Comma 9 4" xfId="174"/>
    <cellStyle name="Comma 9 5" xfId="175"/>
    <cellStyle name="Comma 9 6" xfId="176"/>
    <cellStyle name="Comma 9 7" xfId="177"/>
    <cellStyle name="Comma 9 8" xfId="178"/>
    <cellStyle name="Comma 9 9" xfId="179"/>
    <cellStyle name="Comma 9_BM1" xfId="1918"/>
    <cellStyle name="Comma 90" xfId="52950"/>
    <cellStyle name="Comma 91" xfId="52955"/>
    <cellStyle name="Comma 92" xfId="52958"/>
    <cellStyle name="Comma 93" xfId="52961"/>
    <cellStyle name="Comma 94" xfId="52965"/>
    <cellStyle name="Comma 95" xfId="52970"/>
    <cellStyle name="comma zerodec" xfId="180"/>
    <cellStyle name="comma zerodec 2" xfId="1919"/>
    <cellStyle name="comma zerodec 3" xfId="1920"/>
    <cellStyle name="comma zerodec_BM1" xfId="1921"/>
    <cellStyle name="Comma_Cocau2004(22-11)" xfId="181"/>
    <cellStyle name="Comma_Sheet2" xfId="10172"/>
    <cellStyle name="Comma0" xfId="182"/>
    <cellStyle name="Comma0 10" xfId="654"/>
    <cellStyle name="Comma0 11" xfId="516"/>
    <cellStyle name="Comma0 12" xfId="1001"/>
    <cellStyle name="Comma0 13" xfId="973"/>
    <cellStyle name="Comma0 14" xfId="1110"/>
    <cellStyle name="Comma0 15" xfId="1141"/>
    <cellStyle name="Comma0 16" xfId="1094"/>
    <cellStyle name="Comma0 17" xfId="1154"/>
    <cellStyle name="Comma0 18" xfId="1078"/>
    <cellStyle name="Comma0 19" xfId="1169"/>
    <cellStyle name="Comma0 2" xfId="183"/>
    <cellStyle name="Comma0 2 10" xfId="517"/>
    <cellStyle name="Comma0 2 11" xfId="1111"/>
    <cellStyle name="Comma0 2 12" xfId="1140"/>
    <cellStyle name="Comma0 2 13" xfId="1095"/>
    <cellStyle name="Comma0 2 14" xfId="1153"/>
    <cellStyle name="Comma0 2 15" xfId="1079"/>
    <cellStyle name="Comma0 2 16" xfId="1168"/>
    <cellStyle name="Comma0 2 17" xfId="1064"/>
    <cellStyle name="Comma0 2 18" xfId="1587"/>
    <cellStyle name="Comma0 2 19" xfId="1923"/>
    <cellStyle name="Comma0 2 2" xfId="572"/>
    <cellStyle name="Comma0 2 20" xfId="2416"/>
    <cellStyle name="Comma0 2 21" xfId="2440"/>
    <cellStyle name="Comma0 2 22" xfId="2407"/>
    <cellStyle name="Comma0 2 23" xfId="2449"/>
    <cellStyle name="Comma0 2 24" xfId="2398"/>
    <cellStyle name="Comma0 2 25" xfId="2458"/>
    <cellStyle name="Comma0 2 26" xfId="3022"/>
    <cellStyle name="Comma0 2 3" xfId="599"/>
    <cellStyle name="Comma0 2 4" xfId="569"/>
    <cellStyle name="Comma0 2 5" xfId="623"/>
    <cellStyle name="Comma0 2 6" xfId="546"/>
    <cellStyle name="Comma0 2 7" xfId="639"/>
    <cellStyle name="Comma0 2 8" xfId="530"/>
    <cellStyle name="Comma0 2 9" xfId="653"/>
    <cellStyle name="Comma0 20" xfId="1063"/>
    <cellStyle name="Comma0 21" xfId="1586"/>
    <cellStyle name="Comma0 22" xfId="1922"/>
    <cellStyle name="Comma0 23" xfId="2415"/>
    <cellStyle name="Comma0 24" xfId="2441"/>
    <cellStyle name="Comma0 25" xfId="2406"/>
    <cellStyle name="Comma0 26" xfId="2450"/>
    <cellStyle name="Comma0 27" xfId="2397"/>
    <cellStyle name="Comma0 28" xfId="2459"/>
    <cellStyle name="Comma0 29" xfId="2732"/>
    <cellStyle name="Comma0 3" xfId="571"/>
    <cellStyle name="Comma0 30" xfId="2723"/>
    <cellStyle name="Comma0 31" xfId="2023"/>
    <cellStyle name="Comma0 32" xfId="2495"/>
    <cellStyle name="Comma0 33" xfId="2682"/>
    <cellStyle name="Comma0 34" xfId="2741"/>
    <cellStyle name="Comma0 35" xfId="2764"/>
    <cellStyle name="Comma0 36" xfId="2773"/>
    <cellStyle name="Comma0 37" xfId="2788"/>
    <cellStyle name="Comma0 38" xfId="2803"/>
    <cellStyle name="Comma0 39" xfId="2818"/>
    <cellStyle name="Comma0 4" xfId="600"/>
    <cellStyle name="Comma0 40" xfId="2833"/>
    <cellStyle name="Comma0 41" xfId="2848"/>
    <cellStyle name="Comma0 42" xfId="2863"/>
    <cellStyle name="Comma0 43" xfId="2878"/>
    <cellStyle name="Comma0 44" xfId="2893"/>
    <cellStyle name="Comma0 45" xfId="2908"/>
    <cellStyle name="Comma0 46" xfId="2923"/>
    <cellStyle name="Comma0 47" xfId="2938"/>
    <cellStyle name="Comma0 48" xfId="2953"/>
    <cellStyle name="Comma0 49" xfId="2968"/>
    <cellStyle name="Comma0 5" xfId="568"/>
    <cellStyle name="Comma0 50" xfId="2982"/>
    <cellStyle name="Comma0 51" xfId="3021"/>
    <cellStyle name="Comma0 52" xfId="3069"/>
    <cellStyle name="Comma0 53" xfId="3090"/>
    <cellStyle name="Comma0 54" xfId="3111"/>
    <cellStyle name="Comma0 55" xfId="3128"/>
    <cellStyle name="Comma0 56" xfId="3142"/>
    <cellStyle name="Comma0 57" xfId="3162"/>
    <cellStyle name="Comma0 58" xfId="3179"/>
    <cellStyle name="Comma0 59" xfId="3196"/>
    <cellStyle name="Comma0 6" xfId="624"/>
    <cellStyle name="Comma0 60" xfId="3193"/>
    <cellStyle name="Comma0 61" xfId="3232"/>
    <cellStyle name="Comma0 62" xfId="3249"/>
    <cellStyle name="Comma0 63" xfId="3263"/>
    <cellStyle name="Comma0 64" xfId="3276"/>
    <cellStyle name="Comma0 65" xfId="3286"/>
    <cellStyle name="Comma0 66" xfId="3308"/>
    <cellStyle name="Comma0 67" xfId="3329"/>
    <cellStyle name="Comma0 68" xfId="3334"/>
    <cellStyle name="Comma0 69" xfId="3364"/>
    <cellStyle name="Comma0 7" xfId="545"/>
    <cellStyle name="Comma0 70" xfId="3381"/>
    <cellStyle name="Comma0 71" xfId="3397"/>
    <cellStyle name="Comma0 72" xfId="3412"/>
    <cellStyle name="Comma0 73" xfId="3424"/>
    <cellStyle name="Comma0 74" xfId="3449"/>
    <cellStyle name="Comma0 75" xfId="3459"/>
    <cellStyle name="Comma0 76" xfId="3476"/>
    <cellStyle name="Comma0 77" xfId="3496"/>
    <cellStyle name="Comma0 78" xfId="3516"/>
    <cellStyle name="Comma0 79" xfId="3529"/>
    <cellStyle name="Comma0 8" xfId="640"/>
    <cellStyle name="Comma0 80" xfId="3546"/>
    <cellStyle name="Comma0 81" xfId="3562"/>
    <cellStyle name="Comma0 82" xfId="3572"/>
    <cellStyle name="Comma0 83" xfId="3595"/>
    <cellStyle name="Comma0 84" xfId="3606"/>
    <cellStyle name="Comma0 85" xfId="3629"/>
    <cellStyle name="Comma0 86" xfId="3649"/>
    <cellStyle name="Comma0 87" xfId="3663"/>
    <cellStyle name="Comma0 9" xfId="529"/>
    <cellStyle name="Copied" xfId="1924"/>
    <cellStyle name="Copied 2" xfId="11794"/>
    <cellStyle name="COST1" xfId="1925"/>
    <cellStyle name="COST1 2" xfId="11795"/>
    <cellStyle name="CT1" xfId="1926"/>
    <cellStyle name="CT2" xfId="1927"/>
    <cellStyle name="CT4" xfId="1928"/>
    <cellStyle name="CT5" xfId="1929"/>
    <cellStyle name="ct7" xfId="1930"/>
    <cellStyle name="ct8" xfId="1931"/>
    <cellStyle name="cth1" xfId="1932"/>
    <cellStyle name="Cthuc" xfId="1933"/>
    <cellStyle name="Cthuc1" xfId="1934"/>
    <cellStyle name="Currency [00]" xfId="1935"/>
    <cellStyle name="Currency 2" xfId="184"/>
    <cellStyle name="Currency 2 2" xfId="185"/>
    <cellStyle name="Currency 2 3" xfId="52834"/>
    <cellStyle name="Currency 2_BM1" xfId="1936"/>
    <cellStyle name="Currency 3" xfId="186"/>
    <cellStyle name="Currency0" xfId="187"/>
    <cellStyle name="Currency0 10" xfId="652"/>
    <cellStyle name="Currency0 11" xfId="518"/>
    <cellStyle name="Currency0 12" xfId="998"/>
    <cellStyle name="Currency0 13" xfId="949"/>
    <cellStyle name="Currency0 14" xfId="1112"/>
    <cellStyle name="Currency0 15" xfId="1136"/>
    <cellStyle name="Currency0 16" xfId="1097"/>
    <cellStyle name="Currency0 17" xfId="1151"/>
    <cellStyle name="Currency0 18" xfId="1080"/>
    <cellStyle name="Currency0 19" xfId="1167"/>
    <cellStyle name="Currency0 2" xfId="188"/>
    <cellStyle name="Currency0 2 10" xfId="519"/>
    <cellStyle name="Currency0 2 11" xfId="1113"/>
    <cellStyle name="Currency0 2 12" xfId="1135"/>
    <cellStyle name="Currency0 2 13" xfId="1098"/>
    <cellStyle name="Currency0 2 14" xfId="1150"/>
    <cellStyle name="Currency0 2 15" xfId="1081"/>
    <cellStyle name="Currency0 2 16" xfId="1166"/>
    <cellStyle name="Currency0 2 17" xfId="1066"/>
    <cellStyle name="Currency0 2 18" xfId="1592"/>
    <cellStyle name="Currency0 2 19" xfId="1938"/>
    <cellStyle name="Currency0 2 2" xfId="577"/>
    <cellStyle name="Currency0 2 20" xfId="2426"/>
    <cellStyle name="Currency0 2 21" xfId="2423"/>
    <cellStyle name="Currency0 2 22" xfId="2431"/>
    <cellStyle name="Currency0 2 23" xfId="2418"/>
    <cellStyle name="Currency0 2 24" xfId="2438"/>
    <cellStyle name="Currency0 2 25" xfId="2409"/>
    <cellStyle name="Currency0 2 26" xfId="3024"/>
    <cellStyle name="Currency0 2 3" xfId="596"/>
    <cellStyle name="Currency0 2 4" xfId="574"/>
    <cellStyle name="Currency0 2 5" xfId="620"/>
    <cellStyle name="Currency0 2 6" xfId="549"/>
    <cellStyle name="Currency0 2 7" xfId="635"/>
    <cellStyle name="Currency0 2 8" xfId="534"/>
    <cellStyle name="Currency0 2 9" xfId="651"/>
    <cellStyle name="Currency0 20" xfId="1065"/>
    <cellStyle name="Currency0 21" xfId="1591"/>
    <cellStyle name="Currency0 22" xfId="1937"/>
    <cellStyle name="Currency0 23" xfId="2425"/>
    <cellStyle name="Currency0 24" xfId="2424"/>
    <cellStyle name="Currency0 25" xfId="2430"/>
    <cellStyle name="Currency0 26" xfId="2419"/>
    <cellStyle name="Currency0 27" xfId="2437"/>
    <cellStyle name="Currency0 28" xfId="2410"/>
    <cellStyle name="Currency0 29" xfId="2731"/>
    <cellStyle name="Currency0 3" xfId="576"/>
    <cellStyle name="Currency0 30" xfId="2725"/>
    <cellStyle name="Currency0 31" xfId="2031"/>
    <cellStyle name="Currency0 32" xfId="2488"/>
    <cellStyle name="Currency0 33" xfId="2681"/>
    <cellStyle name="Currency0 34" xfId="2740"/>
    <cellStyle name="Currency0 35" xfId="2765"/>
    <cellStyle name="Currency0 36" xfId="2772"/>
    <cellStyle name="Currency0 37" xfId="2787"/>
    <cellStyle name="Currency0 38" xfId="2802"/>
    <cellStyle name="Currency0 39" xfId="2817"/>
    <cellStyle name="Currency0 4" xfId="597"/>
    <cellStyle name="Currency0 40" xfId="2832"/>
    <cellStyle name="Currency0 41" xfId="2847"/>
    <cellStyle name="Currency0 42" xfId="2862"/>
    <cellStyle name="Currency0 43" xfId="2877"/>
    <cellStyle name="Currency0 44" xfId="2892"/>
    <cellStyle name="Currency0 45" xfId="2907"/>
    <cellStyle name="Currency0 46" xfId="2922"/>
    <cellStyle name="Currency0 47" xfId="2937"/>
    <cellStyle name="Currency0 48" xfId="2952"/>
    <cellStyle name="Currency0 49" xfId="2967"/>
    <cellStyle name="Currency0 5" xfId="573"/>
    <cellStyle name="Currency0 50" xfId="2981"/>
    <cellStyle name="Currency0 51" xfId="3023"/>
    <cellStyle name="Currency0 52" xfId="3072"/>
    <cellStyle name="Currency0 53" xfId="3068"/>
    <cellStyle name="Currency0 54" xfId="3107"/>
    <cellStyle name="Currency0 55" xfId="3124"/>
    <cellStyle name="Currency0 56" xfId="3147"/>
    <cellStyle name="Currency0 57" xfId="3158"/>
    <cellStyle name="Currency0 58" xfId="3175"/>
    <cellStyle name="Currency0 59" xfId="3192"/>
    <cellStyle name="Currency0 6" xfId="621"/>
    <cellStyle name="Currency0 60" xfId="3209"/>
    <cellStyle name="Currency0 61" xfId="3228"/>
    <cellStyle name="Currency0 62" xfId="3245"/>
    <cellStyle name="Currency0 63" xfId="3259"/>
    <cellStyle name="Currency0 64" xfId="3273"/>
    <cellStyle name="Currency0 65" xfId="3290"/>
    <cellStyle name="Currency0 66" xfId="3311"/>
    <cellStyle name="Currency0 67" xfId="3325"/>
    <cellStyle name="Currency0 68" xfId="3328"/>
    <cellStyle name="Currency0 69" xfId="3360"/>
    <cellStyle name="Currency0 7" xfId="548"/>
    <cellStyle name="Currency0 70" xfId="3377"/>
    <cellStyle name="Currency0 71" xfId="3393"/>
    <cellStyle name="Currency0 72" xfId="3409"/>
    <cellStyle name="Currency0 73" xfId="3392"/>
    <cellStyle name="Currency0 74" xfId="3444"/>
    <cellStyle name="Currency0 75" xfId="3460"/>
    <cellStyle name="Currency0 76" xfId="3469"/>
    <cellStyle name="Currency0 77" xfId="3478"/>
    <cellStyle name="Currency0 78" xfId="3511"/>
    <cellStyle name="Currency0 79" xfId="3527"/>
    <cellStyle name="Currency0 8" xfId="636"/>
    <cellStyle name="Currency0 80" xfId="3543"/>
    <cellStyle name="Currency0 81" xfId="3559"/>
    <cellStyle name="Currency0 82" xfId="3576"/>
    <cellStyle name="Currency0 83" xfId="3592"/>
    <cellStyle name="Currency0 84" xfId="3610"/>
    <cellStyle name="Currency0 85" xfId="3632"/>
    <cellStyle name="Currency0 86" xfId="3645"/>
    <cellStyle name="Currency0 87" xfId="3660"/>
    <cellStyle name="Currency0 88" xfId="4061"/>
    <cellStyle name="Currency0 9" xfId="533"/>
    <cellStyle name="Currency1" xfId="189"/>
    <cellStyle name="Currency1 10" xfId="520"/>
    <cellStyle name="Currency1 11" xfId="1114"/>
    <cellStyle name="Currency1 12" xfId="1134"/>
    <cellStyle name="Currency1 13" xfId="1099"/>
    <cellStyle name="Currency1 14" xfId="1149"/>
    <cellStyle name="Currency1 15" xfId="1082"/>
    <cellStyle name="Currency1 16" xfId="1165"/>
    <cellStyle name="Currency1 17" xfId="1067"/>
    <cellStyle name="Currency1 18" xfId="1593"/>
    <cellStyle name="Currency1 19" xfId="1939"/>
    <cellStyle name="Currency1 2" xfId="578"/>
    <cellStyle name="Currency1 2 2" xfId="1940"/>
    <cellStyle name="Currency1 2 3" xfId="2428"/>
    <cellStyle name="Currency1 2 4" xfId="2421"/>
    <cellStyle name="Currency1 2 5" xfId="2433"/>
    <cellStyle name="Currency1 2 6" xfId="2414"/>
    <cellStyle name="Currency1 2 7" xfId="2442"/>
    <cellStyle name="Currency1 2 8" xfId="2405"/>
    <cellStyle name="Currency1 20" xfId="2427"/>
    <cellStyle name="Currency1 21" xfId="2422"/>
    <cellStyle name="Currency1 22" xfId="2432"/>
    <cellStyle name="Currency1 23" xfId="2417"/>
    <cellStyle name="Currency1 24" xfId="2439"/>
    <cellStyle name="Currency1 25" xfId="2408"/>
    <cellStyle name="Currency1 26" xfId="3025"/>
    <cellStyle name="Currency1 3" xfId="595"/>
    <cellStyle name="Currency1 3 2" xfId="1941"/>
    <cellStyle name="Currency1 3 3" xfId="2429"/>
    <cellStyle name="Currency1 3 4" xfId="2420"/>
    <cellStyle name="Currency1 3 5" xfId="2436"/>
    <cellStyle name="Currency1 3 6" xfId="2411"/>
    <cellStyle name="Currency1 3 7" xfId="2445"/>
    <cellStyle name="Currency1 3 8" xfId="2402"/>
    <cellStyle name="Currency1 4" xfId="575"/>
    <cellStyle name="Currency1 5" xfId="619"/>
    <cellStyle name="Currency1 6" xfId="550"/>
    <cellStyle name="Currency1 7" xfId="634"/>
    <cellStyle name="Currency1 8" xfId="535"/>
    <cellStyle name="Currency1 9" xfId="650"/>
    <cellStyle name="Currency1_BM1" xfId="1942"/>
    <cellStyle name="chchuyen" xfId="1500"/>
    <cellStyle name="Check Cell 2" xfId="1499"/>
    <cellStyle name="Check Cell 2 2" xfId="1498"/>
    <cellStyle name="Check Cell 2 2 2" xfId="11406"/>
    <cellStyle name="Check Cell 2 3" xfId="11407"/>
    <cellStyle name="Check Cell 3" xfId="1497"/>
    <cellStyle name="Check Cell 3 2" xfId="11405"/>
    <cellStyle name="Check Cell 4" xfId="4579"/>
    <cellStyle name="Check Cell 4 2" xfId="13397"/>
    <cellStyle name="chu" xfId="1496"/>
    <cellStyle name="d" xfId="1943"/>
    <cellStyle name="d%" xfId="1944"/>
    <cellStyle name="d1" xfId="1945"/>
    <cellStyle name="Date" xfId="190"/>
    <cellStyle name="Date 10" xfId="649"/>
    <cellStyle name="Date 10 2" xfId="10708"/>
    <cellStyle name="Date 11" xfId="521"/>
    <cellStyle name="Date 11 2" xfId="10609"/>
    <cellStyle name="Date 12" xfId="1003"/>
    <cellStyle name="Date 12 2" xfId="11013"/>
    <cellStyle name="Date 13" xfId="952"/>
    <cellStyle name="Date 13 2" xfId="10967"/>
    <cellStyle name="Date 14" xfId="1115"/>
    <cellStyle name="Date 14 2" xfId="11097"/>
    <cellStyle name="Date 15" xfId="1133"/>
    <cellStyle name="Date 15 2" xfId="11113"/>
    <cellStyle name="Date 16" xfId="1100"/>
    <cellStyle name="Date 16 2" xfId="11087"/>
    <cellStyle name="Date 17" xfId="1148"/>
    <cellStyle name="Date 17 2" xfId="11125"/>
    <cellStyle name="Date 18" xfId="1083"/>
    <cellStyle name="Date 18 2" xfId="11075"/>
    <cellStyle name="Date 19" xfId="1164"/>
    <cellStyle name="Date 19 2" xfId="11139"/>
    <cellStyle name="Date 2" xfId="191"/>
    <cellStyle name="Date 2 10" xfId="522"/>
    <cellStyle name="Date 2 10 2" xfId="10610"/>
    <cellStyle name="Date 2 11" xfId="1116"/>
    <cellStyle name="Date 2 11 2" xfId="11098"/>
    <cellStyle name="Date 2 12" xfId="1132"/>
    <cellStyle name="Date 2 12 2" xfId="11112"/>
    <cellStyle name="Date 2 13" xfId="1101"/>
    <cellStyle name="Date 2 13 2" xfId="11088"/>
    <cellStyle name="Date 2 14" xfId="1142"/>
    <cellStyle name="Date 2 14 2" xfId="11119"/>
    <cellStyle name="Date 2 15" xfId="1084"/>
    <cellStyle name="Date 2 15 2" xfId="11076"/>
    <cellStyle name="Date 2 16" xfId="1163"/>
    <cellStyle name="Date 2 16 2" xfId="11138"/>
    <cellStyle name="Date 2 17" xfId="1069"/>
    <cellStyle name="Date 2 17 2" xfId="11065"/>
    <cellStyle name="Date 2 18" xfId="1595"/>
    <cellStyle name="Date 2 18 2" xfId="11493"/>
    <cellStyle name="Date 2 19" xfId="1947"/>
    <cellStyle name="Date 2 19 2" xfId="11804"/>
    <cellStyle name="Date 2 2" xfId="580"/>
    <cellStyle name="Date 2 2 2" xfId="10652"/>
    <cellStyle name="Date 2 20" xfId="2435"/>
    <cellStyle name="Date 2 20 2" xfId="12169"/>
    <cellStyle name="Date 2 21" xfId="2412"/>
    <cellStyle name="Date 2 21 2" xfId="12158"/>
    <cellStyle name="Date 2 22" xfId="2444"/>
    <cellStyle name="Date 2 22 2" xfId="12173"/>
    <cellStyle name="Date 2 23" xfId="2403"/>
    <cellStyle name="Date 2 23 2" xfId="12153"/>
    <cellStyle name="Date 2 24" xfId="2452"/>
    <cellStyle name="Date 2 24 2" xfId="12177"/>
    <cellStyle name="Date 2 25" xfId="2395"/>
    <cellStyle name="Date 2 25 2" xfId="12148"/>
    <cellStyle name="Date 2 26" xfId="3027"/>
    <cellStyle name="Date 2 26 2" xfId="12620"/>
    <cellStyle name="Date 2 27" xfId="10314"/>
    <cellStyle name="Date 2 3" xfId="593"/>
    <cellStyle name="Date 2 3 2" xfId="10662"/>
    <cellStyle name="Date 2 4" xfId="585"/>
    <cellStyle name="Date 2 4 2" xfId="10656"/>
    <cellStyle name="Date 2 5" xfId="617"/>
    <cellStyle name="Date 2 5 2" xfId="10682"/>
    <cellStyle name="Date 2 6" xfId="552"/>
    <cellStyle name="Date 2 6 2" xfId="10631"/>
    <cellStyle name="Date 2 7" xfId="632"/>
    <cellStyle name="Date 2 7 2" xfId="10696"/>
    <cellStyle name="Date 2 8" xfId="537"/>
    <cellStyle name="Date 2 8 2" xfId="10619"/>
    <cellStyle name="Date 2 9" xfId="648"/>
    <cellStyle name="Date 2 9 2" xfId="10707"/>
    <cellStyle name="Date 20" xfId="1068"/>
    <cellStyle name="Date 20 2" xfId="11064"/>
    <cellStyle name="Date 21" xfId="1594"/>
    <cellStyle name="Date 21 2" xfId="11492"/>
    <cellStyle name="Date 22" xfId="1946"/>
    <cellStyle name="Date 22 2" xfId="11803"/>
    <cellStyle name="Date 23" xfId="2434"/>
    <cellStyle name="Date 23 2" xfId="12168"/>
    <cellStyle name="Date 24" xfId="2413"/>
    <cellStyle name="Date 24 2" xfId="12159"/>
    <cellStyle name="Date 25" xfId="2443"/>
    <cellStyle name="Date 25 2" xfId="12172"/>
    <cellStyle name="Date 26" xfId="2404"/>
    <cellStyle name="Date 26 2" xfId="12154"/>
    <cellStyle name="Date 27" xfId="2451"/>
    <cellStyle name="Date 27 2" xfId="12176"/>
    <cellStyle name="Date 28" xfId="2396"/>
    <cellStyle name="Date 28 2" xfId="12149"/>
    <cellStyle name="Date 29" xfId="2730"/>
    <cellStyle name="Date 29 2" xfId="12404"/>
    <cellStyle name="Date 3" xfId="579"/>
    <cellStyle name="Date 3 2" xfId="10651"/>
    <cellStyle name="Date 30" xfId="2727"/>
    <cellStyle name="Date 30 2" xfId="12402"/>
    <cellStyle name="Date 31" xfId="2037"/>
    <cellStyle name="Date 31 2" xfId="11860"/>
    <cellStyle name="Date 32" xfId="2712"/>
    <cellStyle name="Date 32 2" xfId="12390"/>
    <cellStyle name="Date 33" xfId="1910"/>
    <cellStyle name="Date 33 2" xfId="11786"/>
    <cellStyle name="Date 34" xfId="2544"/>
    <cellStyle name="Date 34 2" xfId="12235"/>
    <cellStyle name="Date 35" xfId="2766"/>
    <cellStyle name="Date 35 2" xfId="12425"/>
    <cellStyle name="Date 36" xfId="2770"/>
    <cellStyle name="Date 36 2" xfId="12428"/>
    <cellStyle name="Date 37" xfId="2756"/>
    <cellStyle name="Date 37 2" xfId="12420"/>
    <cellStyle name="Date 38" xfId="2784"/>
    <cellStyle name="Date 38 2" xfId="12436"/>
    <cellStyle name="Date 39" xfId="2799"/>
    <cellStyle name="Date 39 2" xfId="12447"/>
    <cellStyle name="Date 4" xfId="594"/>
    <cellStyle name="Date 4 2" xfId="10663"/>
    <cellStyle name="Date 40" xfId="2814"/>
    <cellStyle name="Date 40 2" xfId="12459"/>
    <cellStyle name="Date 41" xfId="2829"/>
    <cellStyle name="Date 41 2" xfId="12468"/>
    <cellStyle name="Date 42" xfId="2844"/>
    <cellStyle name="Date 42 2" xfId="12480"/>
    <cellStyle name="Date 43" xfId="2859"/>
    <cellStyle name="Date 43 2" xfId="12493"/>
    <cellStyle name="Date 44" xfId="2874"/>
    <cellStyle name="Date 44 2" xfId="12507"/>
    <cellStyle name="Date 45" xfId="2889"/>
    <cellStyle name="Date 45 2" xfId="12518"/>
    <cellStyle name="Date 46" xfId="2904"/>
    <cellStyle name="Date 46 2" xfId="12529"/>
    <cellStyle name="Date 47" xfId="2919"/>
    <cellStyle name="Date 47 2" xfId="12539"/>
    <cellStyle name="Date 48" xfId="2934"/>
    <cellStyle name="Date 48 2" xfId="12553"/>
    <cellStyle name="Date 49" xfId="2950"/>
    <cellStyle name="Date 49 2" xfId="12567"/>
    <cellStyle name="Date 5" xfId="584"/>
    <cellStyle name="Date 5 2" xfId="10655"/>
    <cellStyle name="Date 50" xfId="2964"/>
    <cellStyle name="Date 50 2" xfId="12577"/>
    <cellStyle name="Date 51" xfId="3026"/>
    <cellStyle name="Date 51 2" xfId="12619"/>
    <cellStyle name="Date 52" xfId="3067"/>
    <cellStyle name="Date 52 2" xfId="12658"/>
    <cellStyle name="Date 53" xfId="3091"/>
    <cellStyle name="Date 53 2" xfId="12676"/>
    <cellStyle name="Date 54" xfId="3113"/>
    <cellStyle name="Date 54 2" xfId="12693"/>
    <cellStyle name="Date 55" xfId="3130"/>
    <cellStyle name="Date 55 2" xfId="12707"/>
    <cellStyle name="Date 56" xfId="3144"/>
    <cellStyle name="Date 56 2" xfId="12720"/>
    <cellStyle name="Date 57" xfId="3163"/>
    <cellStyle name="Date 57 2" xfId="12733"/>
    <cellStyle name="Date 58" xfId="3181"/>
    <cellStyle name="Date 58 2" xfId="12748"/>
    <cellStyle name="Date 59" xfId="3197"/>
    <cellStyle name="Date 59 2" xfId="12761"/>
    <cellStyle name="Date 6" xfId="618"/>
    <cellStyle name="Date 6 2" xfId="10683"/>
    <cellStyle name="Date 60" xfId="3206"/>
    <cellStyle name="Date 60 2" xfId="12769"/>
    <cellStyle name="Date 61" xfId="3234"/>
    <cellStyle name="Date 61 2" xfId="12790"/>
    <cellStyle name="Date 62" xfId="3250"/>
    <cellStyle name="Date 62 2" xfId="12802"/>
    <cellStyle name="Date 63" xfId="3264"/>
    <cellStyle name="Date 63 2" xfId="12814"/>
    <cellStyle name="Date 64" xfId="3277"/>
    <cellStyle name="Date 64 2" xfId="12824"/>
    <cellStyle name="Date 65" xfId="3285"/>
    <cellStyle name="Date 65 2" xfId="12831"/>
    <cellStyle name="Date 66" xfId="3310"/>
    <cellStyle name="Date 66 2" xfId="12848"/>
    <cellStyle name="Date 67" xfId="3330"/>
    <cellStyle name="Date 67 2" xfId="12859"/>
    <cellStyle name="Date 68" xfId="3339"/>
    <cellStyle name="Date 68 2" xfId="12868"/>
    <cellStyle name="Date 69" xfId="3366"/>
    <cellStyle name="Date 69 2" xfId="12887"/>
    <cellStyle name="Date 7" xfId="551"/>
    <cellStyle name="Date 7 2" xfId="10630"/>
    <cellStyle name="Date 70" xfId="3382"/>
    <cellStyle name="Date 70 2" xfId="12900"/>
    <cellStyle name="Date 71" xfId="3399"/>
    <cellStyle name="Date 71 2" xfId="12914"/>
    <cellStyle name="Date 72" xfId="3414"/>
    <cellStyle name="Date 72 2" xfId="12927"/>
    <cellStyle name="Date 73" xfId="3413"/>
    <cellStyle name="Date 73 2" xfId="12926"/>
    <cellStyle name="Date 74" xfId="3450"/>
    <cellStyle name="Date 74 2" xfId="12952"/>
    <cellStyle name="Date 75" xfId="3448"/>
    <cellStyle name="Date 75 2" xfId="12951"/>
    <cellStyle name="Date 76" xfId="3452"/>
    <cellStyle name="Date 76 2" xfId="12954"/>
    <cellStyle name="Date 77" xfId="3497"/>
    <cellStyle name="Date 77 2" xfId="12992"/>
    <cellStyle name="Date 78" xfId="3517"/>
    <cellStyle name="Date 78 2" xfId="13005"/>
    <cellStyle name="Date 79" xfId="3522"/>
    <cellStyle name="Date 79 2" xfId="13009"/>
    <cellStyle name="Date 8" xfId="633"/>
    <cellStyle name="Date 8 2" xfId="10697"/>
    <cellStyle name="Date 80" xfId="3547"/>
    <cellStyle name="Date 80 2" xfId="13031"/>
    <cellStyle name="Date 81" xfId="3563"/>
    <cellStyle name="Date 81 2" xfId="13043"/>
    <cellStyle name="Date 82" xfId="3571"/>
    <cellStyle name="Date 82 2" xfId="13050"/>
    <cellStyle name="Date 83" xfId="3596"/>
    <cellStyle name="Date 83 2" xfId="13071"/>
    <cellStyle name="Date 84" xfId="3605"/>
    <cellStyle name="Date 84 2" xfId="13080"/>
    <cellStyle name="Date 85" xfId="3630"/>
    <cellStyle name="Date 85 2" xfId="13100"/>
    <cellStyle name="Date 86" xfId="3650"/>
    <cellStyle name="Date 86 2" xfId="13116"/>
    <cellStyle name="Date 87" xfId="3664"/>
    <cellStyle name="Date 87 2" xfId="13128"/>
    <cellStyle name="Date 88" xfId="10313"/>
    <cellStyle name="Date 9" xfId="536"/>
    <cellStyle name="Date 9 2" xfId="10618"/>
    <cellStyle name="Date Short" xfId="1948"/>
    <cellStyle name="Date_Book1" xfId="1949"/>
    <cellStyle name="daude" xfId="1952"/>
    <cellStyle name="daude 2" xfId="11807"/>
    <cellStyle name="Dezimal [0]_Compiling Utility Macros" xfId="1957"/>
    <cellStyle name="Dezimal_Compiling Utility Macros" xfId="1958"/>
    <cellStyle name="Dollar (zero dec)" xfId="192"/>
    <cellStyle name="Dollar (zero dec) 10" xfId="523"/>
    <cellStyle name="Dollar (zero dec) 11" xfId="1117"/>
    <cellStyle name="Dollar (zero dec) 12" xfId="1131"/>
    <cellStyle name="Dollar (zero dec) 13" xfId="1102"/>
    <cellStyle name="Dollar (zero dec) 14" xfId="1139"/>
    <cellStyle name="Dollar (zero dec) 15" xfId="1085"/>
    <cellStyle name="Dollar (zero dec) 16" xfId="1162"/>
    <cellStyle name="Dollar (zero dec) 17" xfId="1070"/>
    <cellStyle name="Dollar (zero dec) 18" xfId="1596"/>
    <cellStyle name="Dollar (zero dec) 19" xfId="1959"/>
    <cellStyle name="Dollar (zero dec) 2" xfId="581"/>
    <cellStyle name="Dollar (zero dec) 2 2" xfId="1960"/>
    <cellStyle name="Dollar (zero dec) 2 3" xfId="2447"/>
    <cellStyle name="Dollar (zero dec) 2 4" xfId="2400"/>
    <cellStyle name="Dollar (zero dec) 2 5" xfId="2454"/>
    <cellStyle name="Dollar (zero dec) 2 6" xfId="2393"/>
    <cellStyle name="Dollar (zero dec) 2 7" xfId="2461"/>
    <cellStyle name="Dollar (zero dec) 2 8" xfId="2388"/>
    <cellStyle name="Dollar (zero dec) 20" xfId="2446"/>
    <cellStyle name="Dollar (zero dec) 21" xfId="2401"/>
    <cellStyle name="Dollar (zero dec) 22" xfId="2453"/>
    <cellStyle name="Dollar (zero dec) 23" xfId="2394"/>
    <cellStyle name="Dollar (zero dec) 24" xfId="2460"/>
    <cellStyle name="Dollar (zero dec) 25" xfId="2389"/>
    <cellStyle name="Dollar (zero dec) 26" xfId="3028"/>
    <cellStyle name="Dollar (zero dec) 3" xfId="592"/>
    <cellStyle name="Dollar (zero dec) 3 2" xfId="1961"/>
    <cellStyle name="Dollar (zero dec) 3 3" xfId="2448"/>
    <cellStyle name="Dollar (zero dec) 3 4" xfId="2399"/>
    <cellStyle name="Dollar (zero dec) 3 5" xfId="2455"/>
    <cellStyle name="Dollar (zero dec) 3 6" xfId="2392"/>
    <cellStyle name="Dollar (zero dec) 3 7" xfId="2462"/>
    <cellStyle name="Dollar (zero dec) 3 8" xfId="2387"/>
    <cellStyle name="Dollar (zero dec) 4" xfId="586"/>
    <cellStyle name="Dollar (zero dec) 5" xfId="616"/>
    <cellStyle name="Dollar (zero dec) 6" xfId="553"/>
    <cellStyle name="Dollar (zero dec) 7" xfId="631"/>
    <cellStyle name="Dollar (zero dec) 8" xfId="538"/>
    <cellStyle name="Dollar (zero dec) 9" xfId="647"/>
    <cellStyle name="Dollar (zero dec)_BM1" xfId="1962"/>
    <cellStyle name="DuToanBXD" xfId="5687"/>
    <cellStyle name="DuToanBXD 2" xfId="13535"/>
    <cellStyle name="Đầu ra" xfId="1950"/>
    <cellStyle name="Đầu ra 10" xfId="9661"/>
    <cellStyle name="Đầu ra 10 2" xfId="13470"/>
    <cellStyle name="Đầu ra 10 3" xfId="20924"/>
    <cellStyle name="Đầu ra 10 4" xfId="19661"/>
    <cellStyle name="Đầu ra 10 5" xfId="19834"/>
    <cellStyle name="Đầu ra 10 6" xfId="12743"/>
    <cellStyle name="Đầu ra 10 7" xfId="31368"/>
    <cellStyle name="Đầu ra 10 8" xfId="47605"/>
    <cellStyle name="Đầu ra 11" xfId="11805"/>
    <cellStyle name="Đầu ra 12" xfId="20108"/>
    <cellStyle name="Đầu ra 13" xfId="27625"/>
    <cellStyle name="Đầu ra 14" xfId="26891"/>
    <cellStyle name="Đầu ra 15" xfId="26847"/>
    <cellStyle name="Đầu ra 2" xfId="4732"/>
    <cellStyle name="Đầu ra 2 10" xfId="20925"/>
    <cellStyle name="Đầu ra 2 11" xfId="19662"/>
    <cellStyle name="Đầu ra 2 12" xfId="19660"/>
    <cellStyle name="Đầu ra 2 13" xfId="20200"/>
    <cellStyle name="Đầu ra 2 14" xfId="31369"/>
    <cellStyle name="Đầu ra 2 15" xfId="47606"/>
    <cellStyle name="Đầu ra 2 2" xfId="7122"/>
    <cellStyle name="Đầu ra 2 2 2" xfId="13472"/>
    <cellStyle name="Đầu ra 2 2 3" xfId="20926"/>
    <cellStyle name="Đầu ra 2 2 4" xfId="19663"/>
    <cellStyle name="Đầu ra 2 2 5" xfId="19833"/>
    <cellStyle name="Đầu ra 2 2 6" xfId="20571"/>
    <cellStyle name="Đầu ra 2 2 7" xfId="31370"/>
    <cellStyle name="Đầu ra 2 2 8" xfId="47607"/>
    <cellStyle name="Đầu ra 2 3" xfId="7682"/>
    <cellStyle name="Đầu ra 2 3 2" xfId="13473"/>
    <cellStyle name="Đầu ra 2 3 3" xfId="20927"/>
    <cellStyle name="Đầu ra 2 3 4" xfId="20652"/>
    <cellStyle name="Đầu ra 2 3 5" xfId="22471"/>
    <cellStyle name="Đầu ra 2 3 6" xfId="11840"/>
    <cellStyle name="Đầu ra 2 3 7" xfId="31371"/>
    <cellStyle name="Đầu ra 2 3 8" xfId="47608"/>
    <cellStyle name="Đầu ra 2 4" xfId="6315"/>
    <cellStyle name="Đầu ra 2 4 2" xfId="13474"/>
    <cellStyle name="Đầu ra 2 4 3" xfId="20928"/>
    <cellStyle name="Đầu ra 2 4 4" xfId="19664"/>
    <cellStyle name="Đầu ra 2 4 5" xfId="20349"/>
    <cellStyle name="Đầu ra 2 4 6" xfId="19836"/>
    <cellStyle name="Đầu ra 2 4 7" xfId="31372"/>
    <cellStyle name="Đầu ra 2 4 8" xfId="47609"/>
    <cellStyle name="Đầu ra 2 5" xfId="8456"/>
    <cellStyle name="Đầu ra 2 5 2" xfId="13475"/>
    <cellStyle name="Đầu ra 2 5 3" xfId="20929"/>
    <cellStyle name="Đầu ra 2 5 4" xfId="19665"/>
    <cellStyle name="Đầu ra 2 5 5" xfId="10994"/>
    <cellStyle name="Đầu ra 2 5 6" xfId="10648"/>
    <cellStyle name="Đầu ra 2 5 7" xfId="31373"/>
    <cellStyle name="Đầu ra 2 5 8" xfId="47610"/>
    <cellStyle name="Đầu ra 2 6" xfId="8795"/>
    <cellStyle name="Đầu ra 2 6 2" xfId="13476"/>
    <cellStyle name="Đầu ra 2 6 3" xfId="20930"/>
    <cellStyle name="Đầu ra 2 6 4" xfId="19666"/>
    <cellStyle name="Đầu ra 2 6 5" xfId="12454"/>
    <cellStyle name="Đầu ra 2 6 6" xfId="13461"/>
    <cellStyle name="Đầu ra 2 6 7" xfId="31374"/>
    <cellStyle name="Đầu ra 2 6 8" xfId="47611"/>
    <cellStyle name="Đầu ra 2 7" xfId="9620"/>
    <cellStyle name="Đầu ra 2 7 2" xfId="13477"/>
    <cellStyle name="Đầu ra 2 7 3" xfId="20931"/>
    <cellStyle name="Đầu ra 2 7 4" xfId="20651"/>
    <cellStyle name="Đầu ra 2 7 5" xfId="13443"/>
    <cellStyle name="Đầu ra 2 7 6" xfId="11371"/>
    <cellStyle name="Đầu ra 2 7 7" xfId="31375"/>
    <cellStyle name="Đầu ra 2 7 8" xfId="47612"/>
    <cellStyle name="Đầu ra 2 8" xfId="8615"/>
    <cellStyle name="Đầu ra 2 8 2" xfId="13478"/>
    <cellStyle name="Đầu ra 2 8 3" xfId="20932"/>
    <cellStyle name="Đầu ra 2 8 4" xfId="19667"/>
    <cellStyle name="Đầu ra 2 8 5" xfId="20663"/>
    <cellStyle name="Đầu ra 2 8 6" xfId="12706"/>
    <cellStyle name="Đầu ra 2 8 7" xfId="31376"/>
    <cellStyle name="Đầu ra 2 8 8" xfId="47613"/>
    <cellStyle name="Đầu ra 2 9" xfId="13471"/>
    <cellStyle name="Đầu ra 3" xfId="5411"/>
    <cellStyle name="Đầu ra 3 10" xfId="13479"/>
    <cellStyle name="Đầu ra 3 11" xfId="20933"/>
    <cellStyle name="Đầu ra 3 12" xfId="19668"/>
    <cellStyle name="Đầu ra 3 13" xfId="20664"/>
    <cellStyle name="Đầu ra 3 14" xfId="10722"/>
    <cellStyle name="Đầu ra 3 15" xfId="31377"/>
    <cellStyle name="Đầu ra 3 16" xfId="47614"/>
    <cellStyle name="Đầu ra 3 2" xfId="7121"/>
    <cellStyle name="Đầu ra 3 2 2" xfId="13480"/>
    <cellStyle name="Đầu ra 3 2 3" xfId="20934"/>
    <cellStyle name="Đầu ra 3 2 4" xfId="19669"/>
    <cellStyle name="Đầu ra 3 2 5" xfId="13087"/>
    <cellStyle name="Đầu ra 3 2 6" xfId="20096"/>
    <cellStyle name="Đầu ra 3 2 7" xfId="31378"/>
    <cellStyle name="Đầu ra 3 2 8" xfId="47615"/>
    <cellStyle name="Đầu ra 3 3" xfId="7681"/>
    <cellStyle name="Đầu ra 3 3 2" xfId="13481"/>
    <cellStyle name="Đầu ra 3 3 3" xfId="20935"/>
    <cellStyle name="Đầu ra 3 3 4" xfId="19670"/>
    <cellStyle name="Đầu ra 3 3 5" xfId="20665"/>
    <cellStyle name="Đầu ra 3 3 6" xfId="12450"/>
    <cellStyle name="Đầu ra 3 3 7" xfId="20251"/>
    <cellStyle name="Đầu ra 3 3 8" xfId="47616"/>
    <cellStyle name="Đầu ra 3 4" xfId="7233"/>
    <cellStyle name="Đầu ra 3 4 2" xfId="13482"/>
    <cellStyle name="Đầu ra 3 4 3" xfId="20936"/>
    <cellStyle name="Đầu ra 3 4 4" xfId="12137"/>
    <cellStyle name="Đầu ra 3 4 5" xfId="20666"/>
    <cellStyle name="Đầu ra 3 4 6" xfId="12444"/>
    <cellStyle name="Đầu ra 3 4 7" xfId="31379"/>
    <cellStyle name="Đầu ra 3 4 8" xfId="47617"/>
    <cellStyle name="Đầu ra 3 5" xfId="8455"/>
    <cellStyle name="Đầu ra 3 5 2" xfId="13483"/>
    <cellStyle name="Đầu ra 3 5 3" xfId="20937"/>
    <cellStyle name="Đầu ra 3 5 4" xfId="19671"/>
    <cellStyle name="Đầu ra 3 5 5" xfId="20667"/>
    <cellStyle name="Đầu ra 3 5 6" xfId="12735"/>
    <cellStyle name="Đầu ra 3 5 7" xfId="31380"/>
    <cellStyle name="Đầu ra 3 5 8" xfId="47618"/>
    <cellStyle name="Đầu ra 3 6" xfId="8794"/>
    <cellStyle name="Đầu ra 3 6 2" xfId="13484"/>
    <cellStyle name="Đầu ra 3 6 3" xfId="20938"/>
    <cellStyle name="Đầu ra 3 6 4" xfId="19672"/>
    <cellStyle name="Đầu ra 3 6 5" xfId="19640"/>
    <cellStyle name="Đầu ra 3 6 6" xfId="19784"/>
    <cellStyle name="Đầu ra 3 6 7" xfId="31381"/>
    <cellStyle name="Đầu ra 3 6 8" xfId="47619"/>
    <cellStyle name="Đầu ra 3 7" xfId="9259"/>
    <cellStyle name="Đầu ra 3 7 2" xfId="13485"/>
    <cellStyle name="Đầu ra 3 7 3" xfId="20939"/>
    <cellStyle name="Đầu ra 3 7 4" xfId="19673"/>
    <cellStyle name="Đầu ra 3 7 5" xfId="19924"/>
    <cellStyle name="Đầu ra 3 7 6" xfId="12917"/>
    <cellStyle name="Đầu ra 3 7 7" xfId="31383"/>
    <cellStyle name="Đầu ra 3 7 8" xfId="47620"/>
    <cellStyle name="Đầu ra 3 8" xfId="9619"/>
    <cellStyle name="Đầu ra 3 8 2" xfId="13486"/>
    <cellStyle name="Đầu ra 3 8 3" xfId="20940"/>
    <cellStyle name="Đầu ra 3 8 4" xfId="19674"/>
    <cellStyle name="Đầu ra 3 8 5" xfId="19639"/>
    <cellStyle name="Đầu ra 3 8 6" xfId="10285"/>
    <cellStyle name="Đầu ra 3 8 7" xfId="19884"/>
    <cellStyle name="Đầu ra 3 8 8" xfId="47621"/>
    <cellStyle name="Đầu ra 3 9" xfId="3696"/>
    <cellStyle name="Đầu ra 3 9 2" xfId="13487"/>
    <cellStyle name="Đầu ra 3 9 3" xfId="20941"/>
    <cellStyle name="Đầu ra 3 9 4" xfId="19675"/>
    <cellStyle name="Đầu ra 3 9 5" xfId="19638"/>
    <cellStyle name="Đầu ra 3 9 6" xfId="20106"/>
    <cellStyle name="Đầu ra 3 9 7" xfId="31384"/>
    <cellStyle name="Đầu ra 3 9 8" xfId="47622"/>
    <cellStyle name="Đầu ra 4" xfId="5867"/>
    <cellStyle name="Đầu ra 4 10" xfId="13488"/>
    <cellStyle name="Đầu ra 4 11" xfId="20942"/>
    <cellStyle name="Đầu ra 4 12" xfId="19676"/>
    <cellStyle name="Đầu ra 4 13" xfId="20668"/>
    <cellStyle name="Đầu ra 4 14" xfId="12615"/>
    <cellStyle name="Đầu ra 4 15" xfId="31385"/>
    <cellStyle name="Đầu ra 4 16" xfId="47623"/>
    <cellStyle name="Đầu ra 4 2" xfId="7505"/>
    <cellStyle name="Đầu ra 4 2 2" xfId="13489"/>
    <cellStyle name="Đầu ra 4 2 3" xfId="20943"/>
    <cellStyle name="Đầu ra 4 2 4" xfId="19677"/>
    <cellStyle name="Đầu ra 4 2 5" xfId="20669"/>
    <cellStyle name="Đầu ra 4 2 6" xfId="13017"/>
    <cellStyle name="Đầu ra 4 2 7" xfId="19883"/>
    <cellStyle name="Đầu ra 4 2 8" xfId="47624"/>
    <cellStyle name="Đầu ra 4 3" xfId="8000"/>
    <cellStyle name="Đầu ra 4 3 2" xfId="13490"/>
    <cellStyle name="Đầu ra 4 3 3" xfId="20944"/>
    <cellStyle name="Đầu ra 4 3 4" xfId="20650"/>
    <cellStyle name="Đầu ra 4 3 5" xfId="19892"/>
    <cellStyle name="Đầu ra 4 3 6" xfId="11889"/>
    <cellStyle name="Đầu ra 4 3 7" xfId="19882"/>
    <cellStyle name="Đầu ra 4 3 8" xfId="47625"/>
    <cellStyle name="Đầu ra 4 4" xfId="8364"/>
    <cellStyle name="Đầu ra 4 4 2" xfId="13491"/>
    <cellStyle name="Đầu ra 4 4 3" xfId="20945"/>
    <cellStyle name="Đầu ra 4 4 4" xfId="19678"/>
    <cellStyle name="Đầu ra 4 4 5" xfId="20670"/>
    <cellStyle name="Đầu ra 4 4 6" xfId="20090"/>
    <cellStyle name="Đầu ra 4 4 7" xfId="19881"/>
    <cellStyle name="Đầu ra 4 4 8" xfId="47626"/>
    <cellStyle name="Đầu ra 4 5" xfId="8776"/>
    <cellStyle name="Đầu ra 4 5 2" xfId="13492"/>
    <cellStyle name="Đầu ra 4 5 3" xfId="20946"/>
    <cellStyle name="Đầu ra 4 5 4" xfId="19679"/>
    <cellStyle name="Đầu ra 4 5 5" xfId="11096"/>
    <cellStyle name="Đầu ra 4 5 6" xfId="10241"/>
    <cellStyle name="Đầu ra 4 5 7" xfId="19880"/>
    <cellStyle name="Đầu ra 4 5 8" xfId="47627"/>
    <cellStyle name="Đầu ra 4 6" xfId="9146"/>
    <cellStyle name="Đầu ra 4 6 2" xfId="13493"/>
    <cellStyle name="Đầu ra 4 6 3" xfId="20947"/>
    <cellStyle name="Đầu ra 4 6 4" xfId="19680"/>
    <cellStyle name="Đầu ra 4 6 5" xfId="20671"/>
    <cellStyle name="Đầu ra 4 6 6" xfId="20060"/>
    <cellStyle name="Đầu ra 4 6 7" xfId="14792"/>
    <cellStyle name="Đầu ra 4 6 8" xfId="47628"/>
    <cellStyle name="Đầu ra 4 7" xfId="9568"/>
    <cellStyle name="Đầu ra 4 7 2" xfId="13494"/>
    <cellStyle name="Đầu ra 4 7 3" xfId="20948"/>
    <cellStyle name="Đầu ra 4 7 4" xfId="20649"/>
    <cellStyle name="Đầu ra 4 7 5" xfId="20672"/>
    <cellStyle name="Đầu ra 4 7 6" xfId="20317"/>
    <cellStyle name="Đầu ra 4 7 7" xfId="22577"/>
    <cellStyle name="Đầu ra 4 7 8" xfId="47629"/>
    <cellStyle name="Đầu ra 4 8" xfId="9883"/>
    <cellStyle name="Đầu ra 4 8 2" xfId="13495"/>
    <cellStyle name="Đầu ra 4 8 3" xfId="20949"/>
    <cellStyle name="Đầu ra 4 8 4" xfId="19681"/>
    <cellStyle name="Đầu ra 4 8 5" xfId="20673"/>
    <cellStyle name="Đầu ra 4 8 6" xfId="12942"/>
    <cellStyle name="Đầu ra 4 8 7" xfId="14803"/>
    <cellStyle name="Đầu ra 4 8 8" xfId="47630"/>
    <cellStyle name="Đầu ra 4 9" xfId="10151"/>
    <cellStyle name="Đầu ra 4 9 2" xfId="13496"/>
    <cellStyle name="Đầu ra 4 9 3" xfId="20950"/>
    <cellStyle name="Đầu ra 4 9 4" xfId="19682"/>
    <cellStyle name="Đầu ra 4 9 5" xfId="20674"/>
    <cellStyle name="Đầu ra 4 9 6" xfId="12212"/>
    <cellStyle name="Đầu ra 4 9 7" xfId="14811"/>
    <cellStyle name="Đầu ra 4 9 8" xfId="47631"/>
    <cellStyle name="Đầu ra 5" xfId="5860"/>
    <cellStyle name="Đầu ra 5 2" xfId="13497"/>
    <cellStyle name="Đầu ra 5 3" xfId="20951"/>
    <cellStyle name="Đầu ra 5 4" xfId="19683"/>
    <cellStyle name="Đầu ra 5 5" xfId="19904"/>
    <cellStyle name="Đầu ra 5 6" xfId="19792"/>
    <cellStyle name="Đầu ra 5 7" xfId="19879"/>
    <cellStyle name="Đầu ra 5 8" xfId="47632"/>
    <cellStyle name="Đầu ra 6" xfId="4404"/>
    <cellStyle name="Đầu ra 6 2" xfId="13498"/>
    <cellStyle name="Đầu ra 6 3" xfId="20952"/>
    <cellStyle name="Đầu ra 6 4" xfId="20648"/>
    <cellStyle name="Đầu ra 6 5" xfId="19637"/>
    <cellStyle name="Đầu ra 6 6" xfId="20539"/>
    <cellStyle name="Đầu ra 6 7" xfId="22445"/>
    <cellStyle name="Đầu ra 6 8" xfId="47633"/>
    <cellStyle name="Đầu ra 7" xfId="6046"/>
    <cellStyle name="Đầu ra 7 2" xfId="13499"/>
    <cellStyle name="Đầu ra 7 3" xfId="20953"/>
    <cellStyle name="Đầu ra 7 4" xfId="19684"/>
    <cellStyle name="Đầu ra 7 5" xfId="12722"/>
    <cellStyle name="Đầu ra 7 6" xfId="20261"/>
    <cellStyle name="Đầu ra 7 7" xfId="19878"/>
    <cellStyle name="Đầu ra 7 8" xfId="47634"/>
    <cellStyle name="Đầu ra 8" xfId="3721"/>
    <cellStyle name="Đầu ra 8 2" xfId="13500"/>
    <cellStyle name="Đầu ra 8 3" xfId="20954"/>
    <cellStyle name="Đầu ra 8 4" xfId="19685"/>
    <cellStyle name="Đầu ra 8 5" xfId="11056"/>
    <cellStyle name="Đầu ra 8 6" xfId="20388"/>
    <cellStyle name="Đầu ra 8 7" xfId="19877"/>
    <cellStyle name="Đầu ra 8 8" xfId="47635"/>
    <cellStyle name="Đầu ra 9" xfId="4692"/>
    <cellStyle name="Đầu ra 9 2" xfId="13501"/>
    <cellStyle name="Đầu ra 9 3" xfId="20955"/>
    <cellStyle name="Đầu ra 9 4" xfId="19686"/>
    <cellStyle name="Đầu ra 9 5" xfId="10731"/>
    <cellStyle name="Đầu ra 9 6" xfId="20488"/>
    <cellStyle name="Đầu ra 9 7" xfId="19876"/>
    <cellStyle name="Đầu ra 9 8" xfId="47636"/>
    <cellStyle name="Đầu vào" xfId="1951"/>
    <cellStyle name="Đầu vào 10" xfId="4412"/>
    <cellStyle name="Đầu vào 10 2" xfId="13502"/>
    <cellStyle name="Đầu vào 10 3" xfId="20956"/>
    <cellStyle name="Đầu vào 10 4" xfId="20647"/>
    <cellStyle name="Đầu vào 10 5" xfId="11166"/>
    <cellStyle name="Đầu vào 10 6" xfId="20380"/>
    <cellStyle name="Đầu vào 10 7" xfId="19875"/>
    <cellStyle name="Đầu vào 10 8" xfId="47637"/>
    <cellStyle name="Đầu vào 11" xfId="11806"/>
    <cellStyle name="Đầu vào 12" xfId="22465"/>
    <cellStyle name="Đầu vào 13" xfId="20140"/>
    <cellStyle name="Đầu vào 14" xfId="32339"/>
    <cellStyle name="Đầu vào 15" xfId="37854"/>
    <cellStyle name="Đầu vào 16" xfId="47207"/>
    <cellStyle name="Đầu vào 2" xfId="4733"/>
    <cellStyle name="Đầu vào 2 10" xfId="13503"/>
    <cellStyle name="Đầu vào 2 11" xfId="20957"/>
    <cellStyle name="Đầu vào 2 12" xfId="19687"/>
    <cellStyle name="Đầu vào 2 13" xfId="12614"/>
    <cellStyle name="Đầu vào 2 14" xfId="20898"/>
    <cellStyle name="Đầu vào 2 15" xfId="19873"/>
    <cellStyle name="Đầu vào 2 16" xfId="47638"/>
    <cellStyle name="Đầu vào 2 2" xfId="7123"/>
    <cellStyle name="Đầu vào 2 2 2" xfId="13504"/>
    <cellStyle name="Đầu vào 2 2 3" xfId="20958"/>
    <cellStyle name="Đầu vào 2 2 4" xfId="19688"/>
    <cellStyle name="Đầu vào 2 2 5" xfId="22473"/>
    <cellStyle name="Đầu vào 2 2 6" xfId="20903"/>
    <cellStyle name="Đầu vào 2 2 7" xfId="19872"/>
    <cellStyle name="Đầu vào 2 2 8" xfId="47639"/>
    <cellStyle name="Đầu vào 2 3" xfId="7683"/>
    <cellStyle name="Đầu vào 2 3 2" xfId="13505"/>
    <cellStyle name="Đầu vào 2 3 3" xfId="20959"/>
    <cellStyle name="Đầu vào 2 3 4" xfId="19689"/>
    <cellStyle name="Đầu vào 2 3 5" xfId="10664"/>
    <cellStyle name="Đầu vào 2 3 6" xfId="10871"/>
    <cellStyle name="Đầu vào 2 3 7" xfId="22444"/>
    <cellStyle name="Đầu vào 2 3 8" xfId="47640"/>
    <cellStyle name="Đầu vào 2 4" xfId="7157"/>
    <cellStyle name="Đầu vào 2 4 2" xfId="13506"/>
    <cellStyle name="Đầu vào 2 4 3" xfId="20960"/>
    <cellStyle name="Đầu vào 2 4 4" xfId="20646"/>
    <cellStyle name="Đầu vào 2 4 5" xfId="19934"/>
    <cellStyle name="Đầu vào 2 4 6" xfId="20440"/>
    <cellStyle name="Đầu vào 2 4 7" xfId="22443"/>
    <cellStyle name="Đầu vào 2 4 8" xfId="47641"/>
    <cellStyle name="Đầu vào 2 5" xfId="8457"/>
    <cellStyle name="Đầu vào 2 5 2" xfId="13507"/>
    <cellStyle name="Đầu vào 2 5 3" xfId="20961"/>
    <cellStyle name="Đầu vào 2 5 4" xfId="19690"/>
    <cellStyle name="Đầu vào 2 5 5" xfId="10943"/>
    <cellStyle name="Đầu vào 2 5 6" xfId="20503"/>
    <cellStyle name="Đầu vào 2 5 7" xfId="32360"/>
    <cellStyle name="Đầu vào 2 5 8" xfId="47642"/>
    <cellStyle name="Đầu vào 2 6" xfId="8796"/>
    <cellStyle name="Đầu vào 2 6 2" xfId="13508"/>
    <cellStyle name="Đầu vào 2 6 3" xfId="20962"/>
    <cellStyle name="Đầu vào 2 6 4" xfId="19691"/>
    <cellStyle name="Đầu vào 2 6 5" xfId="11760"/>
    <cellStyle name="Đầu vào 2 6 6" xfId="20589"/>
    <cellStyle name="Đầu vào 2 6 7" xfId="32359"/>
    <cellStyle name="Đầu vào 2 6 8" xfId="47643"/>
    <cellStyle name="Đầu vào 2 7" xfId="9260"/>
    <cellStyle name="Đầu vào 2 7 2" xfId="13509"/>
    <cellStyle name="Đầu vào 2 7 3" xfId="20963"/>
    <cellStyle name="Đầu vào 2 7 4" xfId="19692"/>
    <cellStyle name="Đầu vào 2 7 5" xfId="12896"/>
    <cellStyle name="Đầu vào 2 7 6" xfId="12234"/>
    <cellStyle name="Đầu vào 2 7 7" xfId="32358"/>
    <cellStyle name="Đầu vào 2 7 8" xfId="47644"/>
    <cellStyle name="Đầu vào 2 8" xfId="9621"/>
    <cellStyle name="Đầu vào 2 8 2" xfId="13510"/>
    <cellStyle name="Đầu vào 2 8 3" xfId="20964"/>
    <cellStyle name="Đầu vào 2 8 4" xfId="20645"/>
    <cellStyle name="Đầu vào 2 8 5" xfId="12392"/>
    <cellStyle name="Đầu vào 2 8 6" xfId="20911"/>
    <cellStyle name="Đầu vào 2 8 7" xfId="32357"/>
    <cellStyle name="Đầu vào 2 8 8" xfId="47645"/>
    <cellStyle name="Đầu vào 2 9" xfId="9434"/>
    <cellStyle name="Đầu vào 2 9 2" xfId="13511"/>
    <cellStyle name="Đầu vào 2 9 3" xfId="20965"/>
    <cellStyle name="Đầu vào 2 9 4" xfId="19693"/>
    <cellStyle name="Đầu vào 2 9 5" xfId="10284"/>
    <cellStyle name="Đầu vào 2 9 6" xfId="20919"/>
    <cellStyle name="Đầu vào 2 9 7" xfId="32356"/>
    <cellStyle name="Đầu vào 2 9 8" xfId="47646"/>
    <cellStyle name="Đầu vào 3" xfId="5391"/>
    <cellStyle name="Đầu vào 3 10" xfId="13512"/>
    <cellStyle name="Đầu vào 3 11" xfId="20966"/>
    <cellStyle name="Đầu vào 3 12" xfId="19694"/>
    <cellStyle name="Đầu vào 3 13" xfId="10214"/>
    <cellStyle name="Đầu vào 3 14" xfId="13465"/>
    <cellStyle name="Đầu vào 3 15" xfId="32355"/>
    <cellStyle name="Đầu vào 3 16" xfId="47647"/>
    <cellStyle name="Đầu vào 3 2" xfId="7120"/>
    <cellStyle name="Đầu vào 3 2 2" xfId="13513"/>
    <cellStyle name="Đầu vào 3 2 3" xfId="20967"/>
    <cellStyle name="Đầu vào 3 2 4" xfId="19695"/>
    <cellStyle name="Đầu vào 3 2 5" xfId="12930"/>
    <cellStyle name="Đầu vào 3 2 6" xfId="19851"/>
    <cellStyle name="Đầu vào 3 2 7" xfId="32354"/>
    <cellStyle name="Đầu vào 3 2 8" xfId="47648"/>
    <cellStyle name="Đầu vào 3 3" xfId="7680"/>
    <cellStyle name="Đầu vào 3 3 2" xfId="13514"/>
    <cellStyle name="Đầu vào 3 3 3" xfId="20968"/>
    <cellStyle name="Đầu vào 3 3 4" xfId="19696"/>
    <cellStyle name="Đầu vào 3 3 5" xfId="13434"/>
    <cellStyle name="Đầu vào 3 3 6" xfId="20294"/>
    <cellStyle name="Đầu vào 3 3 7" xfId="32353"/>
    <cellStyle name="Đầu vào 3 3 8" xfId="47649"/>
    <cellStyle name="Đầu vào 3 4" xfId="5996"/>
    <cellStyle name="Đầu vào 3 4 2" xfId="13515"/>
    <cellStyle name="Đầu vào 3 4 3" xfId="20969"/>
    <cellStyle name="Đầu vào 3 4 4" xfId="19697"/>
    <cellStyle name="Đầu vào 3 4 5" xfId="11771"/>
    <cellStyle name="Đầu vào 3 4 6" xfId="20417"/>
    <cellStyle name="Đầu vào 3 4 7" xfId="19871"/>
    <cellStyle name="Đầu vào 3 4 8" xfId="47650"/>
    <cellStyle name="Đầu vào 3 5" xfId="8454"/>
    <cellStyle name="Đầu vào 3 5 2" xfId="13516"/>
    <cellStyle name="Đầu vào 3 5 3" xfId="20970"/>
    <cellStyle name="Đầu vào 3 5 4" xfId="19698"/>
    <cellStyle name="Đầu vào 3 5 5" xfId="12556"/>
    <cellStyle name="Đầu vào 3 5 6" xfId="12492"/>
    <cellStyle name="Đầu vào 3 5 7" xfId="19870"/>
    <cellStyle name="Đầu vào 3 5 8" xfId="47651"/>
    <cellStyle name="Đầu vào 3 6" xfId="8793"/>
    <cellStyle name="Đầu vào 3 6 2" xfId="13517"/>
    <cellStyle name="Đầu vào 3 6 3" xfId="20971"/>
    <cellStyle name="Đầu vào 3 6 4" xfId="19699"/>
    <cellStyle name="Đầu vào 3 6 5" xfId="12836"/>
    <cellStyle name="Đầu vào 3 6 6" xfId="11890"/>
    <cellStyle name="Đầu vào 3 6 7" xfId="19869"/>
    <cellStyle name="Đầu vào 3 6 8" xfId="47652"/>
    <cellStyle name="Đầu vào 3 7" xfId="9258"/>
    <cellStyle name="Đầu vào 3 7 2" xfId="13518"/>
    <cellStyle name="Đầu vào 3 7 3" xfId="20972"/>
    <cellStyle name="Đầu vào 3 7 4" xfId="19700"/>
    <cellStyle name="Đầu vào 3 7 5" xfId="12548"/>
    <cellStyle name="Đầu vào 3 7 6" xfId="10779"/>
    <cellStyle name="Đầu vào 3 7 7" xfId="12192"/>
    <cellStyle name="Đầu vào 3 7 8" xfId="47653"/>
    <cellStyle name="Đầu vào 3 8" xfId="9618"/>
    <cellStyle name="Đầu vào 3 8 2" xfId="13519"/>
    <cellStyle name="Đầu vào 3 8 3" xfId="20973"/>
    <cellStyle name="Đầu vào 3 8 4" xfId="19703"/>
    <cellStyle name="Đầu vào 3 8 5" xfId="20105"/>
    <cellStyle name="Đầu vào 3 8 6" xfId="19806"/>
    <cellStyle name="Đầu vào 3 8 7" xfId="26881"/>
    <cellStyle name="Đầu vào 3 8 8" xfId="47654"/>
    <cellStyle name="Đầu vào 3 9" xfId="6691"/>
    <cellStyle name="Đầu vào 3 9 2" xfId="13520"/>
    <cellStyle name="Đầu vào 3 9 3" xfId="20974"/>
    <cellStyle name="Đầu vào 3 9 4" xfId="19704"/>
    <cellStyle name="Đầu vào 3 9 5" xfId="10298"/>
    <cellStyle name="Đầu vào 3 9 6" xfId="10712"/>
    <cellStyle name="Đầu vào 3 9 7" xfId="10629"/>
    <cellStyle name="Đầu vào 3 9 8" xfId="47655"/>
    <cellStyle name="Đầu vào 4" xfId="5862"/>
    <cellStyle name="Đầu vào 4 10" xfId="13521"/>
    <cellStyle name="Đầu vào 4 11" xfId="20975"/>
    <cellStyle name="Đầu vào 4 12" xfId="19705"/>
    <cellStyle name="Đầu vào 4 13" xfId="10223"/>
    <cellStyle name="Đầu vào 4 14" xfId="20185"/>
    <cellStyle name="Đầu vào 4 15" xfId="26884"/>
    <cellStyle name="Đầu vào 4 16" xfId="47656"/>
    <cellStyle name="Đầu vào 4 2" xfId="7503"/>
    <cellStyle name="Đầu vào 4 2 2" xfId="13522"/>
    <cellStyle name="Đầu vào 4 2 3" xfId="20976"/>
    <cellStyle name="Đầu vào 4 2 4" xfId="19706"/>
    <cellStyle name="Đầu vào 4 2 5" xfId="10257"/>
    <cellStyle name="Đầu vào 4 2 6" xfId="20300"/>
    <cellStyle name="Đầu vào 4 2 7" xfId="27695"/>
    <cellStyle name="Đầu vào 4 2 8" xfId="47657"/>
    <cellStyle name="Đầu vào 4 3" xfId="7998"/>
    <cellStyle name="Đầu vào 4 3 2" xfId="13523"/>
    <cellStyle name="Đầu vào 4 3 3" xfId="20977"/>
    <cellStyle name="Đầu vào 4 3 4" xfId="19707"/>
    <cellStyle name="Đầu vào 4 3 5" xfId="10600"/>
    <cellStyle name="Đầu vào 4 3 6" xfId="11772"/>
    <cellStyle name="Đầu vào 4 3 7" xfId="32352"/>
    <cellStyle name="Đầu vào 4 3 8" xfId="47658"/>
    <cellStyle name="Đầu vào 4 4" xfId="8362"/>
    <cellStyle name="Đầu vào 4 4 2" xfId="13524"/>
    <cellStyle name="Đầu vào 4 4 3" xfId="20978"/>
    <cellStyle name="Đầu vào 4 4 4" xfId="19708"/>
    <cellStyle name="Đầu vào 4 4 5" xfId="20457"/>
    <cellStyle name="Đầu vào 4 4 6" xfId="11099"/>
    <cellStyle name="Đầu vào 4 4 7" xfId="32351"/>
    <cellStyle name="Đầu vào 4 4 8" xfId="47659"/>
    <cellStyle name="Đầu vào 4 5" xfId="8774"/>
    <cellStyle name="Đầu vào 4 5 2" xfId="13525"/>
    <cellStyle name="Đầu vào 4 5 3" xfId="20979"/>
    <cellStyle name="Đầu vào 4 5 4" xfId="19709"/>
    <cellStyle name="Đầu vào 4 5 5" xfId="20897"/>
    <cellStyle name="Đầu vào 4 5 6" xfId="13054"/>
    <cellStyle name="Đầu vào 4 5 7" xfId="32350"/>
    <cellStyle name="Đầu vào 4 5 8" xfId="47660"/>
    <cellStyle name="Đầu vào 4 6" xfId="9144"/>
    <cellStyle name="Đầu vào 4 6 2" xfId="13526"/>
    <cellStyle name="Đầu vào 4 6 3" xfId="20980"/>
    <cellStyle name="Đầu vào 4 6 4" xfId="19710"/>
    <cellStyle name="Đầu vào 4 6 5" xfId="10237"/>
    <cellStyle name="Đầu vào 4 6 6" xfId="12156"/>
    <cellStyle name="Đầu vào 4 6 7" xfId="32349"/>
    <cellStyle name="Đầu vào 4 6 8" xfId="47661"/>
    <cellStyle name="Đầu vào 4 7" xfId="9566"/>
    <cellStyle name="Đầu vào 4 7 2" xfId="13527"/>
    <cellStyle name="Đầu vào 4 7 3" xfId="20981"/>
    <cellStyle name="Đầu vào 4 7 4" xfId="19711"/>
    <cellStyle name="Đầu vào 4 7 5" xfId="11382"/>
    <cellStyle name="Đầu vào 4 7 6" xfId="19945"/>
    <cellStyle name="Đầu vào 4 7 7" xfId="32348"/>
    <cellStyle name="Đầu vào 4 7 8" xfId="47662"/>
    <cellStyle name="Đầu vào 4 8" xfId="9881"/>
    <cellStyle name="Đầu vào 4 8 2" xfId="13528"/>
    <cellStyle name="Đầu vào 4 8 3" xfId="20982"/>
    <cellStyle name="Đầu vào 4 8 4" xfId="19712"/>
    <cellStyle name="Đầu vào 4 8 5" xfId="12193"/>
    <cellStyle name="Đầu vào 4 8 6" xfId="10649"/>
    <cellStyle name="Đầu vào 4 8 7" xfId="27615"/>
    <cellStyle name="Đầu vào 4 8 8" xfId="47663"/>
    <cellStyle name="Đầu vào 4 9" xfId="10149"/>
    <cellStyle name="Đầu vào 4 9 2" xfId="13529"/>
    <cellStyle name="Đầu vào 4 9 3" xfId="20983"/>
    <cellStyle name="Đầu vào 4 9 4" xfId="19713"/>
    <cellStyle name="Đầu vào 4 9 5" xfId="19082"/>
    <cellStyle name="Đầu vào 4 9 6" xfId="13126"/>
    <cellStyle name="Đầu vào 4 9 7" xfId="19868"/>
    <cellStyle name="Đầu vào 4 9 8" xfId="47664"/>
    <cellStyle name="Đầu vào 5" xfId="5491"/>
    <cellStyle name="Đầu vào 5 2" xfId="13530"/>
    <cellStyle name="Đầu vào 5 3" xfId="20984"/>
    <cellStyle name="Đầu vào 5 4" xfId="19714"/>
    <cellStyle name="Đầu vào 5 5" xfId="10799"/>
    <cellStyle name="Đầu vào 5 6" xfId="22600"/>
    <cellStyle name="Đầu vào 5 7" xfId="20142"/>
    <cellStyle name="Đầu vào 5 8" xfId="47665"/>
    <cellStyle name="Đầu vào 6" xfId="5665"/>
    <cellStyle name="Đầu vào 6 2" xfId="13531"/>
    <cellStyle name="Đầu vào 6 3" xfId="20985"/>
    <cellStyle name="Đầu vào 6 4" xfId="19715"/>
    <cellStyle name="Đầu vào 6 5" xfId="20274"/>
    <cellStyle name="Đầu vào 6 6" xfId="12152"/>
    <cellStyle name="Đầu vào 6 7" xfId="31872"/>
    <cellStyle name="Đầu vào 6 8" xfId="47666"/>
    <cellStyle name="Đầu vào 7" xfId="6055"/>
    <cellStyle name="Đầu vào 7 2" xfId="13532"/>
    <cellStyle name="Đầu vào 7 3" xfId="20986"/>
    <cellStyle name="Đầu vào 7 4" xfId="19716"/>
    <cellStyle name="Đầu vào 7 5" xfId="20410"/>
    <cellStyle name="Đầu vào 7 6" xfId="20040"/>
    <cellStyle name="Đầu vào 7 7" xfId="19867"/>
    <cellStyle name="Đầu vào 7 8" xfId="47667"/>
    <cellStyle name="Đầu vào 8" xfId="6083"/>
    <cellStyle name="Đầu vào 8 2" xfId="13533"/>
    <cellStyle name="Đầu vào 8 3" xfId="20987"/>
    <cellStyle name="Đầu vào 8 4" xfId="20644"/>
    <cellStyle name="Đầu vào 8 5" xfId="20909"/>
    <cellStyle name="Đầu vào 8 6" xfId="13414"/>
    <cellStyle name="Đầu vào 8 7" xfId="19866"/>
    <cellStyle name="Đầu vào 8 8" xfId="47668"/>
    <cellStyle name="Đầu vào 9" xfId="8394"/>
    <cellStyle name="Đầu vào 9 2" xfId="13534"/>
    <cellStyle name="Đầu vào 9 3" xfId="20988"/>
    <cellStyle name="Đầu vào 9 4" xfId="19717"/>
    <cellStyle name="Đầu vào 9 5" xfId="20039"/>
    <cellStyle name="Đầu vào 9 6" xfId="11832"/>
    <cellStyle name="Đầu vào 9 7" xfId="10304"/>
    <cellStyle name="Đầu vào 9 8" xfId="47669"/>
    <cellStyle name="Đề mục 1" xfId="1953"/>
    <cellStyle name="Đề mục 1 2" xfId="11808"/>
    <cellStyle name="Đề mục 2" xfId="1954"/>
    <cellStyle name="Đề mục 2 2" xfId="11809"/>
    <cellStyle name="Đề mục 3" xfId="1955"/>
    <cellStyle name="Đề mục 3 2" xfId="11810"/>
    <cellStyle name="Đề mục 4" xfId="1956"/>
    <cellStyle name="Đề mục 4 2" xfId="11811"/>
    <cellStyle name="Emphasis 1" xfId="1963"/>
    <cellStyle name="Emphasis 1 2" xfId="11815"/>
    <cellStyle name="Emphasis 2" xfId="1964"/>
    <cellStyle name="Emphasis 2 2" xfId="11816"/>
    <cellStyle name="Emphasis 3" xfId="1965"/>
    <cellStyle name="Emphasis 3 2" xfId="11817"/>
    <cellStyle name="EN CO.," xfId="4697"/>
    <cellStyle name="EN CO., 2" xfId="13536"/>
    <cellStyle name="Enter Currency (0)" xfId="1966"/>
    <cellStyle name="Enter Currency (0) 2" xfId="4371"/>
    <cellStyle name="Enter Currency (0) 2 2" xfId="13537"/>
    <cellStyle name="Enter Currency (0) 3" xfId="5268"/>
    <cellStyle name="Enter Currency (0) 3 2" xfId="13538"/>
    <cellStyle name="Enter Currency (2)" xfId="1967"/>
    <cellStyle name="Enter Units (0)" xfId="1968"/>
    <cellStyle name="Enter Units (1)" xfId="1969"/>
    <cellStyle name="Enter Units (2)" xfId="1970"/>
    <cellStyle name="Entered" xfId="1971"/>
    <cellStyle name="Entered 2" xfId="11818"/>
    <cellStyle name="Euro" xfId="1972"/>
    <cellStyle name="Explanatory Text 2" xfId="1973"/>
    <cellStyle name="Explanatory Text 2 2" xfId="1974"/>
    <cellStyle name="Explanatory Text 2 2 2" xfId="11820"/>
    <cellStyle name="Explanatory Text 2 3" xfId="11819"/>
    <cellStyle name="Explanatory Text 3" xfId="1975"/>
    <cellStyle name="Explanatory Text 3 2" xfId="11821"/>
    <cellStyle name="Explanatory Text 4" xfId="5259"/>
    <cellStyle name="Explanatory Text 4 2" xfId="13539"/>
    <cellStyle name="Fixed" xfId="193"/>
    <cellStyle name="Fixed 10" xfId="646"/>
    <cellStyle name="Fixed 11" xfId="524"/>
    <cellStyle name="Fixed 12" xfId="1000"/>
    <cellStyle name="Fixed 13" xfId="974"/>
    <cellStyle name="Fixed 14" xfId="1118"/>
    <cellStyle name="Fixed 15" xfId="1130"/>
    <cellStyle name="Fixed 16" xfId="1103"/>
    <cellStyle name="Fixed 17" xfId="1138"/>
    <cellStyle name="Fixed 18" xfId="1086"/>
    <cellStyle name="Fixed 19" xfId="1161"/>
    <cellStyle name="Fixed 2" xfId="194"/>
    <cellStyle name="Fixed 2 10" xfId="532"/>
    <cellStyle name="Fixed 2 11" xfId="1119"/>
    <cellStyle name="Fixed 2 12" xfId="1124"/>
    <cellStyle name="Fixed 2 13" xfId="1109"/>
    <cellStyle name="Fixed 2 14" xfId="1137"/>
    <cellStyle name="Fixed 2 15" xfId="1092"/>
    <cellStyle name="Fixed 2 16" xfId="1155"/>
    <cellStyle name="Fixed 2 17" xfId="1077"/>
    <cellStyle name="Fixed 2 18" xfId="1598"/>
    <cellStyle name="Fixed 2 19" xfId="1977"/>
    <cellStyle name="Fixed 2 2" xfId="583"/>
    <cellStyle name="Fixed 2 20" xfId="2457"/>
    <cellStyle name="Fixed 2 21" xfId="2390"/>
    <cellStyle name="Fixed 2 22" xfId="2464"/>
    <cellStyle name="Fixed 2 23" xfId="2385"/>
    <cellStyle name="Fixed 2 24" xfId="2466"/>
    <cellStyle name="Fixed 2 25" xfId="2382"/>
    <cellStyle name="Fixed 2 26" xfId="3030"/>
    <cellStyle name="Fixed 2 3" xfId="590"/>
    <cellStyle name="Fixed 2 4" xfId="588"/>
    <cellStyle name="Fixed 2 5" xfId="609"/>
    <cellStyle name="Fixed 2 6" xfId="560"/>
    <cellStyle name="Fixed 2 7" xfId="629"/>
    <cellStyle name="Fixed 2 8" xfId="540"/>
    <cellStyle name="Fixed 2 9" xfId="645"/>
    <cellStyle name="Fixed 20" xfId="1071"/>
    <cellStyle name="Fixed 21" xfId="1597"/>
    <cellStyle name="Fixed 22" xfId="1976"/>
    <cellStyle name="Fixed 23" xfId="2456"/>
    <cellStyle name="Fixed 24" xfId="2391"/>
    <cellStyle name="Fixed 25" xfId="2463"/>
    <cellStyle name="Fixed 26" xfId="2386"/>
    <cellStyle name="Fixed 27" xfId="2465"/>
    <cellStyle name="Fixed 28" xfId="2383"/>
    <cellStyle name="Fixed 29" xfId="2729"/>
    <cellStyle name="Fixed 3" xfId="582"/>
    <cellStyle name="Fixed 30" xfId="2728"/>
    <cellStyle name="Fixed 31" xfId="2737"/>
    <cellStyle name="Fixed 32" xfId="2714"/>
    <cellStyle name="Fixed 33" xfId="2009"/>
    <cellStyle name="Fixed 34" xfId="2519"/>
    <cellStyle name="Fixed 35" xfId="2767"/>
    <cellStyle name="Fixed 36" xfId="2768"/>
    <cellStyle name="Fixed 37" xfId="2759"/>
    <cellStyle name="Fixed 38" xfId="2782"/>
    <cellStyle name="Fixed 39" xfId="2797"/>
    <cellStyle name="Fixed 4" xfId="591"/>
    <cellStyle name="Fixed 40" xfId="2812"/>
    <cellStyle name="Fixed 41" xfId="2827"/>
    <cellStyle name="Fixed 42" xfId="2842"/>
    <cellStyle name="Fixed 43" xfId="2857"/>
    <cellStyle name="Fixed 44" xfId="2872"/>
    <cellStyle name="Fixed 45" xfId="2887"/>
    <cellStyle name="Fixed 46" xfId="2902"/>
    <cellStyle name="Fixed 47" xfId="2917"/>
    <cellStyle name="Fixed 48" xfId="2932"/>
    <cellStyle name="Fixed 49" xfId="2947"/>
    <cellStyle name="Fixed 5" xfId="587"/>
    <cellStyle name="Fixed 50" xfId="2962"/>
    <cellStyle name="Fixed 51" xfId="3029"/>
    <cellStyle name="Fixed 52" xfId="3070"/>
    <cellStyle name="Fixed 53" xfId="3088"/>
    <cellStyle name="Fixed 54" xfId="3109"/>
    <cellStyle name="Fixed 55" xfId="3127"/>
    <cellStyle name="Fixed 56" xfId="3140"/>
    <cellStyle name="Fixed 57" xfId="3160"/>
    <cellStyle name="Fixed 58" xfId="3177"/>
    <cellStyle name="Fixed 59" xfId="3195"/>
    <cellStyle name="Fixed 6" xfId="610"/>
    <cellStyle name="Fixed 60" xfId="3207"/>
    <cellStyle name="Fixed 61" xfId="3230"/>
    <cellStyle name="Fixed 62" xfId="3247"/>
    <cellStyle name="Fixed 63" xfId="3261"/>
    <cellStyle name="Fixed 64" xfId="3275"/>
    <cellStyle name="Fixed 65" xfId="3287"/>
    <cellStyle name="Fixed 66" xfId="3306"/>
    <cellStyle name="Fixed 67" xfId="3327"/>
    <cellStyle name="Fixed 68" xfId="3343"/>
    <cellStyle name="Fixed 69" xfId="3362"/>
    <cellStyle name="Fixed 7" xfId="559"/>
    <cellStyle name="Fixed 70" xfId="3379"/>
    <cellStyle name="Fixed 71" xfId="3395"/>
    <cellStyle name="Fixed 72" xfId="3411"/>
    <cellStyle name="Fixed 73" xfId="3419"/>
    <cellStyle name="Fixed 74" xfId="3447"/>
    <cellStyle name="Fixed 75" xfId="3445"/>
    <cellStyle name="Fixed 76" xfId="3471"/>
    <cellStyle name="Fixed 77" xfId="3494"/>
    <cellStyle name="Fixed 78" xfId="3514"/>
    <cellStyle name="Fixed 79" xfId="3500"/>
    <cellStyle name="Fixed 8" xfId="630"/>
    <cellStyle name="Fixed 80" xfId="3544"/>
    <cellStyle name="Fixed 81" xfId="3561"/>
    <cellStyle name="Fixed 82" xfId="3574"/>
    <cellStyle name="Fixed 83" xfId="3594"/>
    <cellStyle name="Fixed 84" xfId="3607"/>
    <cellStyle name="Fixed 85" xfId="3627"/>
    <cellStyle name="Fixed 86" xfId="3647"/>
    <cellStyle name="Fixed 87" xfId="3662"/>
    <cellStyle name="Fixed 9" xfId="539"/>
    <cellStyle name="Ghi chú" xfId="1978"/>
    <cellStyle name="Ghi chú 10" xfId="32338"/>
    <cellStyle name="Ghi chú 11" xfId="26885"/>
    <cellStyle name="Ghi chú 12" xfId="47208"/>
    <cellStyle name="Ghi chú 2" xfId="4743"/>
    <cellStyle name="Ghi chú 2 10" xfId="13099"/>
    <cellStyle name="Ghi chú 2 11" xfId="12195"/>
    <cellStyle name="Ghi chú 2 12" xfId="47670"/>
    <cellStyle name="Ghi chú 2 2" xfId="7130"/>
    <cellStyle name="Ghi chú 2 2 2" xfId="13541"/>
    <cellStyle name="Ghi chú 2 2 3" xfId="20994"/>
    <cellStyle name="Ghi chú 2 2 4" xfId="20643"/>
    <cellStyle name="Ghi chú 2 2 5" xfId="10551"/>
    <cellStyle name="Ghi chú 2 2 6" xfId="20471"/>
    <cellStyle name="Ghi chú 2 2 7" xfId="19865"/>
    <cellStyle name="Ghi chú 2 2 8" xfId="47671"/>
    <cellStyle name="Ghi chú 2 3" xfId="4668"/>
    <cellStyle name="Ghi chú 2 3 2" xfId="13542"/>
    <cellStyle name="Ghi chú 2 3 3" xfId="20995"/>
    <cellStyle name="Ghi chú 2 3 4" xfId="19719"/>
    <cellStyle name="Ghi chú 2 3 5" xfId="20916"/>
    <cellStyle name="Ghi chú 2 3 6" xfId="11377"/>
    <cellStyle name="Ghi chú 2 3 7" xfId="19864"/>
    <cellStyle name="Ghi chú 2 3 8" xfId="47672"/>
    <cellStyle name="Ghi chú 2 4" xfId="8803"/>
    <cellStyle name="Ghi chú 2 4 2" xfId="13543"/>
    <cellStyle name="Ghi chú 2 4 3" xfId="20996"/>
    <cellStyle name="Ghi chú 2 4 4" xfId="19720"/>
    <cellStyle name="Ghi chú 2 4 5" xfId="20368"/>
    <cellStyle name="Ghi chú 2 4 6" xfId="19888"/>
    <cellStyle name="Ghi chú 2 4 7" xfId="19863"/>
    <cellStyle name="Ghi chú 2 4 8" xfId="47673"/>
    <cellStyle name="Ghi chú 2 5" xfId="9267"/>
    <cellStyle name="Ghi chú 2 5 2" xfId="13544"/>
    <cellStyle name="Ghi chú 2 5 3" xfId="20997"/>
    <cellStyle name="Ghi chú 2 5 4" xfId="19721"/>
    <cellStyle name="Ghi chú 2 5 5" xfId="13041"/>
    <cellStyle name="Ghi chú 2 5 6" xfId="10657"/>
    <cellStyle name="Ghi chú 2 5 7" xfId="14812"/>
    <cellStyle name="Ghi chú 2 5 8" xfId="47674"/>
    <cellStyle name="Ghi chú 2 6" xfId="13540"/>
    <cellStyle name="Ghi chú 2 7" xfId="20993"/>
    <cellStyle name="Ghi chú 2 8" xfId="19718"/>
    <cellStyle name="Ghi chú 2 9" xfId="20551"/>
    <cellStyle name="Ghi chú 3" xfId="5179"/>
    <cellStyle name="Ghi chú 3 10" xfId="13545"/>
    <cellStyle name="Ghi chú 3 11" xfId="20998"/>
    <cellStyle name="Ghi chú 3 12" xfId="20642"/>
    <cellStyle name="Ghi chú 3 13" xfId="20362"/>
    <cellStyle name="Ghi chú 3 14" xfId="20372"/>
    <cellStyle name="Ghi chú 3 15" xfId="19862"/>
    <cellStyle name="Ghi chú 3 16" xfId="47675"/>
    <cellStyle name="Ghi chú 3 2" xfId="7383"/>
    <cellStyle name="Ghi chú 3 2 2" xfId="13546"/>
    <cellStyle name="Ghi chú 3 2 3" xfId="20999"/>
    <cellStyle name="Ghi chú 3 2 4" xfId="19722"/>
    <cellStyle name="Ghi chú 3 2 5" xfId="20451"/>
    <cellStyle name="Ghi chú 3 2 6" xfId="19758"/>
    <cellStyle name="Ghi chú 3 2 7" xfId="32347"/>
    <cellStyle name="Ghi chú 3 2 8" xfId="47676"/>
    <cellStyle name="Ghi chú 3 3" xfId="7902"/>
    <cellStyle name="Ghi chú 3 3 2" xfId="13547"/>
    <cellStyle name="Ghi chú 3 3 3" xfId="21000"/>
    <cellStyle name="Ghi chú 3 3 4" xfId="19723"/>
    <cellStyle name="Ghi chú 3 3 5" xfId="12446"/>
    <cellStyle name="Ghi chú 3 3 6" xfId="10292"/>
    <cellStyle name="Ghi chú 3 3 7" xfId="32346"/>
    <cellStyle name="Ghi chú 3 3 8" xfId="47677"/>
    <cellStyle name="Ghi chú 3 4" xfId="8242"/>
    <cellStyle name="Ghi chú 3 4 2" xfId="13548"/>
    <cellStyle name="Ghi chú 3 4 3" xfId="21001"/>
    <cellStyle name="Ghi chú 3 4 4" xfId="19724"/>
    <cellStyle name="Ghi chú 3 4 5" xfId="19777"/>
    <cellStyle name="Ghi chú 3 4 6" xfId="20319"/>
    <cellStyle name="Ghi chú 3 4 7" xfId="32345"/>
    <cellStyle name="Ghi chú 3 4 8" xfId="47678"/>
    <cellStyle name="Ghi chú 3 5" xfId="8676"/>
    <cellStyle name="Ghi chú 3 5 2" xfId="13549"/>
    <cellStyle name="Ghi chú 3 5 3" xfId="21002"/>
    <cellStyle name="Ghi chú 3 5 4" xfId="20641"/>
    <cellStyle name="Ghi chú 3 5 5" xfId="11886"/>
    <cellStyle name="Ghi chú 3 5 6" xfId="20383"/>
    <cellStyle name="Ghi chú 3 5 7" xfId="32344"/>
    <cellStyle name="Ghi chú 3 5 8" xfId="47679"/>
    <cellStyle name="Ghi chú 3 6" xfId="9025"/>
    <cellStyle name="Ghi chú 3 6 2" xfId="13550"/>
    <cellStyle name="Ghi chú 3 6 3" xfId="21003"/>
    <cellStyle name="Ghi chú 3 6 4" xfId="19725"/>
    <cellStyle name="Ghi chú 3 6 5" xfId="12434"/>
    <cellStyle name="Ghi chú 3 6 6" xfId="12618"/>
    <cellStyle name="Ghi chú 3 6 7" xfId="32343"/>
    <cellStyle name="Ghi chú 3 6 8" xfId="47680"/>
    <cellStyle name="Ghi chú 3 7" xfId="9478"/>
    <cellStyle name="Ghi chú 3 7 2" xfId="13551"/>
    <cellStyle name="Ghi chú 3 7 3" xfId="21004"/>
    <cellStyle name="Ghi chú 3 7 4" xfId="19726"/>
    <cellStyle name="Ghi chú 3 7 5" xfId="12886"/>
    <cellStyle name="Ghi chú 3 7 6" xfId="19933"/>
    <cellStyle name="Ghi chú 3 7 7" xfId="32342"/>
    <cellStyle name="Ghi chú 3 7 8" xfId="47681"/>
    <cellStyle name="Ghi chú 3 8" xfId="9797"/>
    <cellStyle name="Ghi chú 3 8 2" xfId="13552"/>
    <cellStyle name="Ghi chú 3 8 3" xfId="21005"/>
    <cellStyle name="Ghi chú 3 8 4" xfId="19727"/>
    <cellStyle name="Ghi chú 3 8 5" xfId="20071"/>
    <cellStyle name="Ghi chú 3 8 6" xfId="20584"/>
    <cellStyle name="Ghi chú 3 8 7" xfId="10228"/>
    <cellStyle name="Ghi chú 3 8 8" xfId="47682"/>
    <cellStyle name="Ghi chú 3 9" xfId="10066"/>
    <cellStyle name="Ghi chú 3 9 2" xfId="13553"/>
    <cellStyle name="Ghi chú 3 9 3" xfId="21006"/>
    <cellStyle name="Ghi chú 3 9 4" xfId="20640"/>
    <cellStyle name="Ghi chú 3 9 5" xfId="20256"/>
    <cellStyle name="Ghi chú 3 9 6" xfId="20407"/>
    <cellStyle name="Ghi chú 3 9 7" xfId="19861"/>
    <cellStyle name="Ghi chú 3 9 8" xfId="47683"/>
    <cellStyle name="Ghi chú 4" xfId="5663"/>
    <cellStyle name="Ghi chú 4 10" xfId="13554"/>
    <cellStyle name="Ghi chú 4 11" xfId="21007"/>
    <cellStyle name="Ghi chú 4 12" xfId="19728"/>
    <cellStyle name="Ghi chú 4 13" xfId="20379"/>
    <cellStyle name="Ghi chú 4 14" xfId="10602"/>
    <cellStyle name="Ghi chú 4 15" xfId="19860"/>
    <cellStyle name="Ghi chú 4 16" xfId="47684"/>
    <cellStyle name="Ghi chú 4 2" xfId="7301"/>
    <cellStyle name="Ghi chú 4 2 2" xfId="13555"/>
    <cellStyle name="Ghi chú 4 2 3" xfId="21008"/>
    <cellStyle name="Ghi chú 4 2 4" xfId="19729"/>
    <cellStyle name="Ghi chú 4 2 5" xfId="20473"/>
    <cellStyle name="Ghi chú 4 2 6" xfId="20403"/>
    <cellStyle name="Ghi chú 4 2 7" xfId="31625"/>
    <cellStyle name="Ghi chú 4 2 8" xfId="47685"/>
    <cellStyle name="Ghi chú 4 3" xfId="7817"/>
    <cellStyle name="Ghi chú 4 3 2" xfId="13556"/>
    <cellStyle name="Ghi chú 4 3 3" xfId="21009"/>
    <cellStyle name="Ghi chú 4 3 4" xfId="19730"/>
    <cellStyle name="Ghi chú 4 3 5" xfId="20570"/>
    <cellStyle name="Ghi chú 4 3 6" xfId="20515"/>
    <cellStyle name="Ghi chú 4 3 7" xfId="31626"/>
    <cellStyle name="Ghi chú 4 3 8" xfId="47686"/>
    <cellStyle name="Ghi chú 4 4" xfId="8169"/>
    <cellStyle name="Ghi chú 4 4 2" xfId="13557"/>
    <cellStyle name="Ghi chú 4 4 3" xfId="21010"/>
    <cellStyle name="Ghi chú 4 4 4" xfId="19731"/>
    <cellStyle name="Ghi chú 4 4 5" xfId="19809"/>
    <cellStyle name="Ghi chú 4 4 6" xfId="10698"/>
    <cellStyle name="Ghi chú 4 4 7" xfId="22217"/>
    <cellStyle name="Ghi chú 4 4 8" xfId="47687"/>
    <cellStyle name="Ghi chú 4 5" xfId="8590"/>
    <cellStyle name="Ghi chú 4 5 2" xfId="13558"/>
    <cellStyle name="Ghi chú 4 5 3" xfId="21011"/>
    <cellStyle name="Ghi chú 4 5 4" xfId="19732"/>
    <cellStyle name="Ghi chú 4 5 5" xfId="12413"/>
    <cellStyle name="Ghi chú 4 5 6" xfId="19810"/>
    <cellStyle name="Ghi chú 4 5 7" xfId="19952"/>
    <cellStyle name="Ghi chú 4 5 8" xfId="47688"/>
    <cellStyle name="Ghi chú 4 6" xfId="8952"/>
    <cellStyle name="Ghi chú 4 6 2" xfId="13559"/>
    <cellStyle name="Ghi chú 4 6 3" xfId="21012"/>
    <cellStyle name="Ghi chú 4 6 4" xfId="19733"/>
    <cellStyle name="Ghi chú 4 6 5" xfId="19636"/>
    <cellStyle name="Ghi chú 4 6 6" xfId="10250"/>
    <cellStyle name="Ghi chú 4 6 7" xfId="22216"/>
    <cellStyle name="Ghi chú 4 6 8" xfId="47689"/>
    <cellStyle name="Ghi chú 4 7" xfId="9404"/>
    <cellStyle name="Ghi chú 4 7 2" xfId="13560"/>
    <cellStyle name="Ghi chú 4 7 3" xfId="21013"/>
    <cellStyle name="Ghi chú 4 7 4" xfId="19734"/>
    <cellStyle name="Ghi chú 4 7 5" xfId="19986"/>
    <cellStyle name="Ghi chú 4 7 6" xfId="20055"/>
    <cellStyle name="Ghi chú 4 7 7" xfId="19859"/>
    <cellStyle name="Ghi chú 4 7 8" xfId="47690"/>
    <cellStyle name="Ghi chú 4 8" xfId="9733"/>
    <cellStyle name="Ghi chú 4 8 2" xfId="13561"/>
    <cellStyle name="Ghi chú 4 8 3" xfId="21014"/>
    <cellStyle name="Ghi chú 4 8 4" xfId="19735"/>
    <cellStyle name="Ghi chú 4 8 5" xfId="10293"/>
    <cellStyle name="Ghi chú 4 8 6" xfId="20058"/>
    <cellStyle name="Ghi chú 4 8 7" xfId="19858"/>
    <cellStyle name="Ghi chú 4 8 8" xfId="47691"/>
    <cellStyle name="Ghi chú 4 9" xfId="10002"/>
    <cellStyle name="Ghi chú 4 9 2" xfId="13562"/>
    <cellStyle name="Ghi chú 4 9 3" xfId="21015"/>
    <cellStyle name="Ghi chú 4 9 4" xfId="19736"/>
    <cellStyle name="Ghi chú 4 9 5" xfId="20161"/>
    <cellStyle name="Ghi chú 4 9 6" xfId="12899"/>
    <cellStyle name="Ghi chú 4 9 7" xfId="19857"/>
    <cellStyle name="Ghi chú 4 9 8" xfId="47692"/>
    <cellStyle name="Ghi chú 5" xfId="4042"/>
    <cellStyle name="Ghi chú 5 2" xfId="13563"/>
    <cellStyle name="Ghi chú 5 3" xfId="21016"/>
    <cellStyle name="Ghi chú 5 4" xfId="19737"/>
    <cellStyle name="Ghi chú 5 5" xfId="20170"/>
    <cellStyle name="Ghi chú 5 6" xfId="20357"/>
    <cellStyle name="Ghi chú 5 7" xfId="22215"/>
    <cellStyle name="Ghi chú 5 8" xfId="47693"/>
    <cellStyle name="Ghi chú 6" xfId="6004"/>
    <cellStyle name="Ghi chú 6 2" xfId="13564"/>
    <cellStyle name="Ghi chú 6 3" xfId="21017"/>
    <cellStyle name="Ghi chú 6 4" xfId="19738"/>
    <cellStyle name="Ghi chú 6 5" xfId="20181"/>
    <cellStyle name="Ghi chú 6 6" xfId="20513"/>
    <cellStyle name="Ghi chú 6 7" xfId="19856"/>
    <cellStyle name="Ghi chú 6 8" xfId="47694"/>
    <cellStyle name="Ghi chú 7" xfId="4345"/>
    <cellStyle name="Ghi chú 7 2" xfId="13565"/>
    <cellStyle name="Ghi chú 7 3" xfId="21018"/>
    <cellStyle name="Ghi chú 7 4" xfId="19739"/>
    <cellStyle name="Ghi chú 7 5" xfId="20194"/>
    <cellStyle name="Ghi chú 7 6" xfId="10244"/>
    <cellStyle name="Ghi chú 7 7" xfId="19855"/>
    <cellStyle name="Ghi chú 7 8" xfId="47695"/>
    <cellStyle name="Ghi chú 8" xfId="6108"/>
    <cellStyle name="Ghi chú 8 2" xfId="13566"/>
    <cellStyle name="Ghi chú 8 3" xfId="21019"/>
    <cellStyle name="Ghi chú 8 4" xfId="19740"/>
    <cellStyle name="Ghi chú 8 5" xfId="11796"/>
    <cellStyle name="Ghi chú 8 6" xfId="20173"/>
    <cellStyle name="Ghi chú 8 7" xfId="19854"/>
    <cellStyle name="Ghi chú 8 8" xfId="47696"/>
    <cellStyle name="Ghi chú 9" xfId="11824"/>
    <cellStyle name="Good" xfId="195" builtinId="26"/>
    <cellStyle name="Good 2" xfId="1979"/>
    <cellStyle name="Good 2 2" xfId="1980"/>
    <cellStyle name="Good 2 2 2" xfId="11826"/>
    <cellStyle name="Good 2 3" xfId="11825"/>
    <cellStyle name="Good 3" xfId="1981"/>
    <cellStyle name="Good 3 2" xfId="11827"/>
    <cellStyle name="Good 4" xfId="3705"/>
    <cellStyle name="Good 4 2" xfId="13567"/>
    <cellStyle name="Good 5" xfId="10316"/>
    <cellStyle name="Grey" xfId="196"/>
    <cellStyle name="H" xfId="1982"/>
    <cellStyle name="H_D-A-VU" xfId="1983"/>
    <cellStyle name="H_D-A-VU_HC  QNM009(van dc1)" xfId="1984"/>
    <cellStyle name="H_D-A-VU_KH hoach keo quang thang 5" xfId="1985"/>
    <cellStyle name="H_D-A-VU_KH T6" xfId="1986"/>
    <cellStyle name="H_D-A-VU_TPVT" xfId="1987"/>
    <cellStyle name="H_D-A-VU_TPVT_HC  QNM009(van dc1)" xfId="1988"/>
    <cellStyle name="H_D-A-VU_TPVT_KH hoach keo quang thang 5" xfId="1989"/>
    <cellStyle name="H_D-A-VU_TPVT_KH T6" xfId="1990"/>
    <cellStyle name="H_HC  QNM009(van dc1)" xfId="1991"/>
    <cellStyle name="H_HSTHAU" xfId="1992"/>
    <cellStyle name="H_HSTHAU_HC  QNM009(van dc1)" xfId="1993"/>
    <cellStyle name="H_HSTHAU_KH hoach keo quang thang 5" xfId="1994"/>
    <cellStyle name="H_HSTHAU_KH T6" xfId="1995"/>
    <cellStyle name="H_HSTHAU_TPVT" xfId="1996"/>
    <cellStyle name="H_HSTHAU_TPVT_HC  QNM009(van dc1)" xfId="1997"/>
    <cellStyle name="H_HSTHAU_TPVT_KH hoach keo quang thang 5" xfId="1998"/>
    <cellStyle name="H_HSTHAU_TPVT_KH T6" xfId="1999"/>
    <cellStyle name="H_KH hoach keo quang thang 5" xfId="2000"/>
    <cellStyle name="H_KH T6" xfId="2001"/>
    <cellStyle name="H_TPVT" xfId="2002"/>
    <cellStyle name="H_TPVT_HC  QNM009(van dc1)" xfId="2003"/>
    <cellStyle name="H_TPVT_KH hoach keo quang thang 5" xfId="2004"/>
    <cellStyle name="H_TPVT_KH T6" xfId="2005"/>
    <cellStyle name="ha" xfId="2006"/>
    <cellStyle name="ha 2" xfId="11833"/>
    <cellStyle name="Head 1" xfId="2007"/>
    <cellStyle name="Head 1 2" xfId="11834"/>
    <cellStyle name="HEADER" xfId="2008"/>
    <cellStyle name="HEADER 2" xfId="11835"/>
    <cellStyle name="Header1" xfId="197"/>
    <cellStyle name="Header1 10" xfId="3216"/>
    <cellStyle name="Header1 10 2" xfId="5674"/>
    <cellStyle name="Header1 10 2 10" xfId="13568"/>
    <cellStyle name="Header1 10 2 11" xfId="21020"/>
    <cellStyle name="Header1 10 2 12" xfId="20210"/>
    <cellStyle name="Header1 10 2 13" xfId="22607"/>
    <cellStyle name="Header1 10 2 2" xfId="7129"/>
    <cellStyle name="Header1 10 2 2 2" xfId="13569"/>
    <cellStyle name="Header1 10 2 2 3" xfId="21021"/>
    <cellStyle name="Header1 10 2 2 4" xfId="20306"/>
    <cellStyle name="Header1 10 2 2 5" xfId="20350"/>
    <cellStyle name="Header1 10 2 3" xfId="7689"/>
    <cellStyle name="Header1 10 2 3 2" xfId="13570"/>
    <cellStyle name="Header1 10 2 3 3" xfId="21022"/>
    <cellStyle name="Header1 10 2 3 4" xfId="20443"/>
    <cellStyle name="Header1 10 2 3 5" xfId="13007"/>
    <cellStyle name="Header1 10 2 4" xfId="6968"/>
    <cellStyle name="Header1 10 2 4 2" xfId="13571"/>
    <cellStyle name="Header1 10 2 4 3" xfId="21023"/>
    <cellStyle name="Header1 10 2 4 4" xfId="20528"/>
    <cellStyle name="Header1 10 2 4 5" xfId="22608"/>
    <cellStyle name="Header1 10 2 5" xfId="8463"/>
    <cellStyle name="Header1 10 2 5 2" xfId="13572"/>
    <cellStyle name="Header1 10 2 5 3" xfId="21024"/>
    <cellStyle name="Header1 10 2 5 4" xfId="12161"/>
    <cellStyle name="Header1 10 2 5 5" xfId="11387"/>
    <cellStyle name="Header1 10 2 6" xfId="8802"/>
    <cellStyle name="Header1 10 2 6 2" xfId="13573"/>
    <cellStyle name="Header1 10 2 6 3" xfId="21025"/>
    <cellStyle name="Header1 10 2 6 4" xfId="19823"/>
    <cellStyle name="Header1 10 2 6 5" xfId="10942"/>
    <cellStyle name="Header1 10 2 7" xfId="9266"/>
    <cellStyle name="Header1 10 2 7 2" xfId="13574"/>
    <cellStyle name="Header1 10 2 7 3" xfId="21026"/>
    <cellStyle name="Header1 10 2 7 4" xfId="12617"/>
    <cellStyle name="Header1 10 2 7 5" xfId="10789"/>
    <cellStyle name="Header1 10 2 8" xfId="9627"/>
    <cellStyle name="Header1 10 2 8 2" xfId="13575"/>
    <cellStyle name="Header1 10 2 8 3" xfId="21027"/>
    <cellStyle name="Header1 10 2 8 4" xfId="20053"/>
    <cellStyle name="Header1 10 2 8 5" xfId="11236"/>
    <cellStyle name="Header1 10 2 9" xfId="9895"/>
    <cellStyle name="Header1 10 2 9 2" xfId="13576"/>
    <cellStyle name="Header1 10 2 9 3" xfId="21028"/>
    <cellStyle name="Header1 10 2 9 4" xfId="20199"/>
    <cellStyle name="Header1 10 2 9 5" xfId="10235"/>
    <cellStyle name="Header1 10 3" xfId="3829"/>
    <cellStyle name="Header1 10 3 10" xfId="13577"/>
    <cellStyle name="Header1 10 3 11" xfId="21029"/>
    <cellStyle name="Header1 10 3 12" xfId="19635"/>
    <cellStyle name="Header1 10 3 13" xfId="11831"/>
    <cellStyle name="Header1 10 3 2" xfId="6787"/>
    <cellStyle name="Header1 10 3 2 2" xfId="13578"/>
    <cellStyle name="Header1 10 3 2 3" xfId="21030"/>
    <cellStyle name="Header1 10 3 2 4" xfId="20675"/>
    <cellStyle name="Header1 10 3 2 5" xfId="19772"/>
    <cellStyle name="Header1 10 3 3" xfId="5908"/>
    <cellStyle name="Header1 10 3 3 2" xfId="13579"/>
    <cellStyle name="Header1 10 3 3 3" xfId="21031"/>
    <cellStyle name="Header1 10 3 3 4" xfId="20676"/>
    <cellStyle name="Header1 10 3 3 5" xfId="19953"/>
    <cellStyle name="Header1 10 3 4" xfId="6244"/>
    <cellStyle name="Header1 10 3 4 2" xfId="13580"/>
    <cellStyle name="Header1 10 3 4 3" xfId="21032"/>
    <cellStyle name="Header1 10 3 4 4" xfId="20146"/>
    <cellStyle name="Header1 10 3 4 5" xfId="10303"/>
    <cellStyle name="Header1 10 3 5" xfId="7838"/>
    <cellStyle name="Header1 10 3 5 2" xfId="13581"/>
    <cellStyle name="Header1 10 3 5 3" xfId="21033"/>
    <cellStyle name="Header1 10 3 5 4" xfId="20677"/>
    <cellStyle name="Header1 10 3 5 5" xfId="20145"/>
    <cellStyle name="Header1 10 3 6" xfId="5424"/>
    <cellStyle name="Header1 10 3 6 2" xfId="13582"/>
    <cellStyle name="Header1 10 3 6 3" xfId="21034"/>
    <cellStyle name="Header1 10 3 6 4" xfId="20678"/>
    <cellStyle name="Header1 10 3 6 5" xfId="19930"/>
    <cellStyle name="Header1 10 3 7" xfId="6016"/>
    <cellStyle name="Header1 10 3 7 2" xfId="13583"/>
    <cellStyle name="Header1 10 3 7 3" xfId="21035"/>
    <cellStyle name="Header1 10 3 7 4" xfId="20679"/>
    <cellStyle name="Header1 10 3 7 5" xfId="20157"/>
    <cellStyle name="Header1 10 3 8" xfId="6285"/>
    <cellStyle name="Header1 10 3 8 2" xfId="13584"/>
    <cellStyle name="Header1 10 3 8 3" xfId="21036"/>
    <cellStyle name="Header1 10 3 8 4" xfId="10988"/>
    <cellStyle name="Header1 10 3 8 5" xfId="20015"/>
    <cellStyle name="Header1 10 3 9" xfId="9159"/>
    <cellStyle name="Header1 10 3 9 2" xfId="13585"/>
    <cellStyle name="Header1 10 3 9 3" xfId="21037"/>
    <cellStyle name="Header1 10 3 9 4" xfId="20680"/>
    <cellStyle name="Header1 10 3 9 5" xfId="20166"/>
    <cellStyle name="Header1 10 4" xfId="6652"/>
    <cellStyle name="Header1 10 4 2" xfId="13586"/>
    <cellStyle name="Header1 10 4 3" xfId="21038"/>
    <cellStyle name="Header1 10 4 4" xfId="20917"/>
    <cellStyle name="Header1 10 4 5" xfId="20176"/>
    <cellStyle name="Header1 10 5" xfId="6557"/>
    <cellStyle name="Header1 10 5 2" xfId="13587"/>
    <cellStyle name="Header1 10 5 3" xfId="21039"/>
    <cellStyle name="Header1 10 5 4" xfId="19634"/>
    <cellStyle name="Header1 10 5 5" xfId="20351"/>
    <cellStyle name="Header1 10 6" xfId="12776"/>
    <cellStyle name="Header1 10 7" xfId="20411"/>
    <cellStyle name="Header1 10 8" xfId="19783"/>
    <cellStyle name="Header1 10 9" xfId="26864"/>
    <cellStyle name="Header1 11" xfId="3191"/>
    <cellStyle name="Header1 11 2" xfId="5661"/>
    <cellStyle name="Header1 11 2 10" xfId="13588"/>
    <cellStyle name="Header1 11 2 11" xfId="21040"/>
    <cellStyle name="Header1 11 2 12" xfId="19633"/>
    <cellStyle name="Header1 11 2 13" xfId="12139"/>
    <cellStyle name="Header1 11 2 2" xfId="7307"/>
    <cellStyle name="Header1 11 2 2 2" xfId="13589"/>
    <cellStyle name="Header1 11 2 2 3" xfId="21041"/>
    <cellStyle name="Header1 11 2 2 4" xfId="20203"/>
    <cellStyle name="Header1 11 2 2 5" xfId="10277"/>
    <cellStyle name="Header1 11 2 3" xfId="7827"/>
    <cellStyle name="Header1 11 2 3 2" xfId="13590"/>
    <cellStyle name="Header1 11 2 3 3" xfId="21042"/>
    <cellStyle name="Header1 11 2 3 4" xfId="20356"/>
    <cellStyle name="Header1 11 2 3 5" xfId="12201"/>
    <cellStyle name="Header1 11 2 4" xfId="8175"/>
    <cellStyle name="Header1 11 2 4 2" xfId="13591"/>
    <cellStyle name="Header1 11 2 4 3" xfId="21043"/>
    <cellStyle name="Header1 11 2 4 4" xfId="13467"/>
    <cellStyle name="Header1 11 2 4 5" xfId="27664"/>
    <cellStyle name="Header1 11 2 5" xfId="8598"/>
    <cellStyle name="Header1 11 2 5 2" xfId="13592"/>
    <cellStyle name="Header1 11 2 5 3" xfId="21044"/>
    <cellStyle name="Header1 11 2 5 4" xfId="19632"/>
    <cellStyle name="Header1 11 2 5 5" xfId="13063"/>
    <cellStyle name="Header1 11 2 6" xfId="8958"/>
    <cellStyle name="Header1 11 2 6 2" xfId="13593"/>
    <cellStyle name="Header1 11 2 6 3" xfId="21045"/>
    <cellStyle name="Header1 11 2 6 4" xfId="20681"/>
    <cellStyle name="Header1 11 2 6 5" xfId="27663"/>
    <cellStyle name="Header1 11 2 7" xfId="9411"/>
    <cellStyle name="Header1 11 2 7 2" xfId="13594"/>
    <cellStyle name="Header1 11 2 7 3" xfId="21046"/>
    <cellStyle name="Header1 11 2 7 4" xfId="20682"/>
    <cellStyle name="Header1 11 2 7 5" xfId="10283"/>
    <cellStyle name="Header1 11 2 8" xfId="9739"/>
    <cellStyle name="Header1 11 2 8 2" xfId="13595"/>
    <cellStyle name="Header1 11 2 8 3" xfId="21047"/>
    <cellStyle name="Header1 11 2 8 4" xfId="10713"/>
    <cellStyle name="Header1 11 2 8 5" xfId="27662"/>
    <cellStyle name="Header1 11 2 9" xfId="10008"/>
    <cellStyle name="Header1 11 2 9 2" xfId="13596"/>
    <cellStyle name="Header1 11 2 9 3" xfId="21048"/>
    <cellStyle name="Header1 11 2 9 4" xfId="20683"/>
    <cellStyle name="Header1 11 2 9 5" xfId="10217"/>
    <cellStyle name="Header1 11 3" xfId="4411"/>
    <cellStyle name="Header1 11 3 10" xfId="13597"/>
    <cellStyle name="Header1 11 3 11" xfId="21049"/>
    <cellStyle name="Header1 11 3 12" xfId="20684"/>
    <cellStyle name="Header1 11 3 13" xfId="27661"/>
    <cellStyle name="Header1 11 3 2" xfId="7512"/>
    <cellStyle name="Header1 11 3 2 2" xfId="13598"/>
    <cellStyle name="Header1 11 3 2 3" xfId="21050"/>
    <cellStyle name="Header1 11 3 2 4" xfId="20685"/>
    <cellStyle name="Header1 11 3 2 5" xfId="27660"/>
    <cellStyle name="Header1 11 3 3" xfId="8007"/>
    <cellStyle name="Header1 11 3 3 2" xfId="13599"/>
    <cellStyle name="Header1 11 3 3 3" xfId="21051"/>
    <cellStyle name="Header1 11 3 3 4" xfId="20686"/>
    <cellStyle name="Header1 11 3 3 5" xfId="20112"/>
    <cellStyle name="Header1 11 3 4" xfId="8371"/>
    <cellStyle name="Header1 11 3 4 2" xfId="13600"/>
    <cellStyle name="Header1 11 3 4 3" xfId="21052"/>
    <cellStyle name="Header1 11 3 4 4" xfId="11011"/>
    <cellStyle name="Header1 11 3 4 5" xfId="27659"/>
    <cellStyle name="Header1 11 3 5" xfId="8783"/>
    <cellStyle name="Header1 11 3 5 2" xfId="13601"/>
    <cellStyle name="Header1 11 3 5 3" xfId="21053"/>
    <cellStyle name="Header1 11 3 5 4" xfId="20687"/>
    <cellStyle name="Header1 11 3 5 5" xfId="10215"/>
    <cellStyle name="Header1 11 3 6" xfId="9153"/>
    <cellStyle name="Header1 11 3 6 2" xfId="13602"/>
    <cellStyle name="Header1 11 3 6 3" xfId="21054"/>
    <cellStyle name="Header1 11 3 6 4" xfId="19631"/>
    <cellStyle name="Header1 11 3 6 5" xfId="27658"/>
    <cellStyle name="Header1 11 3 7" xfId="9575"/>
    <cellStyle name="Header1 11 3 7 2" xfId="13603"/>
    <cellStyle name="Header1 11 3 7 3" xfId="21055"/>
    <cellStyle name="Header1 11 3 7 4" xfId="12775"/>
    <cellStyle name="Header1 11 3 7 5" xfId="12923"/>
    <cellStyle name="Header1 11 3 8" xfId="9890"/>
    <cellStyle name="Header1 11 3 8 2" xfId="13604"/>
    <cellStyle name="Header1 11 3 8 3" xfId="21056"/>
    <cellStyle name="Header1 11 3 8 4" xfId="10270"/>
    <cellStyle name="Header1 11 3 8 5" xfId="20107"/>
    <cellStyle name="Header1 11 3 9" xfId="10158"/>
    <cellStyle name="Header1 11 3 9 2" xfId="13605"/>
    <cellStyle name="Header1 11 3 9 3" xfId="21057"/>
    <cellStyle name="Header1 11 3 9 4" xfId="12913"/>
    <cellStyle name="Header1 11 3 9 5" xfId="27656"/>
    <cellStyle name="Header1 11 4" xfId="6461"/>
    <cellStyle name="Header1 11 4 2" xfId="13606"/>
    <cellStyle name="Header1 11 4 3" xfId="21058"/>
    <cellStyle name="Header1 11 4 4" xfId="10274"/>
    <cellStyle name="Header1 11 4 5" xfId="10723"/>
    <cellStyle name="Header1 11 5" xfId="5262"/>
    <cellStyle name="Header1 11 5 2" xfId="13607"/>
    <cellStyle name="Header1 11 5 3" xfId="21059"/>
    <cellStyle name="Header1 11 5 4" xfId="11381"/>
    <cellStyle name="Header1 11 5 5" xfId="27655"/>
    <cellStyle name="Header1 11 6" xfId="12756"/>
    <cellStyle name="Header1 11 7" xfId="20401"/>
    <cellStyle name="Header1 11 8" xfId="22463"/>
    <cellStyle name="Header1 11 9" xfId="20908"/>
    <cellStyle name="Header1 12" xfId="3231"/>
    <cellStyle name="Header1 12 2" xfId="5681"/>
    <cellStyle name="Header1 12 2 10" xfId="13608"/>
    <cellStyle name="Header1 12 2 11" xfId="21060"/>
    <cellStyle name="Header1 12 2 12" xfId="13021"/>
    <cellStyle name="Header1 12 2 13" xfId="20336"/>
    <cellStyle name="Header1 12 2 2" xfId="7226"/>
    <cellStyle name="Header1 12 2 2 2" xfId="13609"/>
    <cellStyle name="Header1 12 2 2 3" xfId="21061"/>
    <cellStyle name="Header1 12 2 2 4" xfId="10287"/>
    <cellStyle name="Header1 12 2 2 5" xfId="27654"/>
    <cellStyle name="Header1 12 2 3" xfId="7768"/>
    <cellStyle name="Header1 12 2 3 2" xfId="13610"/>
    <cellStyle name="Header1 12 2 3 3" xfId="21062"/>
    <cellStyle name="Header1 12 2 3 4" xfId="20089"/>
    <cellStyle name="Header1 12 2 3 5" xfId="10213"/>
    <cellStyle name="Header1 12 2 4" xfId="8096"/>
    <cellStyle name="Header1 12 2 4 2" xfId="13611"/>
    <cellStyle name="Header1 12 2 4 3" xfId="21063"/>
    <cellStyle name="Header1 12 2 4 4" xfId="13039"/>
    <cellStyle name="Header1 12 2 4 5" xfId="12561"/>
    <cellStyle name="Header1 12 2 5" xfId="8539"/>
    <cellStyle name="Header1 12 2 5 2" xfId="13612"/>
    <cellStyle name="Header1 12 2 5 3" xfId="21064"/>
    <cellStyle name="Header1 12 2 5 4" xfId="10911"/>
    <cellStyle name="Header1 12 2 5 5" xfId="27653"/>
    <cellStyle name="Header1 12 2 6" xfId="8891"/>
    <cellStyle name="Header1 12 2 6 2" xfId="13613"/>
    <cellStyle name="Header1 12 2 6 3" xfId="21065"/>
    <cellStyle name="Header1 12 2 6 4" xfId="12036"/>
    <cellStyle name="Header1 12 2 6 5" xfId="12047"/>
    <cellStyle name="Header1 12 2 7" xfId="9342"/>
    <cellStyle name="Header1 12 2 7 2" xfId="13614"/>
    <cellStyle name="Header1 12 2 7 3" xfId="21066"/>
    <cellStyle name="Header1 12 2 7 4" xfId="20275"/>
    <cellStyle name="Header1 12 2 7 5" xfId="27652"/>
    <cellStyle name="Header1 12 2 8" xfId="9695"/>
    <cellStyle name="Header1 12 2 8 2" xfId="13615"/>
    <cellStyle name="Header1 12 2 8 3" xfId="21067"/>
    <cellStyle name="Header1 12 2 8 4" xfId="20405"/>
    <cellStyle name="Header1 12 2 8 5" xfId="19782"/>
    <cellStyle name="Header1 12 2 9" xfId="9962"/>
    <cellStyle name="Header1 12 2 9 2" xfId="13616"/>
    <cellStyle name="Header1 12 2 9 3" xfId="21068"/>
    <cellStyle name="Header1 12 2 9 4" xfId="10261"/>
    <cellStyle name="Header1 12 2 9 5" xfId="27651"/>
    <cellStyle name="Header1 12 3" xfId="4906"/>
    <cellStyle name="Header1 12 3 10" xfId="13617"/>
    <cellStyle name="Header1 12 3 11" xfId="21069"/>
    <cellStyle name="Header1 12 3 12" xfId="20502"/>
    <cellStyle name="Header1 12 3 13" xfId="11235"/>
    <cellStyle name="Header1 12 3 2" xfId="7318"/>
    <cellStyle name="Header1 12 3 2 2" xfId="13618"/>
    <cellStyle name="Header1 12 3 2 3" xfId="21070"/>
    <cellStyle name="Header1 12 3 2 4" xfId="20901"/>
    <cellStyle name="Header1 12 3 2 5" xfId="27650"/>
    <cellStyle name="Header1 12 3 3" xfId="7842"/>
    <cellStyle name="Header1 12 3 3 2" xfId="13619"/>
    <cellStyle name="Header1 12 3 3 3" xfId="21071"/>
    <cellStyle name="Header1 12 3 3 4" xfId="20204"/>
    <cellStyle name="Header1 12 3 3 5" xfId="27649"/>
    <cellStyle name="Header1 12 3 4" xfId="8185"/>
    <cellStyle name="Header1 12 3 4 2" xfId="13620"/>
    <cellStyle name="Header1 12 3 4 3" xfId="21072"/>
    <cellStyle name="Header1 12 3 4 4" xfId="20386"/>
    <cellStyle name="Header1 12 3 4 5" xfId="20896"/>
    <cellStyle name="Header1 12 3 5" xfId="8613"/>
    <cellStyle name="Header1 12 3 5 2" xfId="13621"/>
    <cellStyle name="Header1 12 3 5 3" xfId="21073"/>
    <cellStyle name="Header1 12 3 5 4" xfId="12376"/>
    <cellStyle name="Header1 12 3 5 5" xfId="27648"/>
    <cellStyle name="Header1 12 3 6" xfId="8968"/>
    <cellStyle name="Header1 12 3 6 2" xfId="13622"/>
    <cellStyle name="Header1 12 3 6 3" xfId="21074"/>
    <cellStyle name="Header1 12 3 6 4" xfId="20519"/>
    <cellStyle name="Header1 12 3 6 5" xfId="20208"/>
    <cellStyle name="Header1 12 3 7" xfId="9423"/>
    <cellStyle name="Header1 12 3 7 2" xfId="13623"/>
    <cellStyle name="Header1 12 3 7 3" xfId="21075"/>
    <cellStyle name="Header1 12 3 7 4" xfId="20598"/>
    <cellStyle name="Header1 12 3 7 5" xfId="27647"/>
    <cellStyle name="Header1 12 3 8" xfId="9749"/>
    <cellStyle name="Header1 12 3 8 2" xfId="13624"/>
    <cellStyle name="Header1 12 3 8 3" xfId="21076"/>
    <cellStyle name="Header1 12 3 8 4" xfId="20907"/>
    <cellStyle name="Header1 12 3 8 5" xfId="20267"/>
    <cellStyle name="Header1 12 3 9" xfId="10018"/>
    <cellStyle name="Header1 12 3 9 2" xfId="13625"/>
    <cellStyle name="Header1 12 3 9 3" xfId="21077"/>
    <cellStyle name="Header1 12 3 9 4" xfId="11349"/>
    <cellStyle name="Header1 12 3 9 5" xfId="27646"/>
    <cellStyle name="Header1 12 4" xfId="6634"/>
    <cellStyle name="Header1 12 4 2" xfId="13626"/>
    <cellStyle name="Header1 12 4 3" xfId="21078"/>
    <cellStyle name="Header1 12 4 4" xfId="11261"/>
    <cellStyle name="Header1 12 4 5" xfId="20398"/>
    <cellStyle name="Header1 12 5" xfId="8898"/>
    <cellStyle name="Header1 12 5 2" xfId="13627"/>
    <cellStyle name="Header1 12 5 3" xfId="21079"/>
    <cellStyle name="Header1 12 5 4" xfId="13441"/>
    <cellStyle name="Header1 12 5 5" xfId="27645"/>
    <cellStyle name="Header1 12 6" xfId="12788"/>
    <cellStyle name="Header1 12 7" xfId="20416"/>
    <cellStyle name="Header1 12 8" xfId="20540"/>
    <cellStyle name="Header1 12 9" xfId="11021"/>
    <cellStyle name="Header1 13" xfId="3248"/>
    <cellStyle name="Header1 13 2" xfId="5688"/>
    <cellStyle name="Header1 13 2 10" xfId="13628"/>
    <cellStyle name="Header1 13 2 11" xfId="21080"/>
    <cellStyle name="Header1 13 2 12" xfId="20316"/>
    <cellStyle name="Header1 13 2 13" xfId="20494"/>
    <cellStyle name="Header1 13 2 2" xfId="7128"/>
    <cellStyle name="Header1 13 2 2 2" xfId="13629"/>
    <cellStyle name="Header1 13 2 2 3" xfId="21081"/>
    <cellStyle name="Header1 13 2 2 4" xfId="20444"/>
    <cellStyle name="Header1 13 2 2 5" xfId="27644"/>
    <cellStyle name="Header1 13 2 3" xfId="7688"/>
    <cellStyle name="Header1 13 2 3 2" xfId="13630"/>
    <cellStyle name="Header1 13 2 3 3" xfId="21082"/>
    <cellStyle name="Header1 13 2 3 4" xfId="20914"/>
    <cellStyle name="Header1 13 2 3 5" xfId="20899"/>
    <cellStyle name="Header1 13 2 4" xfId="5953"/>
    <cellStyle name="Header1 13 2 4 2" xfId="13631"/>
    <cellStyle name="Header1 13 2 4 3" xfId="21083"/>
    <cellStyle name="Header1 13 2 4 4" xfId="12231"/>
    <cellStyle name="Header1 13 2 4 5" xfId="13450"/>
    <cellStyle name="Header1 13 2 5" xfId="8462"/>
    <cellStyle name="Header1 13 2 5 2" xfId="13632"/>
    <cellStyle name="Header1 13 2 5 3" xfId="21084"/>
    <cellStyle name="Header1 13 2 5 4" xfId="12383"/>
    <cellStyle name="Header1 13 2 5 5" xfId="11001"/>
    <cellStyle name="Header1 13 2 6" xfId="8801"/>
    <cellStyle name="Header1 13 2 6 2" xfId="13633"/>
    <cellStyle name="Header1 13 2 6 3" xfId="21085"/>
    <cellStyle name="Header1 13 2 6 4" xfId="20187"/>
    <cellStyle name="Header1 13 2 6 5" xfId="19954"/>
    <cellStyle name="Header1 13 2 7" xfId="9265"/>
    <cellStyle name="Header1 13 2 7 2" xfId="13634"/>
    <cellStyle name="Header1 13 2 7 3" xfId="21086"/>
    <cellStyle name="Header1 13 2 7 4" xfId="20453"/>
    <cellStyle name="Header1 13 2 7 5" xfId="19955"/>
    <cellStyle name="Header1 13 2 8" xfId="9626"/>
    <cellStyle name="Header1 13 2 8 2" xfId="13635"/>
    <cellStyle name="Header1 13 2 8 3" xfId="21087"/>
    <cellStyle name="Header1 13 2 8 4" xfId="20462"/>
    <cellStyle name="Header1 13 2 8 5" xfId="19956"/>
    <cellStyle name="Header1 13 2 9" xfId="7363"/>
    <cellStyle name="Header1 13 2 9 2" xfId="13636"/>
    <cellStyle name="Header1 13 2 9 3" xfId="21088"/>
    <cellStyle name="Header1 13 2 9 4" xfId="12731"/>
    <cellStyle name="Header1 13 2 9 5" xfId="19957"/>
    <cellStyle name="Header1 13 3" xfId="5271"/>
    <cellStyle name="Header1 13 3 10" xfId="13637"/>
    <cellStyle name="Header1 13 3 11" xfId="21089"/>
    <cellStyle name="Header1 13 3 12" xfId="12458"/>
    <cellStyle name="Header1 13 3 13" xfId="19958"/>
    <cellStyle name="Header1 13 3 2" xfId="7380"/>
    <cellStyle name="Header1 13 3 2 2" xfId="13638"/>
    <cellStyle name="Header1 13 3 2 3" xfId="21090"/>
    <cellStyle name="Header1 13 3 2 4" xfId="13052"/>
    <cellStyle name="Header1 13 3 2 5" xfId="19959"/>
    <cellStyle name="Header1 13 3 3" xfId="7898"/>
    <cellStyle name="Header1 13 3 3 2" xfId="13639"/>
    <cellStyle name="Header1 13 3 3 3" xfId="21091"/>
    <cellStyle name="Header1 13 3 3 4" xfId="11887"/>
    <cellStyle name="Header1 13 3 3 5" xfId="19960"/>
    <cellStyle name="Header1 13 3 4" xfId="8239"/>
    <cellStyle name="Header1 13 3 4 2" xfId="13640"/>
    <cellStyle name="Header1 13 3 4 3" xfId="21092"/>
    <cellStyle name="Header1 13 3 4 4" xfId="10831"/>
    <cellStyle name="Header1 13 3 4 5" xfId="19961"/>
    <cellStyle name="Header1 13 3 5" xfId="8672"/>
    <cellStyle name="Header1 13 3 5 2" xfId="13641"/>
    <cellStyle name="Header1 13 3 5 3" xfId="21093"/>
    <cellStyle name="Header1 13 3 5 4" xfId="20337"/>
    <cellStyle name="Header1 13 3 5 5" xfId="19962"/>
    <cellStyle name="Header1 13 3 6" xfId="9021"/>
    <cellStyle name="Header1 13 3 6 2" xfId="13642"/>
    <cellStyle name="Header1 13 3 6 3" xfId="21094"/>
    <cellStyle name="Header1 13 3 6 4" xfId="20049"/>
    <cellStyle name="Header1 13 3 6 5" xfId="19963"/>
    <cellStyle name="Header1 13 3 7" xfId="9475"/>
    <cellStyle name="Header1 13 3 7 2" xfId="13643"/>
    <cellStyle name="Header1 13 3 7 3" xfId="21095"/>
    <cellStyle name="Header1 13 3 7 4" xfId="20249"/>
    <cellStyle name="Header1 13 3 7 5" xfId="19964"/>
    <cellStyle name="Header1 13 3 8" xfId="9794"/>
    <cellStyle name="Header1 13 3 8 2" xfId="13644"/>
    <cellStyle name="Header1 13 3 8 3" xfId="21096"/>
    <cellStyle name="Header1 13 3 8 4" xfId="20374"/>
    <cellStyle name="Header1 13 3 8 5" xfId="19965"/>
    <cellStyle name="Header1 13 3 9" xfId="10063"/>
    <cellStyle name="Header1 13 3 9 2" xfId="13645"/>
    <cellStyle name="Header1 13 3 9 3" xfId="21097"/>
    <cellStyle name="Header1 13 3 9 4" xfId="20458"/>
    <cellStyle name="Header1 13 3 9 5" xfId="11802"/>
    <cellStyle name="Header1 13 4" xfId="6640"/>
    <cellStyle name="Header1 13 4 2" xfId="13646"/>
    <cellStyle name="Header1 13 4 3" xfId="21098"/>
    <cellStyle name="Header1 13 4 4" xfId="20563"/>
    <cellStyle name="Header1 13 4 5" xfId="12837"/>
    <cellStyle name="Header1 13 5" xfId="6828"/>
    <cellStyle name="Header1 13 5 2" xfId="13647"/>
    <cellStyle name="Header1 13 5 3" xfId="21099"/>
    <cellStyle name="Header1 13 5 4" xfId="19808"/>
    <cellStyle name="Header1 13 5 5" xfId="11391"/>
    <cellStyle name="Header1 13 6" xfId="12801"/>
    <cellStyle name="Header1 13 7" xfId="20423"/>
    <cellStyle name="Header1 13 8" xfId="20070"/>
    <cellStyle name="Header1 13 9" xfId="20464"/>
    <cellStyle name="Header1 14" xfId="3262"/>
    <cellStyle name="Header1 14 2" xfId="5697"/>
    <cellStyle name="Header1 14 2 10" xfId="13648"/>
    <cellStyle name="Header1 14 2 11" xfId="21100"/>
    <cellStyle name="Header1 14 2 12" xfId="10248"/>
    <cellStyle name="Header1 14 2 13" xfId="10242"/>
    <cellStyle name="Header1 14 2 2" xfId="6830"/>
    <cellStyle name="Header1 14 2 2 2" xfId="13649"/>
    <cellStyle name="Header1 14 2 2 3" xfId="21101"/>
    <cellStyle name="Header1 14 2 2 4" xfId="19987"/>
    <cellStyle name="Header1 14 2 2 5" xfId="11372"/>
    <cellStyle name="Header1 14 2 3" xfId="4224"/>
    <cellStyle name="Header1 14 2 3 2" xfId="13650"/>
    <cellStyle name="Header1 14 2 3 3" xfId="21102"/>
    <cellStyle name="Header1 14 2 3 4" xfId="19811"/>
    <cellStyle name="Header1 14 2 3 5" xfId="10912"/>
    <cellStyle name="Header1 14 2 4" xfId="6301"/>
    <cellStyle name="Header1 14 2 4 2" xfId="13651"/>
    <cellStyle name="Header1 14 2 4 3" xfId="21103"/>
    <cellStyle name="Header1 14 2 4 4" xfId="11488"/>
    <cellStyle name="Header1 14 2 4 5" xfId="10812"/>
    <cellStyle name="Header1 14 2 5" xfId="5139"/>
    <cellStyle name="Header1 14 2 5 2" xfId="13652"/>
    <cellStyle name="Header1 14 2 5 3" xfId="21104"/>
    <cellStyle name="Header1 14 2 5 4" xfId="20184"/>
    <cellStyle name="Header1 14 2 5 5" xfId="11202"/>
    <cellStyle name="Header1 14 2 6" xfId="7671"/>
    <cellStyle name="Header1 14 2 6 2" xfId="13653"/>
    <cellStyle name="Header1 14 2 6 3" xfId="21105"/>
    <cellStyle name="Header1 14 2 6 4" xfId="20299"/>
    <cellStyle name="Header1 14 2 6 5" xfId="10234"/>
    <cellStyle name="Header1 14 2 7" xfId="4827"/>
    <cellStyle name="Header1 14 2 7 2" xfId="13654"/>
    <cellStyle name="Header1 14 2 7 3" xfId="21106"/>
    <cellStyle name="Header1 14 2 7 4" xfId="20452"/>
    <cellStyle name="Header1 14 2 7 5" xfId="19773"/>
    <cellStyle name="Header1 14 2 8" xfId="6043"/>
    <cellStyle name="Header1 14 2 8 2" xfId="13655"/>
    <cellStyle name="Header1 14 2 8 3" xfId="21107"/>
    <cellStyle name="Header1 14 2 8 4" xfId="20523"/>
    <cellStyle name="Header1 14 2 8 5" xfId="19966"/>
    <cellStyle name="Header1 14 2 9" xfId="8979"/>
    <cellStyle name="Header1 14 2 9 2" xfId="13656"/>
    <cellStyle name="Header1 14 2 9 3" xfId="21108"/>
    <cellStyle name="Header1 14 2 9 4" xfId="11881"/>
    <cellStyle name="Header1 14 2 9 5" xfId="22448"/>
    <cellStyle name="Header1 14 3" xfId="5662"/>
    <cellStyle name="Header1 14 3 10" xfId="13657"/>
    <cellStyle name="Header1 14 3 11" xfId="21109"/>
    <cellStyle name="Header1 14 3 12" xfId="19822"/>
    <cellStyle name="Header1 14 3 13" xfId="10302"/>
    <cellStyle name="Header1 14 3 2" xfId="7010"/>
    <cellStyle name="Header1 14 3 2 2" xfId="13658"/>
    <cellStyle name="Header1 14 3 2 3" xfId="21110"/>
    <cellStyle name="Header1 14 3 2 4" xfId="22459"/>
    <cellStyle name="Header1 14 3 2 5" xfId="20149"/>
    <cellStyle name="Header1 14 3 3" xfId="7615"/>
    <cellStyle name="Header1 14 3 3 2" xfId="13659"/>
    <cellStyle name="Header1 14 3 3 3" xfId="21111"/>
    <cellStyle name="Header1 14 3 3 4" xfId="20059"/>
    <cellStyle name="Header1 14 3 3 5" xfId="19938"/>
    <cellStyle name="Header1 14 3 4" xfId="6848"/>
    <cellStyle name="Header1 14 3 4 2" xfId="13660"/>
    <cellStyle name="Header1 14 3 4 3" xfId="21112"/>
    <cellStyle name="Header1 14 3 4 4" xfId="19989"/>
    <cellStyle name="Header1 14 3 4 5" xfId="20162"/>
    <cellStyle name="Header1 14 3 5" xfId="8393"/>
    <cellStyle name="Header1 14 3 5 2" xfId="13661"/>
    <cellStyle name="Header1 14 3 5 3" xfId="21113"/>
    <cellStyle name="Header1 14 3 5 4" xfId="20923"/>
    <cellStyle name="Header1 14 3 5 5" xfId="20171"/>
    <cellStyle name="Header1 14 3 6" xfId="6283"/>
    <cellStyle name="Header1 14 3 6 2" xfId="13662"/>
    <cellStyle name="Header1 14 3 6 3" xfId="21114"/>
    <cellStyle name="Header1 14 3 6 4" xfId="19817"/>
    <cellStyle name="Header1 14 3 6 5" xfId="20182"/>
    <cellStyle name="Header1 14 3 7" xfId="9180"/>
    <cellStyle name="Header1 14 3 7 2" xfId="13663"/>
    <cellStyle name="Header1 14 3 7 3" xfId="21115"/>
    <cellStyle name="Header1 14 3 7 4" xfId="22469"/>
    <cellStyle name="Header1 14 3 7 5" xfId="20195"/>
    <cellStyle name="Header1 14 3 8" xfId="6585"/>
    <cellStyle name="Header1 14 3 8 2" xfId="13664"/>
    <cellStyle name="Header1 14 3 8 3" xfId="21116"/>
    <cellStyle name="Header1 14 3 8 4" xfId="19827"/>
    <cellStyle name="Header1 14 3 8 5" xfId="20352"/>
    <cellStyle name="Header1 14 3 9" xfId="3945"/>
    <cellStyle name="Header1 14 3 9 2" xfId="13665"/>
    <cellStyle name="Header1 14 3 9 3" xfId="21117"/>
    <cellStyle name="Header1 14 3 9 4" xfId="19931"/>
    <cellStyle name="Header1 14 3 9 5" xfId="26297"/>
    <cellStyle name="Header1 14 4" xfId="4556"/>
    <cellStyle name="Header1 14 4 2" xfId="13666"/>
    <cellStyle name="Header1 14 4 3" xfId="21118"/>
    <cellStyle name="Header1 14 4 4" xfId="20074"/>
    <cellStyle name="Header1 14 4 5" xfId="12140"/>
    <cellStyle name="Header1 14 5" xfId="5449"/>
    <cellStyle name="Header1 14 5 2" xfId="13667"/>
    <cellStyle name="Header1 14 5 3" xfId="21119"/>
    <cellStyle name="Header1 14 5 4" xfId="20344"/>
    <cellStyle name="Header1 14 5 5" xfId="12851"/>
    <cellStyle name="Header1 14 6" xfId="12812"/>
    <cellStyle name="Header1 14 7" xfId="20430"/>
    <cellStyle name="Header1 14 8" xfId="20402"/>
    <cellStyle name="Header1 14 9" xfId="20376"/>
    <cellStyle name="Header1 15" xfId="3297"/>
    <cellStyle name="Header1 15 2" xfId="5714"/>
    <cellStyle name="Header1 15 2 10" xfId="13668"/>
    <cellStyle name="Header1 15 2 11" xfId="21120"/>
    <cellStyle name="Header1 15 2 12" xfId="20399"/>
    <cellStyle name="Header1 15 2 13" xfId="11846"/>
    <cellStyle name="Header1 15 2 2" xfId="7125"/>
    <cellStyle name="Header1 15 2 2 2" xfId="13669"/>
    <cellStyle name="Header1 15 2 2 3" xfId="21121"/>
    <cellStyle name="Header1 15 2 2 4" xfId="20331"/>
    <cellStyle name="Header1 15 2 2 5" xfId="13057"/>
    <cellStyle name="Header1 15 2 3" xfId="7685"/>
    <cellStyle name="Header1 15 2 3 2" xfId="13670"/>
    <cellStyle name="Header1 15 2 3 3" xfId="21122"/>
    <cellStyle name="Header1 15 2 3 4" xfId="10308"/>
    <cellStyle name="Header1 15 2 3 5" xfId="27642"/>
    <cellStyle name="Header1 15 2 4" xfId="7077"/>
    <cellStyle name="Header1 15 2 4 2" xfId="13671"/>
    <cellStyle name="Header1 15 2 4 3" xfId="21123"/>
    <cellStyle name="Header1 15 2 4 4" xfId="19990"/>
    <cellStyle name="Header1 15 2 4 5" xfId="27641"/>
    <cellStyle name="Header1 15 2 5" xfId="8459"/>
    <cellStyle name="Header1 15 2 5 2" xfId="13672"/>
    <cellStyle name="Header1 15 2 5 3" xfId="21124"/>
    <cellStyle name="Header1 15 2 5 4" xfId="10810"/>
    <cellStyle name="Header1 15 2 5 5" xfId="27639"/>
    <cellStyle name="Header1 15 2 6" xfId="8798"/>
    <cellStyle name="Header1 15 2 6 2" xfId="13673"/>
    <cellStyle name="Header1 15 2 6 3" xfId="21125"/>
    <cellStyle name="Header1 15 2 6 4" xfId="10306"/>
    <cellStyle name="Header1 15 2 6 5" xfId="27638"/>
    <cellStyle name="Header1 15 2 7" xfId="9262"/>
    <cellStyle name="Header1 15 2 7 2" xfId="13674"/>
    <cellStyle name="Header1 15 2 7 3" xfId="21126"/>
    <cellStyle name="Header1 15 2 7 4" xfId="20134"/>
    <cellStyle name="Header1 15 2 7 5" xfId="11127"/>
    <cellStyle name="Header1 15 2 8" xfId="9623"/>
    <cellStyle name="Header1 15 2 8 2" xfId="13675"/>
    <cellStyle name="Header1 15 2 8 3" xfId="21127"/>
    <cellStyle name="Header1 15 2 8 4" xfId="19763"/>
    <cellStyle name="Header1 15 2 8 5" xfId="20043"/>
    <cellStyle name="Header1 15 2 9" xfId="9254"/>
    <cellStyle name="Header1 15 2 9 2" xfId="13676"/>
    <cellStyle name="Header1 15 2 9 3" xfId="21128"/>
    <cellStyle name="Header1 15 2 9 4" xfId="20421"/>
    <cellStyle name="Header1 15 2 9 5" xfId="22449"/>
    <cellStyle name="Header1 15 3" xfId="4909"/>
    <cellStyle name="Header1 15 3 10" xfId="13677"/>
    <cellStyle name="Header1 15 3 11" xfId="21129"/>
    <cellStyle name="Header1 15 3 12" xfId="10290"/>
    <cellStyle name="Header1 15 3 13" xfId="12536"/>
    <cellStyle name="Header1 15 3 2" xfId="6910"/>
    <cellStyle name="Header1 15 3 2 2" xfId="13678"/>
    <cellStyle name="Header1 15 3 2 3" xfId="21130"/>
    <cellStyle name="Header1 15 3 2 4" xfId="11118"/>
    <cellStyle name="Header1 15 3 2 5" xfId="10260"/>
    <cellStyle name="Header1 15 3 3" xfId="7554"/>
    <cellStyle name="Header1 15 3 3 2" xfId="13679"/>
    <cellStyle name="Header1 15 3 3 3" xfId="21131"/>
    <cellStyle name="Header1 15 3 3 4" xfId="11268"/>
    <cellStyle name="Header1 15 3 3 5" xfId="11003"/>
    <cellStyle name="Header1 15 3 4" xfId="3714"/>
    <cellStyle name="Header1 15 3 4 2" xfId="13680"/>
    <cellStyle name="Header1 15 3 4 3" xfId="21132"/>
    <cellStyle name="Header1 15 3 4 4" xfId="19630"/>
    <cellStyle name="Header1 15 3 4 5" xfId="26298"/>
    <cellStyle name="Header1 15 3 5" xfId="6122"/>
    <cellStyle name="Header1 15 3 5 2" xfId="13681"/>
    <cellStyle name="Header1 15 3 5 3" xfId="21133"/>
    <cellStyle name="Header1 15 3 5 4" xfId="22581"/>
    <cellStyle name="Header1 15 3 5 5" xfId="19967"/>
    <cellStyle name="Header1 15 3 6" xfId="6749"/>
    <cellStyle name="Header1 15 3 6 2" xfId="13682"/>
    <cellStyle name="Header1 15 3 6 3" xfId="21134"/>
    <cellStyle name="Header1 15 3 6 4" xfId="20219"/>
    <cellStyle name="Header1 15 3 6 5" xfId="19800"/>
    <cellStyle name="Header1 15 3 7" xfId="8732"/>
    <cellStyle name="Header1 15 3 7 2" xfId="13683"/>
    <cellStyle name="Header1 15 3 7 3" xfId="21135"/>
    <cellStyle name="Header1 15 3 7 4" xfId="11752"/>
    <cellStyle name="Header1 15 3 7 5" xfId="19815"/>
    <cellStyle name="Header1 15 3 8" xfId="4845"/>
    <cellStyle name="Header1 15 3 8 2" xfId="13684"/>
    <cellStyle name="Header1 15 3 8 3" xfId="21136"/>
    <cellStyle name="Header1 15 3 8 4" xfId="19991"/>
    <cellStyle name="Header1 15 3 8 5" xfId="19702"/>
    <cellStyle name="Header1 15 3 9" xfId="6216"/>
    <cellStyle name="Header1 15 3 9 2" xfId="13685"/>
    <cellStyle name="Header1 15 3 9 3" xfId="21137"/>
    <cellStyle name="Header1 15 3 9 4" xfId="12179"/>
    <cellStyle name="Header1 15 3 9 5" xfId="20052"/>
    <cellStyle name="Header1 15 4" xfId="6550"/>
    <cellStyle name="Header1 15 4 2" xfId="13686"/>
    <cellStyle name="Header1 15 4 3" xfId="21138"/>
    <cellStyle name="Header1 15 4 4" xfId="11812"/>
    <cellStyle name="Header1 15 4 5" xfId="19767"/>
    <cellStyle name="Header1 15 5" xfId="4243"/>
    <cellStyle name="Header1 15 5 2" xfId="13687"/>
    <cellStyle name="Header1 15 5 3" xfId="21139"/>
    <cellStyle name="Header1 15 5 4" xfId="20688"/>
    <cellStyle name="Header1 15 5 5" xfId="27637"/>
    <cellStyle name="Header1 15 6" xfId="12838"/>
    <cellStyle name="Header1 15 7" xfId="20446"/>
    <cellStyle name="Header1 15 8" xfId="20287"/>
    <cellStyle name="Header1 15 9" xfId="19754"/>
    <cellStyle name="Header1 16" xfId="3289"/>
    <cellStyle name="Header1 16 2" xfId="5709"/>
    <cellStyle name="Header1 16 2 10" xfId="13688"/>
    <cellStyle name="Header1 16 2 11" xfId="21140"/>
    <cellStyle name="Header1 16 2 12" xfId="20474"/>
    <cellStyle name="Header1 16 2 13" xfId="27636"/>
    <cellStyle name="Header1 16 2 2" xfId="6978"/>
    <cellStyle name="Header1 16 2 2 2" xfId="13689"/>
    <cellStyle name="Header1 16 2 2 3" xfId="21141"/>
    <cellStyle name="Header1 16 2 2 4" xfId="22589"/>
    <cellStyle name="Header1 16 2 2 5" xfId="27635"/>
    <cellStyle name="Header1 16 2 3" xfId="7599"/>
    <cellStyle name="Header1 16 2 3 2" xfId="13690"/>
    <cellStyle name="Header1 16 2 3 3" xfId="21142"/>
    <cellStyle name="Header1 16 2 3 4" xfId="19918"/>
    <cellStyle name="Header1 16 2 3 5" xfId="27634"/>
    <cellStyle name="Header1 16 2 4" xfId="6963"/>
    <cellStyle name="Header1 16 2 4 2" xfId="13691"/>
    <cellStyle name="Header1 16 2 4 3" xfId="21143"/>
    <cellStyle name="Header1 16 2 4 4" xfId="22601"/>
    <cellStyle name="Header1 16 2 4 5" xfId="12423"/>
    <cellStyle name="Header1 16 2 5" xfId="8376"/>
    <cellStyle name="Header1 16 2 5 2" xfId="13692"/>
    <cellStyle name="Header1 16 2 5 3" xfId="21144"/>
    <cellStyle name="Header1 16 2 5 4" xfId="10684"/>
    <cellStyle name="Header1 16 2 5 5" xfId="20150"/>
    <cellStyle name="Header1 16 2 6" xfId="6281"/>
    <cellStyle name="Header1 16 2 6 2" xfId="13693"/>
    <cellStyle name="Header1 16 2 6 3" xfId="21145"/>
    <cellStyle name="Header1 16 2 6 4" xfId="19992"/>
    <cellStyle name="Header1 16 2 6 5" xfId="26299"/>
    <cellStyle name="Header1 16 2 7" xfId="9158"/>
    <cellStyle name="Header1 16 2 7 2" xfId="13694"/>
    <cellStyle name="Header1 16 2 7 3" xfId="21146"/>
    <cellStyle name="Header1 16 2 7 4" xfId="10608"/>
    <cellStyle name="Header1 16 2 7 5" xfId="12477"/>
    <cellStyle name="Header1 16 2 8" xfId="7776"/>
    <cellStyle name="Header1 16 2 8 2" xfId="13695"/>
    <cellStyle name="Header1 16 2 8 3" xfId="21147"/>
    <cellStyle name="Header1 16 2 8 4" xfId="26691"/>
    <cellStyle name="Header1 16 2 8 5" xfId="11829"/>
    <cellStyle name="Header1 16 2 9" xfId="6930"/>
    <cellStyle name="Header1 16 2 9 2" xfId="13696"/>
    <cellStyle name="Header1 16 2 9 3" xfId="21148"/>
    <cellStyle name="Header1 16 2 9 4" xfId="20310"/>
    <cellStyle name="Header1 16 2 9 5" xfId="13424"/>
    <cellStyle name="Header1 16 3" xfId="5001"/>
    <cellStyle name="Header1 16 3 10" xfId="13697"/>
    <cellStyle name="Header1 16 3 11" xfId="21149"/>
    <cellStyle name="Header1 16 3 12" xfId="20594"/>
    <cellStyle name="Header1 16 3 13" xfId="22451"/>
    <cellStyle name="Header1 16 3 2" xfId="7086"/>
    <cellStyle name="Header1 16 3 2 2" xfId="13698"/>
    <cellStyle name="Header1 16 3 2 3" xfId="21150"/>
    <cellStyle name="Header1 16 3 2 4" xfId="20196"/>
    <cellStyle name="Header1 16 3 2 5" xfId="12456"/>
    <cellStyle name="Header1 16 3 3" xfId="7658"/>
    <cellStyle name="Header1 16 3 3 2" xfId="13699"/>
    <cellStyle name="Header1 16 3 3 3" xfId="21151"/>
    <cellStyle name="Header1 16 3 3 4" xfId="22597"/>
    <cellStyle name="Header1 16 3 3 5" xfId="19968"/>
    <cellStyle name="Header1 16 3 4" xfId="6783"/>
    <cellStyle name="Header1 16 3 4 2" xfId="13700"/>
    <cellStyle name="Header1 16 3 4 3" xfId="21152"/>
    <cellStyle name="Header1 16 3 4 4" xfId="12208"/>
    <cellStyle name="Header1 16 3 4 5" xfId="19969"/>
    <cellStyle name="Header1 16 3 5" xfId="8434"/>
    <cellStyle name="Header1 16 3 5 2" xfId="13701"/>
    <cellStyle name="Header1 16 3 5 3" xfId="21153"/>
    <cellStyle name="Header1 16 3 5 4" xfId="19947"/>
    <cellStyle name="Header1 16 3 5 5" xfId="26320"/>
    <cellStyle name="Header1 16 3 6" xfId="6516"/>
    <cellStyle name="Header1 16 3 6 2" xfId="13702"/>
    <cellStyle name="Header1 16 3 6 3" xfId="21154"/>
    <cellStyle name="Header1 16 3 6 4" xfId="11057"/>
    <cellStyle name="Header1 16 3 6 5" xfId="26321"/>
    <cellStyle name="Header1 16 3 7" xfId="9234"/>
    <cellStyle name="Header1 16 3 7 2" xfId="13703"/>
    <cellStyle name="Header1 16 3 7 3" xfId="21155"/>
    <cellStyle name="Header1 16 3 7 4" xfId="12401"/>
    <cellStyle name="Header1 16 3 7 5" xfId="19970"/>
    <cellStyle name="Header1 16 3 8" xfId="9603"/>
    <cellStyle name="Header1 16 3 8 2" xfId="13704"/>
    <cellStyle name="Header1 16 3 8 3" xfId="21156"/>
    <cellStyle name="Header1 16 3 8 4" xfId="19821"/>
    <cellStyle name="Header1 16 3 8 5" xfId="27633"/>
    <cellStyle name="Header1 16 3 9" xfId="6414"/>
    <cellStyle name="Header1 16 3 9 2" xfId="13705"/>
    <cellStyle name="Header1 16 3 9 3" xfId="21157"/>
    <cellStyle name="Header1 16 3 9 4" xfId="19786"/>
    <cellStyle name="Header1 16 3 9 5" xfId="27632"/>
    <cellStyle name="Header1 16 4" xfId="6715"/>
    <cellStyle name="Header1 16 4 2" xfId="13706"/>
    <cellStyle name="Header1 16 4 3" xfId="21158"/>
    <cellStyle name="Header1 16 4 4" xfId="12662"/>
    <cellStyle name="Header1 16 4 5" xfId="27631"/>
    <cellStyle name="Header1 16 5" xfId="6352"/>
    <cellStyle name="Header1 16 5 2" xfId="13707"/>
    <cellStyle name="Header1 16 5 3" xfId="21159"/>
    <cellStyle name="Header1 16 5 4" xfId="20375"/>
    <cellStyle name="Header1 16 5 5" xfId="27630"/>
    <cellStyle name="Header1 16 6" xfId="12834"/>
    <cellStyle name="Header1 16 7" xfId="20442"/>
    <cellStyle name="Header1 16 8" xfId="20073"/>
    <cellStyle name="Header1 16 9" xfId="31722"/>
    <cellStyle name="Header1 17" xfId="3307"/>
    <cellStyle name="Header1 17 2" xfId="5719"/>
    <cellStyle name="Header1 17 2 10" xfId="13708"/>
    <cellStyle name="Header1 17 2 11" xfId="21160"/>
    <cellStyle name="Header1 17 2 12" xfId="12166"/>
    <cellStyle name="Header1 17 2 13" xfId="27629"/>
    <cellStyle name="Header1 17 2 2" xfId="7434"/>
    <cellStyle name="Header1 17 2 2 2" xfId="13709"/>
    <cellStyle name="Header1 17 2 2 3" xfId="21161"/>
    <cellStyle name="Header1 17 2 2 4" xfId="20291"/>
    <cellStyle name="Header1 17 2 2 5" xfId="27628"/>
    <cellStyle name="Header1 17 2 3" xfId="7952"/>
    <cellStyle name="Header1 17 2 3 2" xfId="13710"/>
    <cellStyle name="Header1 17 2 3 3" xfId="21162"/>
    <cellStyle name="Header1 17 2 3 4" xfId="22624"/>
    <cellStyle name="Header1 17 2 3 5" xfId="20113"/>
    <cellStyle name="Header1 17 2 4" xfId="8293"/>
    <cellStyle name="Header1 17 2 4 2" xfId="13711"/>
    <cellStyle name="Header1 17 2 4 3" xfId="21163"/>
    <cellStyle name="Header1 17 2 4 4" xfId="22574"/>
    <cellStyle name="Header1 17 2 4 5" xfId="10268"/>
    <cellStyle name="Header1 17 2 5" xfId="8728"/>
    <cellStyle name="Header1 17 2 5 2" xfId="13712"/>
    <cellStyle name="Header1 17 2 5 3" xfId="21164"/>
    <cellStyle name="Header1 17 2 5 4" xfId="20314"/>
    <cellStyle name="Header1 17 2 5 5" xfId="10220"/>
    <cellStyle name="Header1 17 2 6" xfId="9075"/>
    <cellStyle name="Header1 17 2 6 2" xfId="13713"/>
    <cellStyle name="Header1 17 2 6 3" xfId="21165"/>
    <cellStyle name="Header1 17 2 6 4" xfId="19910"/>
    <cellStyle name="Header1 17 2 6 5" xfId="36580"/>
    <cellStyle name="Header1 17 2 7" xfId="9525"/>
    <cellStyle name="Header1 17 2 7 2" xfId="13714"/>
    <cellStyle name="Header1 17 2 7 3" xfId="21166"/>
    <cellStyle name="Header1 17 2 7 4" xfId="13425"/>
    <cellStyle name="Header1 17 2 7 5" xfId="36581"/>
    <cellStyle name="Header1 17 2 8" xfId="9841"/>
    <cellStyle name="Header1 17 2 8 2" xfId="13715"/>
    <cellStyle name="Header1 17 2 8 3" xfId="21167"/>
    <cellStyle name="Header1 17 2 8 4" xfId="19759"/>
    <cellStyle name="Header1 17 2 8 5" xfId="36582"/>
    <cellStyle name="Header1 17 2 9" xfId="10110"/>
    <cellStyle name="Header1 17 2 9 2" xfId="13716"/>
    <cellStyle name="Header1 17 2 9 3" xfId="21168"/>
    <cellStyle name="Header1 17 2 9 4" xfId="20315"/>
    <cellStyle name="Header1 17 2 9 5" xfId="36583"/>
    <cellStyle name="Header1 17 3" xfId="3757"/>
    <cellStyle name="Header1 17 3 10" xfId="13717"/>
    <cellStyle name="Header1 17 3 11" xfId="21169"/>
    <cellStyle name="Header1 17 3 12" xfId="20422"/>
    <cellStyle name="Header1 17 3 13" xfId="36584"/>
    <cellStyle name="Header1 17 3 2" xfId="7012"/>
    <cellStyle name="Header1 17 3 2 2" xfId="13718"/>
    <cellStyle name="Header1 17 3 2 3" xfId="21170"/>
    <cellStyle name="Header1 17 3 2 4" xfId="20484"/>
    <cellStyle name="Header1 17 3 2 5" xfId="36585"/>
    <cellStyle name="Header1 17 3 3" xfId="7617"/>
    <cellStyle name="Header1 17 3 3 2" xfId="13719"/>
    <cellStyle name="Header1 17 3 3 3" xfId="21171"/>
    <cellStyle name="Header1 17 3 3 4" xfId="11129"/>
    <cellStyle name="Header1 17 3 3 5" xfId="36586"/>
    <cellStyle name="Header1 17 3 4" xfId="6519"/>
    <cellStyle name="Header1 17 3 4 2" xfId="13720"/>
    <cellStyle name="Header1 17 3 4 3" xfId="21172"/>
    <cellStyle name="Header1 17 3 4 4" xfId="10236"/>
    <cellStyle name="Header1 17 3 4 5" xfId="36587"/>
    <cellStyle name="Header1 17 3 5" xfId="8395"/>
    <cellStyle name="Header1 17 3 5 2" xfId="13721"/>
    <cellStyle name="Header1 17 3 5 3" xfId="21173"/>
    <cellStyle name="Header1 17 3 5 4" xfId="10312"/>
    <cellStyle name="Header1 17 3 5 5" xfId="36588"/>
    <cellStyle name="Header1 17 3 6" xfId="6056"/>
    <cellStyle name="Header1 17 3 6 2" xfId="13722"/>
    <cellStyle name="Header1 17 3 6 3" xfId="21174"/>
    <cellStyle name="Header1 17 3 6 4" xfId="20303"/>
    <cellStyle name="Header1 17 3 6 5" xfId="36589"/>
    <cellStyle name="Header1 17 3 7" xfId="9182"/>
    <cellStyle name="Header1 17 3 7 2" xfId="13723"/>
    <cellStyle name="Header1 17 3 7 3" xfId="21175"/>
    <cellStyle name="Header1 17 3 7 4" xfId="20585"/>
    <cellStyle name="Header1 17 3 7 5" xfId="36590"/>
    <cellStyle name="Header1 17 3 8" xfId="3753"/>
    <cellStyle name="Header1 17 3 8 2" xfId="13724"/>
    <cellStyle name="Header1 17 3 8 3" xfId="21176"/>
    <cellStyle name="Header1 17 3 8 4" xfId="20189"/>
    <cellStyle name="Header1 17 3 8 5" xfId="36591"/>
    <cellStyle name="Header1 17 3 9" xfId="5897"/>
    <cellStyle name="Header1 17 3 9 2" xfId="13725"/>
    <cellStyle name="Header1 17 3 9 3" xfId="21177"/>
    <cellStyle name="Header1 17 3 9 4" xfId="12545"/>
    <cellStyle name="Header1 17 3 9 5" xfId="36592"/>
    <cellStyle name="Header1 17 4" xfId="5938"/>
    <cellStyle name="Header1 17 4 2" xfId="13726"/>
    <cellStyle name="Header1 17 4 3" xfId="21178"/>
    <cellStyle name="Header1 17 4 4" xfId="22599"/>
    <cellStyle name="Header1 17 4 5" xfId="36593"/>
    <cellStyle name="Header1 17 5" xfId="8139"/>
    <cellStyle name="Header1 17 5 2" xfId="13727"/>
    <cellStyle name="Header1 17 5 3" xfId="21179"/>
    <cellStyle name="Header1 17 5 4" xfId="20493"/>
    <cellStyle name="Header1 17 5 5" xfId="36594"/>
    <cellStyle name="Header1 17 6" xfId="12847"/>
    <cellStyle name="Header1 17 7" xfId="20450"/>
    <cellStyle name="Header1 17 8" xfId="10301"/>
    <cellStyle name="Header1 17 9" xfId="26851"/>
    <cellStyle name="Header1 18" xfId="3348"/>
    <cellStyle name="Header1 18 2" xfId="5739"/>
    <cellStyle name="Header1 18 2 10" xfId="13728"/>
    <cellStyle name="Header1 18 2 11" xfId="21180"/>
    <cellStyle name="Header1 18 2 12" xfId="22606"/>
    <cellStyle name="Header1 18 2 13" xfId="36595"/>
    <cellStyle name="Header1 18 2 2" xfId="7312"/>
    <cellStyle name="Header1 18 2 2 2" xfId="13729"/>
    <cellStyle name="Header1 18 2 2 3" xfId="21181"/>
    <cellStyle name="Header1 18 2 2 4" xfId="12833"/>
    <cellStyle name="Header1 18 2 2 5" xfId="36596"/>
    <cellStyle name="Header1 18 2 3" xfId="7834"/>
    <cellStyle name="Header1 18 2 3 2" xfId="13730"/>
    <cellStyle name="Header1 18 2 3 3" xfId="21182"/>
    <cellStyle name="Header1 18 2 3 4" xfId="20990"/>
    <cellStyle name="Header1 18 2 3 5" xfId="36597"/>
    <cellStyle name="Header1 18 2 4" xfId="8180"/>
    <cellStyle name="Header1 18 2 4 2" xfId="13731"/>
    <cellStyle name="Header1 18 2 4 3" xfId="21183"/>
    <cellStyle name="Header1 18 2 4 4" xfId="22476"/>
    <cellStyle name="Header1 18 2 4 5" xfId="36598"/>
    <cellStyle name="Header1 18 2 5" xfId="8605"/>
    <cellStyle name="Header1 18 2 5 2" xfId="13732"/>
    <cellStyle name="Header1 18 2 5 3" xfId="21184"/>
    <cellStyle name="Header1 18 2 5 4" xfId="11287"/>
    <cellStyle name="Header1 18 2 5 5" xfId="36599"/>
    <cellStyle name="Header1 18 2 6" xfId="8963"/>
    <cellStyle name="Header1 18 2 6 2" xfId="13733"/>
    <cellStyle name="Header1 18 2 6 3" xfId="21185"/>
    <cellStyle name="Header1 18 2 6 4" xfId="22563"/>
    <cellStyle name="Header1 18 2 6 5" xfId="36600"/>
    <cellStyle name="Header1 18 2 7" xfId="9417"/>
    <cellStyle name="Header1 18 2 7 2" xfId="13734"/>
    <cellStyle name="Header1 18 2 7 3" xfId="21186"/>
    <cellStyle name="Header1 18 2 7 4" xfId="12484"/>
    <cellStyle name="Header1 18 2 7 5" xfId="36601"/>
    <cellStyle name="Header1 18 2 8" xfId="9744"/>
    <cellStyle name="Header1 18 2 8 2" xfId="13735"/>
    <cellStyle name="Header1 18 2 8 3" xfId="21187"/>
    <cellStyle name="Header1 18 2 8 4" xfId="22555"/>
    <cellStyle name="Header1 18 2 8 5" xfId="36602"/>
    <cellStyle name="Header1 18 2 9" xfId="10013"/>
    <cellStyle name="Header1 18 2 9 2" xfId="13736"/>
    <cellStyle name="Header1 18 2 9 3" xfId="21188"/>
    <cellStyle name="Header1 18 2 9 4" xfId="12499"/>
    <cellStyle name="Header1 18 2 9 5" xfId="36603"/>
    <cellStyle name="Header1 18 3" xfId="4919"/>
    <cellStyle name="Header1 18 3 10" xfId="13737"/>
    <cellStyle name="Header1 18 3 11" xfId="21189"/>
    <cellStyle name="Header1 18 3 12" xfId="20447"/>
    <cellStyle name="Header1 18 3 13" xfId="36604"/>
    <cellStyle name="Header1 18 3 2" xfId="7085"/>
    <cellStyle name="Header1 18 3 2 2" xfId="13738"/>
    <cellStyle name="Header1 18 3 2 3" xfId="21190"/>
    <cellStyle name="Header1 18 3 2 4" xfId="22558"/>
    <cellStyle name="Header1 18 3 2 5" xfId="36605"/>
    <cellStyle name="Header1 18 3 3" xfId="7657"/>
    <cellStyle name="Header1 18 3 3 2" xfId="13739"/>
    <cellStyle name="Header1 18 3 3 3" xfId="21191"/>
    <cellStyle name="Header1 18 3 3 4" xfId="19756"/>
    <cellStyle name="Header1 18 3 3 5" xfId="36606"/>
    <cellStyle name="Header1 18 3 4" xfId="5959"/>
    <cellStyle name="Header1 18 3 4 2" xfId="13740"/>
    <cellStyle name="Header1 18 3 4 3" xfId="21192"/>
    <cellStyle name="Header1 18 3 4 4" xfId="11038"/>
    <cellStyle name="Header1 18 3 4 5" xfId="36607"/>
    <cellStyle name="Header1 18 3 5" xfId="8433"/>
    <cellStyle name="Header1 18 3 5 2" xfId="13741"/>
    <cellStyle name="Header1 18 3 5 3" xfId="21193"/>
    <cellStyle name="Header1 18 3 5 4" xfId="12191"/>
    <cellStyle name="Header1 18 3 5 5" xfId="36608"/>
    <cellStyle name="Header1 18 3 6" xfId="6497"/>
    <cellStyle name="Header1 18 3 6 2" xfId="13742"/>
    <cellStyle name="Header1 18 3 6 3" xfId="21194"/>
    <cellStyle name="Header1 18 3 6 4" xfId="20308"/>
    <cellStyle name="Header1 18 3 6 5" xfId="36609"/>
    <cellStyle name="Header1 18 3 7" xfId="9233"/>
    <cellStyle name="Header1 18 3 7 2" xfId="13743"/>
    <cellStyle name="Header1 18 3 7 3" xfId="21195"/>
    <cellStyle name="Header1 18 3 7 4" xfId="12185"/>
    <cellStyle name="Header1 18 3 7 5" xfId="36610"/>
    <cellStyle name="Header1 18 3 8" xfId="9602"/>
    <cellStyle name="Header1 18 3 8 2" xfId="13744"/>
    <cellStyle name="Header1 18 3 8 3" xfId="21196"/>
    <cellStyle name="Header1 18 3 8 4" xfId="20478"/>
    <cellStyle name="Header1 18 3 8 5" xfId="36611"/>
    <cellStyle name="Header1 18 3 9" xfId="5936"/>
    <cellStyle name="Header1 18 3 9 2" xfId="13745"/>
    <cellStyle name="Header1 18 3 9 3" xfId="21197"/>
    <cellStyle name="Header1 18 3 9 4" xfId="20132"/>
    <cellStyle name="Header1 18 3 9 5" xfId="36612"/>
    <cellStyle name="Header1 18 4" xfId="7336"/>
    <cellStyle name="Header1 18 4 2" xfId="13746"/>
    <cellStyle name="Header1 18 4 3" xfId="21198"/>
    <cellStyle name="Header1 18 4 4" xfId="22586"/>
    <cellStyle name="Header1 18 4 5" xfId="36613"/>
    <cellStyle name="Header1 18 5" xfId="9012"/>
    <cellStyle name="Header1 18 5 2" xfId="13747"/>
    <cellStyle name="Header1 18 5 3" xfId="21199"/>
    <cellStyle name="Header1 18 5 4" xfId="19993"/>
    <cellStyle name="Header1 18 5 5" xfId="36614"/>
    <cellStyle name="Header1 18 6" xfId="12873"/>
    <cellStyle name="Header1 18 7" xfId="20466"/>
    <cellStyle name="Header1 18 8" xfId="22464"/>
    <cellStyle name="Header1 18 9" xfId="10269"/>
    <cellStyle name="Header1 19" xfId="3344"/>
    <cellStyle name="Header1 19 2" xfId="5738"/>
    <cellStyle name="Header1 19 2 10" xfId="13748"/>
    <cellStyle name="Header1 19 2 11" xfId="21200"/>
    <cellStyle name="Header1 19 2 12" xfId="20295"/>
    <cellStyle name="Header1 19 2 13" xfId="36615"/>
    <cellStyle name="Header1 19 2 2" xfId="7319"/>
    <cellStyle name="Header1 19 2 2 2" xfId="13749"/>
    <cellStyle name="Header1 19 2 2 3" xfId="21201"/>
    <cellStyle name="Header1 19 2 2 4" xfId="20579"/>
    <cellStyle name="Header1 19 2 2 5" xfId="36616"/>
    <cellStyle name="Header1 19 2 3" xfId="7843"/>
    <cellStyle name="Header1 19 2 3 2" xfId="13750"/>
    <cellStyle name="Header1 19 2 3 3" xfId="21202"/>
    <cellStyle name="Header1 19 2 3 4" xfId="11117"/>
    <cellStyle name="Header1 19 2 3 5" xfId="36617"/>
    <cellStyle name="Header1 19 2 4" xfId="8186"/>
    <cellStyle name="Header1 19 2 4 2" xfId="13751"/>
    <cellStyle name="Header1 19 2 4 3" xfId="21203"/>
    <cellStyle name="Header1 19 2 4 4" xfId="22596"/>
    <cellStyle name="Header1 19 2 4 5" xfId="36618"/>
    <cellStyle name="Header1 19 2 5" xfId="8614"/>
    <cellStyle name="Header1 19 2 5 2" xfId="13752"/>
    <cellStyle name="Header1 19 2 5 3" xfId="21204"/>
    <cellStyle name="Header1 19 2 5 4" xfId="11035"/>
    <cellStyle name="Header1 19 2 5 5" xfId="36619"/>
    <cellStyle name="Header1 19 2 6" xfId="8969"/>
    <cellStyle name="Header1 19 2 6 2" xfId="13753"/>
    <cellStyle name="Header1 19 2 6 3" xfId="21205"/>
    <cellStyle name="Header1 19 2 6 4" xfId="20527"/>
    <cellStyle name="Header1 19 2 6 5" xfId="36620"/>
    <cellStyle name="Header1 19 2 7" xfId="9424"/>
    <cellStyle name="Header1 19 2 7 2" xfId="13754"/>
    <cellStyle name="Header1 19 2 7 3" xfId="21206"/>
    <cellStyle name="Header1 19 2 7 4" xfId="13001"/>
    <cellStyle name="Header1 19 2 7 5" xfId="36621"/>
    <cellStyle name="Header1 19 2 8" xfId="9750"/>
    <cellStyle name="Header1 19 2 8 2" xfId="13755"/>
    <cellStyle name="Header1 19 2 8 3" xfId="21207"/>
    <cellStyle name="Header1 19 2 8 4" xfId="12822"/>
    <cellStyle name="Header1 19 2 8 5" xfId="36622"/>
    <cellStyle name="Header1 19 2 9" xfId="10019"/>
    <cellStyle name="Header1 19 2 9 2" xfId="13756"/>
    <cellStyle name="Header1 19 2 9 3" xfId="21208"/>
    <cellStyle name="Header1 19 2 9 4" xfId="19820"/>
    <cellStyle name="Header1 19 2 9 5" xfId="36623"/>
    <cellStyle name="Header1 19 3" xfId="4723"/>
    <cellStyle name="Header1 19 3 10" xfId="13757"/>
    <cellStyle name="Header1 19 3 11" xfId="21209"/>
    <cellStyle name="Header1 19 3 12" xfId="22475"/>
    <cellStyle name="Header1 19 3 13" xfId="36624"/>
    <cellStyle name="Header1 19 3 2" xfId="7308"/>
    <cellStyle name="Header1 19 3 2 2" xfId="13758"/>
    <cellStyle name="Header1 19 3 2 3" xfId="21210"/>
    <cellStyle name="Header1 19 3 2 4" xfId="10247"/>
    <cellStyle name="Header1 19 3 2 5" xfId="36625"/>
    <cellStyle name="Header1 19 3 3" xfId="7829"/>
    <cellStyle name="Header1 19 3 3 2" xfId="13759"/>
    <cellStyle name="Header1 19 3 3 3" xfId="21211"/>
    <cellStyle name="Header1 19 3 3 4" xfId="20381"/>
    <cellStyle name="Header1 19 3 3 5" xfId="36626"/>
    <cellStyle name="Header1 19 3 4" xfId="8176"/>
    <cellStyle name="Header1 19 3 4 2" xfId="13760"/>
    <cellStyle name="Header1 19 3 4 3" xfId="21212"/>
    <cellStyle name="Header1 19 3 4 4" xfId="11009"/>
    <cellStyle name="Header1 19 3 4 5" xfId="36627"/>
    <cellStyle name="Header1 19 3 5" xfId="8600"/>
    <cellStyle name="Header1 19 3 5 2" xfId="13761"/>
    <cellStyle name="Header1 19 3 5 3" xfId="21213"/>
    <cellStyle name="Header1 19 3 5 4" xfId="22556"/>
    <cellStyle name="Header1 19 3 5 5" xfId="36628"/>
    <cellStyle name="Header1 19 3 6" xfId="8959"/>
    <cellStyle name="Header1 19 3 6 2" xfId="13762"/>
    <cellStyle name="Header1 19 3 6 3" xfId="21214"/>
    <cellStyle name="Header1 19 3 6 4" xfId="22625"/>
    <cellStyle name="Header1 19 3 6 5" xfId="36629"/>
    <cellStyle name="Header1 19 3 7" xfId="9413"/>
    <cellStyle name="Header1 19 3 7 2" xfId="13763"/>
    <cellStyle name="Header1 19 3 7 3" xfId="21215"/>
    <cellStyle name="Header1 19 3 7 4" xfId="22573"/>
    <cellStyle name="Header1 19 3 7 5" xfId="36630"/>
    <cellStyle name="Header1 19 3 8" xfId="9740"/>
    <cellStyle name="Header1 19 3 8 2" xfId="13764"/>
    <cellStyle name="Header1 19 3 8 3" xfId="21216"/>
    <cellStyle name="Header1 19 3 8 4" xfId="20318"/>
    <cellStyle name="Header1 19 3 8 5" xfId="36631"/>
    <cellStyle name="Header1 19 3 9" xfId="10009"/>
    <cellStyle name="Header1 19 3 9 2" xfId="13765"/>
    <cellStyle name="Header1 19 3 9 3" xfId="21217"/>
    <cellStyle name="Header1 19 3 9 4" xfId="11300"/>
    <cellStyle name="Header1 19 3 9 5" xfId="36632"/>
    <cellStyle name="Header1 19 4" xfId="5292"/>
    <cellStyle name="Header1 19 4 2" xfId="13766"/>
    <cellStyle name="Header1 19 4 3" xfId="21218"/>
    <cellStyle name="Header1 19 4 4" xfId="12821"/>
    <cellStyle name="Header1 19 4 5" xfId="36633"/>
    <cellStyle name="Header1 19 5" xfId="6080"/>
    <cellStyle name="Header1 19 5 2" xfId="13767"/>
    <cellStyle name="Header1 19 5 3" xfId="21219"/>
    <cellStyle name="Header1 19 5 4" xfId="10732"/>
    <cellStyle name="Header1 19 5 5" xfId="36634"/>
    <cellStyle name="Header1 19 6" xfId="12871"/>
    <cellStyle name="Header1 19 7" xfId="20463"/>
    <cellStyle name="Header1 19 8" xfId="19829"/>
    <cellStyle name="Header1 19 9" xfId="11002"/>
    <cellStyle name="Header1 2" xfId="3078"/>
    <cellStyle name="Header1 2 2" xfId="4656"/>
    <cellStyle name="Header1 2 2 10" xfId="13768"/>
    <cellStyle name="Header1 2 2 11" xfId="21220"/>
    <cellStyle name="Header1 2 2 12" xfId="20272"/>
    <cellStyle name="Header1 2 2 13" xfId="36635"/>
    <cellStyle name="Header1 2 2 2" xfId="6814"/>
    <cellStyle name="Header1 2 2 2 2" xfId="13769"/>
    <cellStyle name="Header1 2 2 2 3" xfId="21221"/>
    <cellStyle name="Header1 2 2 2 4" xfId="11769"/>
    <cellStyle name="Header1 2 2 2 5" xfId="36636"/>
    <cellStyle name="Header1 2 2 3" xfId="3706"/>
    <cellStyle name="Header1 2 2 3 2" xfId="13770"/>
    <cellStyle name="Header1 2 2 3 3" xfId="21222"/>
    <cellStyle name="Header1 2 2 3 4" xfId="20470"/>
    <cellStyle name="Header1 2 2 3 5" xfId="36637"/>
    <cellStyle name="Header1 2 2 4" xfId="4667"/>
    <cellStyle name="Header1 2 2 4 2" xfId="13771"/>
    <cellStyle name="Header1 2 2 4 3" xfId="21223"/>
    <cellStyle name="Header1 2 2 4 4" xfId="19903"/>
    <cellStyle name="Header1 2 2 4 5" xfId="36638"/>
    <cellStyle name="Header1 2 2 5" xfId="6498"/>
    <cellStyle name="Header1 2 2 5 2" xfId="13772"/>
    <cellStyle name="Header1 2 2 5 3" xfId="21224"/>
    <cellStyle name="Header1 2 2 5 4" xfId="22585"/>
    <cellStyle name="Header1 2 2 5 5" xfId="36639"/>
    <cellStyle name="Header1 2 2 6" xfId="7062"/>
    <cellStyle name="Header1 2 2 6 2" xfId="13773"/>
    <cellStyle name="Header1 2 2 6 3" xfId="21225"/>
    <cellStyle name="Header1 2 2 6 4" xfId="19994"/>
    <cellStyle name="Header1 2 2 6 5" xfId="36640"/>
    <cellStyle name="Header1 2 2 7" xfId="6673"/>
    <cellStyle name="Header1 2 2 7 2" xfId="13774"/>
    <cellStyle name="Header1 2 2 7 3" xfId="21226"/>
    <cellStyle name="Header1 2 2 7 4" xfId="20288"/>
    <cellStyle name="Header1 2 2 7 5" xfId="36641"/>
    <cellStyle name="Header1 2 2 8" xfId="3954"/>
    <cellStyle name="Header1 2 2 8 2" xfId="13775"/>
    <cellStyle name="Header1 2 2 8 3" xfId="21227"/>
    <cellStyle name="Header1 2 2 8 4" xfId="20567"/>
    <cellStyle name="Header1 2 2 8 5" xfId="36642"/>
    <cellStyle name="Header1 2 2 9" xfId="7597"/>
    <cellStyle name="Header1 2 2 9 2" xfId="13776"/>
    <cellStyle name="Header1 2 2 9 3" xfId="21228"/>
    <cellStyle name="Header1 2 2 9 4" xfId="11137"/>
    <cellStyle name="Header1 2 2 9 5" xfId="36643"/>
    <cellStyle name="Header1 2 3" xfId="5545"/>
    <cellStyle name="Header1 2 3 10" xfId="13777"/>
    <cellStyle name="Header1 2 3 11" xfId="21229"/>
    <cellStyle name="Header1 2 3 12" xfId="13088"/>
    <cellStyle name="Header1 2 3 13" xfId="36644"/>
    <cellStyle name="Header1 2 3 2" xfId="6843"/>
    <cellStyle name="Header1 2 3 2 2" xfId="13778"/>
    <cellStyle name="Header1 2 3 2 3" xfId="21230"/>
    <cellStyle name="Header1 2 3 2 4" xfId="10258"/>
    <cellStyle name="Header1 2 3 2 5" xfId="36645"/>
    <cellStyle name="Header1 2 3 3" xfId="5373"/>
    <cellStyle name="Header1 2 3 3 2" xfId="13779"/>
    <cellStyle name="Header1 2 3 3 3" xfId="21231"/>
    <cellStyle name="Header1 2 3 3 4" xfId="20538"/>
    <cellStyle name="Header1 2 3 3 5" xfId="36646"/>
    <cellStyle name="Header1 2 3 4" xfId="6249"/>
    <cellStyle name="Header1 2 3 4 2" xfId="13780"/>
    <cellStyle name="Header1 2 3 4 3" xfId="21232"/>
    <cellStyle name="Header1 2 3 4 4" xfId="22605"/>
    <cellStyle name="Header1 2 3 4 5" xfId="36647"/>
    <cellStyle name="Header1 2 3 5" xfId="3923"/>
    <cellStyle name="Header1 2 3 5 2" xfId="13781"/>
    <cellStyle name="Header1 2 3 5 3" xfId="21233"/>
    <cellStyle name="Header1 2 3 5 4" xfId="20922"/>
    <cellStyle name="Header1 2 3 5 5" xfId="36648"/>
    <cellStyle name="Header1 2 3 6" xfId="7980"/>
    <cellStyle name="Header1 2 3 6 2" xfId="13782"/>
    <cellStyle name="Header1 2 3 6 3" xfId="21234"/>
    <cellStyle name="Header1 2 3 6 4" xfId="19819"/>
    <cellStyle name="Header1 2 3 6 5" xfId="36649"/>
    <cellStyle name="Header1 2 3 7" xfId="4853"/>
    <cellStyle name="Header1 2 3 7 2" xfId="13783"/>
    <cellStyle name="Header1 2 3 7 3" xfId="21235"/>
    <cellStyle name="Header1 2 3 7 4" xfId="12813"/>
    <cellStyle name="Header1 2 3 7 5" xfId="36650"/>
    <cellStyle name="Header1 2 3 8" xfId="6184"/>
    <cellStyle name="Header1 2 3 8 2" xfId="13784"/>
    <cellStyle name="Header1 2 3 8 3" xfId="21236"/>
    <cellStyle name="Header1 2 3 8 4" xfId="11383"/>
    <cellStyle name="Header1 2 3 8 5" xfId="36651"/>
    <cellStyle name="Header1 2 3 9" xfId="6476"/>
    <cellStyle name="Header1 2 3 9 2" xfId="13785"/>
    <cellStyle name="Header1 2 3 9 3" xfId="21237"/>
    <cellStyle name="Header1 2 3 9 4" xfId="22564"/>
    <cellStyle name="Header1 2 3 9 5" xfId="36652"/>
    <cellStyle name="Header1 2 4" xfId="3750"/>
    <cellStyle name="Header1 2 4 2" xfId="13786"/>
    <cellStyle name="Header1 2 4 3" xfId="21238"/>
    <cellStyle name="Header1 2 4 4" xfId="10688"/>
    <cellStyle name="Header1 2 4 5" xfId="36653"/>
    <cellStyle name="Header1 2 5" xfId="4989"/>
    <cellStyle name="Header1 2 5 2" xfId="13787"/>
    <cellStyle name="Header1 2 5 3" xfId="21239"/>
    <cellStyle name="Header1 2 5 4" xfId="20305"/>
    <cellStyle name="Header1 2 5 5" xfId="36654"/>
    <cellStyle name="Header1 2 6" xfId="12665"/>
    <cellStyle name="Header1 2 7" xfId="20360"/>
    <cellStyle name="Header1 2 8" xfId="19765"/>
    <cellStyle name="Header1 2 9" xfId="12213"/>
    <cellStyle name="Header1 20" xfId="3363"/>
    <cellStyle name="Header1 20 2" xfId="5753"/>
    <cellStyle name="Header1 20 2 10" xfId="13788"/>
    <cellStyle name="Header1 20 2 11" xfId="21240"/>
    <cellStyle name="Header1 20 2 12" xfId="13456"/>
    <cellStyle name="Header1 20 2 13" xfId="36655"/>
    <cellStyle name="Header1 20 2 2" xfId="7287"/>
    <cellStyle name="Header1 20 2 2 2" xfId="13789"/>
    <cellStyle name="Header1 20 2 2 3" xfId="21241"/>
    <cellStyle name="Header1 20 2 2 4" xfId="20437"/>
    <cellStyle name="Header1 20 2 2 5" xfId="36656"/>
    <cellStyle name="Header1 20 2 3" xfId="7804"/>
    <cellStyle name="Header1 20 2 3 2" xfId="13790"/>
    <cellStyle name="Header1 20 2 3 3" xfId="21242"/>
    <cellStyle name="Header1 20 2 3 4" xfId="22559"/>
    <cellStyle name="Header1 20 2 3 5" xfId="36657"/>
    <cellStyle name="Header1 20 2 4" xfId="8155"/>
    <cellStyle name="Header1 20 2 4 2" xfId="13791"/>
    <cellStyle name="Header1 20 2 4 3" xfId="21243"/>
    <cellStyle name="Header1 20 2 4 4" xfId="10770"/>
    <cellStyle name="Header1 20 2 4 5" xfId="36658"/>
    <cellStyle name="Header1 20 2 5" xfId="8576"/>
    <cellStyle name="Header1 20 2 5 2" xfId="13792"/>
    <cellStyle name="Header1 20 2 5 3" xfId="21244"/>
    <cellStyle name="Header1 20 2 5 4" xfId="10620"/>
    <cellStyle name="Header1 20 2 5 5" xfId="36659"/>
    <cellStyle name="Header1 20 2 6" xfId="8942"/>
    <cellStyle name="Header1 20 2 6 2" xfId="13793"/>
    <cellStyle name="Header1 20 2 6 3" xfId="21245"/>
    <cellStyle name="Header1 20 2 6 4" xfId="12229"/>
    <cellStyle name="Header1 20 2 6 5" xfId="36660"/>
    <cellStyle name="Header1 20 2 7" xfId="9393"/>
    <cellStyle name="Header1 20 2 7 2" xfId="13794"/>
    <cellStyle name="Header1 20 2 7 3" xfId="21246"/>
    <cellStyle name="Header1 20 2 7 4" xfId="20266"/>
    <cellStyle name="Header1 20 2 7 5" xfId="36661"/>
    <cellStyle name="Header1 20 2 8" xfId="9723"/>
    <cellStyle name="Header1 20 2 8 2" xfId="13795"/>
    <cellStyle name="Header1 20 2 8 3" xfId="21247"/>
    <cellStyle name="Header1 20 2 8 4" xfId="10872"/>
    <cellStyle name="Header1 20 2 8 5" xfId="36662"/>
    <cellStyle name="Header1 20 2 9" xfId="9991"/>
    <cellStyle name="Header1 20 2 9 2" xfId="13796"/>
    <cellStyle name="Header1 20 2 9 3" xfId="21248"/>
    <cellStyle name="Header1 20 2 9 4" xfId="20460"/>
    <cellStyle name="Header1 20 2 9 5" xfId="36663"/>
    <cellStyle name="Header1 20 3" xfId="4922"/>
    <cellStyle name="Header1 20 3 10" xfId="13797"/>
    <cellStyle name="Header1 20 3 11" xfId="21249"/>
    <cellStyle name="Header1 20 3 12" xfId="20141"/>
    <cellStyle name="Header1 20 3 13" xfId="36664"/>
    <cellStyle name="Header1 20 3 2" xfId="6788"/>
    <cellStyle name="Header1 20 3 2 2" xfId="13798"/>
    <cellStyle name="Header1 20 3 2 3" xfId="21250"/>
    <cellStyle name="Header1 20 3 2 4" xfId="22584"/>
    <cellStyle name="Header1 20 3 2 5" xfId="36665"/>
    <cellStyle name="Header1 20 3 3" xfId="4904"/>
    <cellStyle name="Header1 20 3 3 2" xfId="13799"/>
    <cellStyle name="Header1 20 3 3 3" xfId="21251"/>
    <cellStyle name="Header1 20 3 3 4" xfId="19995"/>
    <cellStyle name="Header1 20 3 3 5" xfId="36666"/>
    <cellStyle name="Header1 20 3 4" xfId="6186"/>
    <cellStyle name="Header1 20 3 4 2" xfId="13800"/>
    <cellStyle name="Header1 20 3 4 3" xfId="21252"/>
    <cellStyle name="Header1 20 3 4 4" xfId="20281"/>
    <cellStyle name="Header1 20 3 4 5" xfId="36667"/>
    <cellStyle name="Header1 20 3 5" xfId="4533"/>
    <cellStyle name="Header1 20 3 5 2" xfId="13801"/>
    <cellStyle name="Header1 20 3 5 3" xfId="21253"/>
    <cellStyle name="Header1 20 3 5 4" xfId="12150"/>
    <cellStyle name="Header1 20 3 5 5" xfId="36668"/>
    <cellStyle name="Header1 20 3 6" xfId="6335"/>
    <cellStyle name="Header1 20 3 6 2" xfId="13802"/>
    <cellStyle name="Header1 20 3 6 3" xfId="21254"/>
    <cellStyle name="Header1 20 3 6 4" xfId="11066"/>
    <cellStyle name="Header1 20 3 6 5" xfId="36669"/>
    <cellStyle name="Header1 20 3 7" xfId="8609"/>
    <cellStyle name="Header1 20 3 7 2" xfId="13803"/>
    <cellStyle name="Header1 20 3 7 3" xfId="21255"/>
    <cellStyle name="Header1 20 3 7 4" xfId="22595"/>
    <cellStyle name="Header1 20 3 7 5" xfId="36670"/>
    <cellStyle name="Header1 20 3 8" xfId="6632"/>
    <cellStyle name="Header1 20 3 8 2" xfId="13804"/>
    <cellStyle name="Header1 20 3 8 3" xfId="21256"/>
    <cellStyle name="Header1 20 3 8 4" xfId="10709"/>
    <cellStyle name="Header1 20 3 8 5" xfId="36671"/>
    <cellStyle name="Header1 20 3 9" xfId="8568"/>
    <cellStyle name="Header1 20 3 9 2" xfId="13805"/>
    <cellStyle name="Header1 20 3 9 3" xfId="21257"/>
    <cellStyle name="Header1 20 3 9 4" xfId="20546"/>
    <cellStyle name="Header1 20 3 9 5" xfId="36672"/>
    <cellStyle name="Header1 20 4" xfId="6239"/>
    <cellStyle name="Header1 20 4 2" xfId="13806"/>
    <cellStyle name="Header1 20 4 3" xfId="21258"/>
    <cellStyle name="Header1 20 4 4" xfId="22604"/>
    <cellStyle name="Header1 20 4 5" xfId="36673"/>
    <cellStyle name="Header1 20 5" xfId="6633"/>
    <cellStyle name="Header1 20 5 2" xfId="13807"/>
    <cellStyle name="Header1 20 5 3" xfId="21259"/>
    <cellStyle name="Header1 20 5 4" xfId="12810"/>
    <cellStyle name="Header1 20 5 5" xfId="36674"/>
    <cellStyle name="Header1 20 6" xfId="12885"/>
    <cellStyle name="Header1 20 7" xfId="20472"/>
    <cellStyle name="Header1 20 8" xfId="19701"/>
    <cellStyle name="Header1 20 9" xfId="20562"/>
    <cellStyle name="Header1 21" xfId="3380"/>
    <cellStyle name="Header1 21 2" xfId="5763"/>
    <cellStyle name="Header1 21 2 10" xfId="13808"/>
    <cellStyle name="Header1 21 2 11" xfId="21260"/>
    <cellStyle name="Header1 21 2 12" xfId="20989"/>
    <cellStyle name="Header1 21 2 13" xfId="36675"/>
    <cellStyle name="Header1 21 2 2" xfId="6850"/>
    <cellStyle name="Header1 21 2 2 2" xfId="13809"/>
    <cellStyle name="Header1 21 2 2 3" xfId="21261"/>
    <cellStyle name="Header1 21 2 2 4" xfId="22474"/>
    <cellStyle name="Header1 21 2 2 5" xfId="36676"/>
    <cellStyle name="Header1 21 2 3" xfId="3812"/>
    <cellStyle name="Header1 21 2 3 2" xfId="13810"/>
    <cellStyle name="Header1 21 2 3 3" xfId="21262"/>
    <cellStyle name="Header1 21 2 3 4" xfId="10913"/>
    <cellStyle name="Header1 21 2 3 5" xfId="36677"/>
    <cellStyle name="Header1 21 2 4" xfId="6255"/>
    <cellStyle name="Header1 21 2 4 2" xfId="13811"/>
    <cellStyle name="Header1 21 2 4 3" xfId="21263"/>
    <cellStyle name="Header1 21 2 4 4" xfId="20389"/>
    <cellStyle name="Header1 21 2 4 5" xfId="36678"/>
    <cellStyle name="Header1 21 2 5" xfId="5048"/>
    <cellStyle name="Header1 21 2 5 2" xfId="13812"/>
    <cellStyle name="Header1 21 2 5 3" xfId="21264"/>
    <cellStyle name="Header1 21 2 5 4" xfId="13016"/>
    <cellStyle name="Header1 21 2 5 5" xfId="36679"/>
    <cellStyle name="Header1 21 2 6" xfId="6459"/>
    <cellStyle name="Header1 21 2 6 2" xfId="13813"/>
    <cellStyle name="Header1 21 2 6 3" xfId="21265"/>
    <cellStyle name="Header1 21 2 6 4" xfId="22557"/>
    <cellStyle name="Header1 21 2 6 5" xfId="36680"/>
    <cellStyle name="Header1 21 2 7" xfId="4313"/>
    <cellStyle name="Header1 21 2 7 2" xfId="13814"/>
    <cellStyle name="Header1 21 2 7 3" xfId="21266"/>
    <cellStyle name="Header1 21 2 7 4" xfId="22626"/>
    <cellStyle name="Header1 21 2 7 5" xfId="36681"/>
    <cellStyle name="Header1 21 2 8" xfId="5726"/>
    <cellStyle name="Header1 21 2 8 2" xfId="13815"/>
    <cellStyle name="Header1 21 2 8 3" xfId="21267"/>
    <cellStyle name="Header1 21 2 8 4" xfId="22572"/>
    <cellStyle name="Header1 21 2 8 5" xfId="36682"/>
    <cellStyle name="Header1 21 2 9" xfId="5143"/>
    <cellStyle name="Header1 21 2 9 2" xfId="13816"/>
    <cellStyle name="Header1 21 2 9 3" xfId="21268"/>
    <cellStyle name="Header1 21 2 9 4" xfId="20321"/>
    <cellStyle name="Header1 21 2 9 5" xfId="36683"/>
    <cellStyle name="Header1 21 3" xfId="4017"/>
    <cellStyle name="Header1 21 3 10" xfId="13817"/>
    <cellStyle name="Header1 21 3 11" xfId="21269"/>
    <cellStyle name="Header1 21 3 12" xfId="11814"/>
    <cellStyle name="Header1 21 3 13" xfId="36684"/>
    <cellStyle name="Header1 21 3 2" xfId="7198"/>
    <cellStyle name="Header1 21 3 2 2" xfId="13818"/>
    <cellStyle name="Header1 21 3 2 3" xfId="21270"/>
    <cellStyle name="Header1 21 3 2 4" xfId="10307"/>
    <cellStyle name="Header1 21 3 2 5" xfId="36685"/>
    <cellStyle name="Header1 21 3 3" xfId="7744"/>
    <cellStyle name="Header1 21 3 3 2" xfId="13819"/>
    <cellStyle name="Header1 21 3 3 3" xfId="21271"/>
    <cellStyle name="Header1 21 3 3 4" xfId="10695"/>
    <cellStyle name="Header1 21 3 3 5" xfId="36686"/>
    <cellStyle name="Header1 21 3 4" xfId="8068"/>
    <cellStyle name="Header1 21 3 4 2" xfId="13820"/>
    <cellStyle name="Header1 21 3 4 3" xfId="21272"/>
    <cellStyle name="Header1 21 3 4 4" xfId="10681"/>
    <cellStyle name="Header1 21 3 4 5" xfId="36687"/>
    <cellStyle name="Header1 21 3 5" xfId="8517"/>
    <cellStyle name="Header1 21 3 5 2" xfId="13821"/>
    <cellStyle name="Header1 21 3 5 3" xfId="21273"/>
    <cellStyle name="Header1 21 3 5 4" xfId="10252"/>
    <cellStyle name="Header1 21 3 5 5" xfId="36688"/>
    <cellStyle name="Header1 21 3 6" xfId="8864"/>
    <cellStyle name="Header1 21 3 6 2" xfId="13822"/>
    <cellStyle name="Header1 21 3 6 3" xfId="21274"/>
    <cellStyle name="Header1 21 3 6 4" xfId="20455"/>
    <cellStyle name="Header1 21 3 6 5" xfId="36689"/>
    <cellStyle name="Header1 21 3 7" xfId="9322"/>
    <cellStyle name="Header1 21 3 7 2" xfId="13823"/>
    <cellStyle name="Header1 21 3 7 3" xfId="21275"/>
    <cellStyle name="Header1 21 3 7 4" xfId="19925"/>
    <cellStyle name="Header1 21 3 7 5" xfId="36690"/>
    <cellStyle name="Header1 21 3 8" xfId="9676"/>
    <cellStyle name="Header1 21 3 8 2" xfId="13824"/>
    <cellStyle name="Header1 21 3 8 3" xfId="21276"/>
    <cellStyle name="Header1 21 3 8 4" xfId="22583"/>
    <cellStyle name="Header1 21 3 8 5" xfId="36691"/>
    <cellStyle name="Header1 21 3 9" xfId="9943"/>
    <cellStyle name="Header1 21 3 9 2" xfId="13825"/>
    <cellStyle name="Header1 21 3 9 3" xfId="21277"/>
    <cellStyle name="Header1 21 3 9 4" xfId="19996"/>
    <cellStyle name="Header1 21 3 9 5" xfId="36692"/>
    <cellStyle name="Header1 21 4" xfId="3736"/>
    <cellStyle name="Header1 21 4 2" xfId="13826"/>
    <cellStyle name="Header1 21 4 3" xfId="21278"/>
    <cellStyle name="Header1 21 4 4" xfId="19997"/>
    <cellStyle name="Header1 21 4 5" xfId="36693"/>
    <cellStyle name="Header1 21 5" xfId="4746"/>
    <cellStyle name="Header1 21 5 2" xfId="13827"/>
    <cellStyle name="Header1 21 5 3" xfId="21279"/>
    <cellStyle name="Header1 21 5 4" xfId="19998"/>
    <cellStyle name="Header1 21 5 5" xfId="36694"/>
    <cellStyle name="Header1 21 6" xfId="12898"/>
    <cellStyle name="Header1 21 7" xfId="20481"/>
    <cellStyle name="Header1 21 8" xfId="20094"/>
    <cellStyle name="Header1 21 9" xfId="12398"/>
    <cellStyle name="Header1 22" xfId="3396"/>
    <cellStyle name="Header1 22 2" xfId="5771"/>
    <cellStyle name="Header1 22 2 10" xfId="13828"/>
    <cellStyle name="Header1 22 2 11" xfId="21280"/>
    <cellStyle name="Header1 22 2 12" xfId="19999"/>
    <cellStyle name="Header1 22 2 13" xfId="36695"/>
    <cellStyle name="Header1 22 2 2" xfId="6985"/>
    <cellStyle name="Header1 22 2 2 2" xfId="13829"/>
    <cellStyle name="Header1 22 2 2 3" xfId="21281"/>
    <cellStyle name="Header1 22 2 2 4" xfId="20252"/>
    <cellStyle name="Header1 22 2 2 5" xfId="36696"/>
    <cellStyle name="Header1 22 2 3" xfId="7602"/>
    <cellStyle name="Header1 22 2 3 2" xfId="13830"/>
    <cellStyle name="Header1 22 2 3 3" xfId="21282"/>
    <cellStyle name="Header1 22 2 3 4" xfId="20526"/>
    <cellStyle name="Header1 22 2 3 5" xfId="36697"/>
    <cellStyle name="Header1 22 2 4" xfId="3986"/>
    <cellStyle name="Header1 22 2 4 2" xfId="13831"/>
    <cellStyle name="Header1 22 2 4 3" xfId="21283"/>
    <cellStyle name="Header1 22 2 4 4" xfId="19935"/>
    <cellStyle name="Header1 22 2 4 5" xfId="36698"/>
    <cellStyle name="Header1 22 2 5" xfId="8380"/>
    <cellStyle name="Header1 22 2 5 2" xfId="13832"/>
    <cellStyle name="Header1 22 2 5 3" xfId="21284"/>
    <cellStyle name="Header1 22 2 5 4" xfId="20172"/>
    <cellStyle name="Header1 22 2 5 5" xfId="36699"/>
    <cellStyle name="Header1 22 2 6" xfId="6579"/>
    <cellStyle name="Header1 22 2 6 2" xfId="13833"/>
    <cellStyle name="Header1 22 2 6 3" xfId="21285"/>
    <cellStyle name="Header1 22 2 6 4" xfId="11770"/>
    <cellStyle name="Header1 22 2 6 5" xfId="36700"/>
    <cellStyle name="Header1 22 2 7" xfId="9161"/>
    <cellStyle name="Header1 22 2 7 2" xfId="13834"/>
    <cellStyle name="Header1 22 2 7 3" xfId="21286"/>
    <cellStyle name="Header1 22 2 7 4" xfId="20220"/>
    <cellStyle name="Header1 22 2 7 5" xfId="36701"/>
    <cellStyle name="Header1 22 2 8" xfId="7976"/>
    <cellStyle name="Header1 22 2 8 2" xfId="13835"/>
    <cellStyle name="Header1 22 2 8 3" xfId="21287"/>
    <cellStyle name="Header1 22 2 8 4" xfId="12570"/>
    <cellStyle name="Header1 22 2 8 5" xfId="36702"/>
    <cellStyle name="Header1 22 2 9" xfId="9479"/>
    <cellStyle name="Header1 22 2 9 2" xfId="13836"/>
    <cellStyle name="Header1 22 2 9 3" xfId="21288"/>
    <cellStyle name="Header1 22 2 9 4" xfId="12799"/>
    <cellStyle name="Header1 22 2 9 5" xfId="36703"/>
    <cellStyle name="Header1 22 3" xfId="4835"/>
    <cellStyle name="Header1 22 3 10" xfId="13837"/>
    <cellStyle name="Header1 22 3 11" xfId="21289"/>
    <cellStyle name="Header1 22 3 12" xfId="13030"/>
    <cellStyle name="Header1 22 3 13" xfId="36704"/>
    <cellStyle name="Header1 22 3 2" xfId="7460"/>
    <cellStyle name="Header1 22 3 2 2" xfId="13838"/>
    <cellStyle name="Header1 22 3 2 3" xfId="21290"/>
    <cellStyle name="Header1 22 3 2 4" xfId="22472"/>
    <cellStyle name="Header1 22 3 2 5" xfId="36705"/>
    <cellStyle name="Header1 22 3 3" xfId="7967"/>
    <cellStyle name="Header1 22 3 3 2" xfId="13839"/>
    <cellStyle name="Header1 22 3 3 3" xfId="21291"/>
    <cellStyle name="Header1 22 3 3 4" xfId="12980"/>
    <cellStyle name="Header1 22 3 3 5" xfId="36706"/>
    <cellStyle name="Header1 22 3 4" xfId="8319"/>
    <cellStyle name="Header1 22 3 4 2" xfId="13840"/>
    <cellStyle name="Header1 22 3 4 3" xfId="21292"/>
    <cellStyle name="Header1 22 3 4 4" xfId="22567"/>
    <cellStyle name="Header1 22 3 4 5" xfId="36707"/>
    <cellStyle name="Header1 22 3 5" xfId="8742"/>
    <cellStyle name="Header1 22 3 5 2" xfId="13841"/>
    <cellStyle name="Header1 22 3 5 3" xfId="21293"/>
    <cellStyle name="Header1 22 3 5 4" xfId="12991"/>
    <cellStyle name="Header1 22 3 5 5" xfId="36708"/>
    <cellStyle name="Header1 22 3 6" xfId="9101"/>
    <cellStyle name="Header1 22 3 6 2" xfId="13842"/>
    <cellStyle name="Header1 22 3 6 3" xfId="21294"/>
    <cellStyle name="Header1 22 3 6 4" xfId="22560"/>
    <cellStyle name="Header1 22 3 6 5" xfId="36709"/>
    <cellStyle name="Header1 22 3 7" xfId="9537"/>
    <cellStyle name="Header1 22 3 7 2" xfId="13843"/>
    <cellStyle name="Header1 22 3 7 3" xfId="21295"/>
    <cellStyle name="Header1 22 3 7 4" xfId="22627"/>
    <cellStyle name="Header1 22 3 7 5" xfId="36710"/>
    <cellStyle name="Header1 22 3 8" xfId="9851"/>
    <cellStyle name="Header1 22 3 8 2" xfId="13844"/>
    <cellStyle name="Header1 22 3 8 3" xfId="21296"/>
    <cellStyle name="Header1 22 3 8 4" xfId="20425"/>
    <cellStyle name="Header1 22 3 8 5" xfId="36711"/>
    <cellStyle name="Header1 22 3 9" xfId="10121"/>
    <cellStyle name="Header1 22 3 9 2" xfId="13845"/>
    <cellStyle name="Header1 22 3 9 3" xfId="21297"/>
    <cellStyle name="Header1 22 3 9 4" xfId="20322"/>
    <cellStyle name="Header1 22 3 9 5" xfId="36712"/>
    <cellStyle name="Header1 22 4" xfId="4255"/>
    <cellStyle name="Header1 22 4 2" xfId="13846"/>
    <cellStyle name="Header1 22 4 3" xfId="21298"/>
    <cellStyle name="Header1 22 4 4" xfId="12784"/>
    <cellStyle name="Header1 22 4 5" xfId="36713"/>
    <cellStyle name="Header1 22 5" xfId="7788"/>
    <cellStyle name="Header1 22 5 2" xfId="13847"/>
    <cellStyle name="Header1 22 5 3" xfId="21299"/>
    <cellStyle name="Header1 22 5 4" xfId="20346"/>
    <cellStyle name="Header1 22 5 5" xfId="36714"/>
    <cellStyle name="Header1 22 6" xfId="12912"/>
    <cellStyle name="Header1 22 7" xfId="20486"/>
    <cellStyle name="Header1 22 8" xfId="20080"/>
    <cellStyle name="Header1 22 9" xfId="26850"/>
    <cellStyle name="Header1 23" xfId="3432"/>
    <cellStyle name="Header1 23 2" xfId="5792"/>
    <cellStyle name="Header1 23 2 10" xfId="13848"/>
    <cellStyle name="Header1 23 2 11" xfId="21300"/>
    <cellStyle name="Header1 23 2 12" xfId="10266"/>
    <cellStyle name="Header1 23 2 13" xfId="36715"/>
    <cellStyle name="Header1 23 2 2" xfId="6962"/>
    <cellStyle name="Header1 23 2 2 2" xfId="13849"/>
    <cellStyle name="Header1 23 2 2 3" xfId="21301"/>
    <cellStyle name="Header1 23 2 2 4" xfId="20217"/>
    <cellStyle name="Header1 23 2 2 5" xfId="36716"/>
    <cellStyle name="Header1 23 2 3" xfId="7587"/>
    <cellStyle name="Header1 23 2 3 2" xfId="13850"/>
    <cellStyle name="Header1 23 2 3 3" xfId="21302"/>
    <cellStyle name="Header1 23 2 3 4" xfId="10725"/>
    <cellStyle name="Header1 23 2 3 5" xfId="36717"/>
    <cellStyle name="Header1 23 2 4" xfId="5758"/>
    <cellStyle name="Header1 23 2 4 2" xfId="13851"/>
    <cellStyle name="Header1 23 2 4 3" xfId="21303"/>
    <cellStyle name="Header1 23 2 4 4" xfId="12162"/>
    <cellStyle name="Header1 23 2 4 5" xfId="36718"/>
    <cellStyle name="Header1 23 2 5" xfId="6712"/>
    <cellStyle name="Header1 23 2 5 2" xfId="13852"/>
    <cellStyle name="Header1 23 2 5 3" xfId="21304"/>
    <cellStyle name="Header1 23 2 5 4" xfId="20153"/>
    <cellStyle name="Header1 23 2 5 5" xfId="36719"/>
    <cellStyle name="Header1 23 2 6" xfId="4251"/>
    <cellStyle name="Header1 23 2 6 2" xfId="13853"/>
    <cellStyle name="Header1 23 2 6 3" xfId="21305"/>
    <cellStyle name="Header1 23 2 6 4" xfId="22582"/>
    <cellStyle name="Header1 23 2 6 5" xfId="36720"/>
    <cellStyle name="Header1 23 2 7" xfId="4240"/>
    <cellStyle name="Header1 23 2 7 2" xfId="13854"/>
    <cellStyle name="Header1 23 2 7 3" xfId="21306"/>
    <cellStyle name="Header1 23 2 7 4" xfId="20000"/>
    <cellStyle name="Header1 23 2 7 5" xfId="36721"/>
    <cellStyle name="Header1 23 2 8" xfId="7605"/>
    <cellStyle name="Header1 23 2 8 2" xfId="13855"/>
    <cellStyle name="Header1 23 2 8 3" xfId="21307"/>
    <cellStyle name="Header1 23 2 8 4" xfId="20247"/>
    <cellStyle name="Header1 23 2 8 5" xfId="36722"/>
    <cellStyle name="Header1 23 2 9" xfId="6679"/>
    <cellStyle name="Header1 23 2 9 2" xfId="13856"/>
    <cellStyle name="Header1 23 2 9 3" xfId="21308"/>
    <cellStyle name="Header1 23 2 9 4" xfId="20518"/>
    <cellStyle name="Header1 23 2 9 5" xfId="36723"/>
    <cellStyle name="Header1 23 3" xfId="4588"/>
    <cellStyle name="Header1 23 3 10" xfId="13857"/>
    <cellStyle name="Header1 23 3 11" xfId="21309"/>
    <cellStyle name="Header1 23 3 12" xfId="20148"/>
    <cellStyle name="Header1 23 3 13" xfId="36724"/>
    <cellStyle name="Header1 23 3 2" xfId="7115"/>
    <cellStyle name="Header1 23 3 2 2" xfId="13858"/>
    <cellStyle name="Header1 23 3 2 3" xfId="21310"/>
    <cellStyle name="Header1 23 3 2 4" xfId="22594"/>
    <cellStyle name="Header1 23 3 2 5" xfId="36725"/>
    <cellStyle name="Header1 23 3 3" xfId="7677"/>
    <cellStyle name="Header1 23 3 3 2" xfId="13859"/>
    <cellStyle name="Header1 23 3 3 3" xfId="21311"/>
    <cellStyle name="Header1 23 3 3 4" xfId="22591"/>
    <cellStyle name="Header1 23 3 3 5" xfId="36726"/>
    <cellStyle name="Header1 23 3 4" xfId="3752"/>
    <cellStyle name="Header1 23 3 4 2" xfId="13860"/>
    <cellStyle name="Header1 23 3 4 3" xfId="21312"/>
    <cellStyle name="Header1 23 3 4 4" xfId="20221"/>
    <cellStyle name="Header1 23 3 4 5" xfId="36727"/>
    <cellStyle name="Header1 23 3 5" xfId="8450"/>
    <cellStyle name="Header1 23 3 5 2" xfId="13861"/>
    <cellStyle name="Header1 23 3 5 3" xfId="21313"/>
    <cellStyle name="Header1 23 3 5 4" xfId="22603"/>
    <cellStyle name="Header1 23 3 5 5" xfId="36728"/>
    <cellStyle name="Header1 23 3 6" xfId="8789"/>
    <cellStyle name="Header1 23 3 6 2" xfId="13862"/>
    <cellStyle name="Header1 23 3 6 3" xfId="21314"/>
    <cellStyle name="Header1 23 3 6 4" xfId="12786"/>
    <cellStyle name="Header1 23 3 6 5" xfId="36729"/>
    <cellStyle name="Header1 23 3 7" xfId="9253"/>
    <cellStyle name="Header1 23 3 7 2" xfId="13863"/>
    <cellStyle name="Header1 23 3 7 3" xfId="21315"/>
    <cellStyle name="Header1 23 3 7 4" xfId="20072"/>
    <cellStyle name="Header1 23 3 7 5" xfId="36730"/>
    <cellStyle name="Header1 23 3 8" xfId="9615"/>
    <cellStyle name="Header1 23 3 8 2" xfId="13864"/>
    <cellStyle name="Header1 23 3 8 3" xfId="21316"/>
    <cellStyle name="Header1 23 3 8 4" xfId="11164"/>
    <cellStyle name="Header1 23 3 8 5" xfId="36731"/>
    <cellStyle name="Header1 23 3 9" xfId="3846"/>
    <cellStyle name="Header1 23 3 9 2" xfId="13865"/>
    <cellStyle name="Header1 23 3 9 3" xfId="21317"/>
    <cellStyle name="Header1 23 3 9 4" xfId="12663"/>
    <cellStyle name="Header1 23 3 9 5" xfId="36732"/>
    <cellStyle name="Header1 23 4" xfId="4581"/>
    <cellStyle name="Header1 23 4 2" xfId="13866"/>
    <cellStyle name="Header1 23 4 3" xfId="21318"/>
    <cellStyle name="Header1 23 4 4" xfId="20406"/>
    <cellStyle name="Header1 23 4 5" xfId="36733"/>
    <cellStyle name="Header1 23 5" xfId="6441"/>
    <cellStyle name="Header1 23 5 2" xfId="13867"/>
    <cellStyle name="Header1 23 5 3" xfId="21319"/>
    <cellStyle name="Header1 23 5 4" xfId="20341"/>
    <cellStyle name="Header1 23 5 5" xfId="36734"/>
    <cellStyle name="Header1 23 6" xfId="12939"/>
    <cellStyle name="Header1 23 7" xfId="20505"/>
    <cellStyle name="Header1 23 8" xfId="20441"/>
    <cellStyle name="Header1 23 9" xfId="20193"/>
    <cellStyle name="Header1 24" xfId="3427"/>
    <cellStyle name="Header1 24 2" xfId="5788"/>
    <cellStyle name="Header1 24 2 10" xfId="13868"/>
    <cellStyle name="Header1 24 2 11" xfId="21320"/>
    <cellStyle name="Header1 24 2 12" xfId="20329"/>
    <cellStyle name="Header1 24 2 13" xfId="36735"/>
    <cellStyle name="Header1 24 2 2" xfId="7229"/>
    <cellStyle name="Header1 24 2 2 2" xfId="13869"/>
    <cellStyle name="Header1 24 2 2 3" xfId="21321"/>
    <cellStyle name="Header1 24 2 2 4" xfId="11422"/>
    <cellStyle name="Header1 24 2 2 5" xfId="36736"/>
    <cellStyle name="Header1 24 2 3" xfId="7771"/>
    <cellStyle name="Header1 24 2 3 2" xfId="13870"/>
    <cellStyle name="Header1 24 2 3 3" xfId="21322"/>
    <cellStyle name="Header1 24 2 3 4" xfId="22570"/>
    <cellStyle name="Header1 24 2 3 5" xfId="36737"/>
    <cellStyle name="Header1 24 2 4" xfId="8099"/>
    <cellStyle name="Header1 24 2 4 2" xfId="13871"/>
    <cellStyle name="Header1 24 2 4 3" xfId="21323"/>
    <cellStyle name="Header1 24 2 4 4" xfId="20324"/>
    <cellStyle name="Header1 24 2 4 5" xfId="36738"/>
    <cellStyle name="Header1 24 2 5" xfId="8542"/>
    <cellStyle name="Header1 24 2 5 2" xfId="13872"/>
    <cellStyle name="Header1 24 2 5 3" xfId="21324"/>
    <cellStyle name="Header1 24 2 5 4" xfId="13457"/>
    <cellStyle name="Header1 24 2 5 5" xfId="36739"/>
    <cellStyle name="Header1 24 2 6" xfId="8894"/>
    <cellStyle name="Header1 24 2 6 2" xfId="13873"/>
    <cellStyle name="Header1 24 2 6 3" xfId="21325"/>
    <cellStyle name="Header1 24 2 6 4" xfId="19940"/>
    <cellStyle name="Header1 24 2 6 5" xfId="36740"/>
    <cellStyle name="Header1 24 2 7" xfId="9345"/>
    <cellStyle name="Header1 24 2 7 2" xfId="13874"/>
    <cellStyle name="Header1 24 2 7 3" xfId="21326"/>
    <cellStyle name="Header1 24 2 7 4" xfId="12664"/>
    <cellStyle name="Header1 24 2 7 5" xfId="36741"/>
    <cellStyle name="Header1 24 2 8" xfId="9698"/>
    <cellStyle name="Header1 24 2 8 2" xfId="13875"/>
    <cellStyle name="Header1 24 2 8 3" xfId="21327"/>
    <cellStyle name="Header1 24 2 8 4" xfId="20212"/>
    <cellStyle name="Header1 24 2 8 5" xfId="36742"/>
    <cellStyle name="Header1 24 2 9" xfId="9965"/>
    <cellStyle name="Header1 24 2 9 2" xfId="13876"/>
    <cellStyle name="Header1 24 2 9 3" xfId="21328"/>
    <cellStyle name="Header1 24 2 9 4" xfId="11194"/>
    <cellStyle name="Header1 24 2 9 5" xfId="36743"/>
    <cellStyle name="Header1 24 3" xfId="5635"/>
    <cellStyle name="Header1 24 3 10" xfId="13877"/>
    <cellStyle name="Header1 24 3 11" xfId="21329"/>
    <cellStyle name="Header1 24 3 12" xfId="20449"/>
    <cellStyle name="Header1 24 3 13" xfId="36744"/>
    <cellStyle name="Header1 24 3 2" xfId="7071"/>
    <cellStyle name="Header1 24 3 2 2" xfId="13878"/>
    <cellStyle name="Header1 24 3 2 3" xfId="21330"/>
    <cellStyle name="Header1 24 3 2 4" xfId="19977"/>
    <cellStyle name="Header1 24 3 2 5" xfId="36745"/>
    <cellStyle name="Header1 24 3 3" xfId="7645"/>
    <cellStyle name="Header1 24 3 3 2" xfId="13879"/>
    <cellStyle name="Header1 24 3 3 3" xfId="21331"/>
    <cellStyle name="Header1 24 3 3 4" xfId="12220"/>
    <cellStyle name="Header1 24 3 3 5" xfId="36746"/>
    <cellStyle name="Header1 24 3 4" xfId="6147"/>
    <cellStyle name="Header1 24 3 4 2" xfId="13880"/>
    <cellStyle name="Header1 24 3 4 3" xfId="21332"/>
    <cellStyle name="Header1 24 3 4 4" xfId="20001"/>
    <cellStyle name="Header1 24 3 4 5" xfId="36747"/>
    <cellStyle name="Header1 24 3 5" xfId="8423"/>
    <cellStyle name="Header1 24 3 5 2" xfId="13881"/>
    <cellStyle name="Header1 24 3 5 3" xfId="21333"/>
    <cellStyle name="Header1 24 3 5 4" xfId="20241"/>
    <cellStyle name="Header1 24 3 5 5" xfId="36748"/>
    <cellStyle name="Header1 24 3 6" xfId="5531"/>
    <cellStyle name="Header1 24 3 6 2" xfId="13882"/>
    <cellStyle name="Header1 24 3 6 3" xfId="21334"/>
    <cellStyle name="Header1 24 3 6 4" xfId="20512"/>
    <cellStyle name="Header1 24 3 6 5" xfId="36749"/>
    <cellStyle name="Header1 24 3 7" xfId="9223"/>
    <cellStyle name="Header1 24 3 7 2" xfId="13883"/>
    <cellStyle name="Header1 24 3 7 3" xfId="21335"/>
    <cellStyle name="Header1 24 3 7 4" xfId="19908"/>
    <cellStyle name="Header1 24 3 7 5" xfId="36750"/>
    <cellStyle name="Header1 24 3 8" xfId="9590"/>
    <cellStyle name="Header1 24 3 8 2" xfId="13884"/>
    <cellStyle name="Header1 24 3 8 3" xfId="21336"/>
    <cellStyle name="Header1 24 3 8 4" xfId="20163"/>
    <cellStyle name="Header1 24 3 8 5" xfId="36751"/>
    <cellStyle name="Header1 24 3 9" xfId="6534"/>
    <cellStyle name="Header1 24 3 9 2" xfId="13885"/>
    <cellStyle name="Header1 24 3 9 3" xfId="21337"/>
    <cellStyle name="Header1 24 3 9 4" xfId="11195"/>
    <cellStyle name="Header1 24 3 9 5" xfId="36752"/>
    <cellStyle name="Header1 24 4" xfId="6732"/>
    <cellStyle name="Header1 24 4 2" xfId="13886"/>
    <cellStyle name="Header1 24 4 3" xfId="21338"/>
    <cellStyle name="Header1 24 4 4" xfId="20237"/>
    <cellStyle name="Header1 24 4 5" xfId="36753"/>
    <cellStyle name="Header1 24 5" xfId="8569"/>
    <cellStyle name="Header1 24 5 2" xfId="13887"/>
    <cellStyle name="Header1 24 5 3" xfId="21339"/>
    <cellStyle name="Header1 24 5 4" xfId="12533"/>
    <cellStyle name="Header1 24 5 5" xfId="36754"/>
    <cellStyle name="Header1 24 6" xfId="12938"/>
    <cellStyle name="Header1 24 7" xfId="20501"/>
    <cellStyle name="Header1 24 8" xfId="22617"/>
    <cellStyle name="Header1 24 9" xfId="10299"/>
    <cellStyle name="Header1 25" xfId="3466"/>
    <cellStyle name="Header1 25 2" xfId="5802"/>
    <cellStyle name="Header1 25 2 10" xfId="13888"/>
    <cellStyle name="Header1 25 2 11" xfId="21340"/>
    <cellStyle name="Header1 25 2 12" xfId="12771"/>
    <cellStyle name="Header1 25 2 13" xfId="36755"/>
    <cellStyle name="Header1 25 2 2" xfId="7351"/>
    <cellStyle name="Header1 25 2 2 2" xfId="13889"/>
    <cellStyle name="Header1 25 2 2 3" xfId="21341"/>
    <cellStyle name="Header1 25 2 2 4" xfId="20047"/>
    <cellStyle name="Header1 25 2 2 5" xfId="36756"/>
    <cellStyle name="Header1 25 2 3" xfId="7870"/>
    <cellStyle name="Header1 25 2 3 2" xfId="13890"/>
    <cellStyle name="Header1 25 2 3 3" xfId="21342"/>
    <cellStyle name="Header1 25 2 3 4" xfId="12516"/>
    <cellStyle name="Header1 25 2 3 5" xfId="36757"/>
    <cellStyle name="Header1 25 2 4" xfId="8215"/>
    <cellStyle name="Header1 25 2 4 2" xfId="13891"/>
    <cellStyle name="Header1 25 2 4 3" xfId="21343"/>
    <cellStyle name="Header1 25 2 4 4" xfId="11800"/>
    <cellStyle name="Header1 25 2 4 5" xfId="36758"/>
    <cellStyle name="Header1 25 2 5" xfId="8641"/>
    <cellStyle name="Header1 25 2 5 2" xfId="13892"/>
    <cellStyle name="Header1 25 2 5 3" xfId="21344"/>
    <cellStyle name="Header1 25 2 5 4" xfId="22568"/>
    <cellStyle name="Header1 25 2 5 5" xfId="36759"/>
    <cellStyle name="Header1 25 2 6" xfId="8996"/>
    <cellStyle name="Header1 25 2 6 2" xfId="13893"/>
    <cellStyle name="Header1 25 2 6 3" xfId="21345"/>
    <cellStyle name="Header1 25 2 6 4" xfId="20041"/>
    <cellStyle name="Header1 25 2 6 5" xfId="36760"/>
    <cellStyle name="Header1 25 2 7" xfId="9451"/>
    <cellStyle name="Header1 25 2 7 2" xfId="13894"/>
    <cellStyle name="Header1 25 2 7 3" xfId="21346"/>
    <cellStyle name="Header1 25 2 7 4" xfId="11111"/>
    <cellStyle name="Header1 25 2 7 5" xfId="36761"/>
    <cellStyle name="Header1 25 2 8" xfId="9771"/>
    <cellStyle name="Header1 25 2 8 2" xfId="13895"/>
    <cellStyle name="Header1 25 2 8 3" xfId="21347"/>
    <cellStyle name="Header1 25 2 8 4" xfId="22628"/>
    <cellStyle name="Header1 25 2 8 5" xfId="36762"/>
    <cellStyle name="Header1 25 2 9" xfId="10040"/>
    <cellStyle name="Header1 25 2 9 2" xfId="13896"/>
    <cellStyle name="Header1 25 2 9 3" xfId="21348"/>
    <cellStyle name="Header1 25 2 9 4" xfId="20419"/>
    <cellStyle name="Header1 25 2 9 5" xfId="36763"/>
    <cellStyle name="Header1 25 3" xfId="4971"/>
    <cellStyle name="Header1 25 3 10" xfId="13897"/>
    <cellStyle name="Header1 25 3 11" xfId="21349"/>
    <cellStyle name="Header1 25 3 12" xfId="20325"/>
    <cellStyle name="Header1 25 3 13" xfId="36764"/>
    <cellStyle name="Header1 25 3 2" xfId="7206"/>
    <cellStyle name="Header1 25 3 2 2" xfId="13898"/>
    <cellStyle name="Header1 25 3 2 3" xfId="21350"/>
    <cellStyle name="Header1 25 3 2 4" xfId="10281"/>
    <cellStyle name="Header1 25 3 2 5" xfId="36765"/>
    <cellStyle name="Header1 25 3 3" xfId="7752"/>
    <cellStyle name="Header1 25 3 3 2" xfId="13899"/>
    <cellStyle name="Header1 25 3 3 3" xfId="21351"/>
    <cellStyle name="Header1 25 3 3 4" xfId="11062"/>
    <cellStyle name="Header1 25 3 3 5" xfId="36766"/>
    <cellStyle name="Header1 25 3 4" xfId="8076"/>
    <cellStyle name="Header1 25 3 4 2" xfId="13900"/>
    <cellStyle name="Header1 25 3 4 3" xfId="21352"/>
    <cellStyle name="Header1 25 3 4 4" xfId="12190"/>
    <cellStyle name="Header1 25 3 4 5" xfId="36767"/>
    <cellStyle name="Header1 25 3 5" xfId="8525"/>
    <cellStyle name="Header1 25 3 5 2" xfId="13901"/>
    <cellStyle name="Header1 25 3 5 3" xfId="21353"/>
    <cellStyle name="Header1 25 3 5 4" xfId="20147"/>
    <cellStyle name="Header1 25 3 5 5" xfId="36768"/>
    <cellStyle name="Header1 25 3 6" xfId="8872"/>
    <cellStyle name="Header1 25 3 6 2" xfId="13902"/>
    <cellStyle name="Header1 25 3 6 3" xfId="21354"/>
    <cellStyle name="Header1 25 3 6 4" xfId="10787"/>
    <cellStyle name="Header1 25 3 6 5" xfId="36769"/>
    <cellStyle name="Header1 25 3 7" xfId="9324"/>
    <cellStyle name="Header1 25 3 7 2" xfId="13903"/>
    <cellStyle name="Header1 25 3 7 3" xfId="21355"/>
    <cellStyle name="Header1 25 3 7 4" xfId="20439"/>
    <cellStyle name="Header1 25 3 7 5" xfId="36770"/>
    <cellStyle name="Header1 25 3 8" xfId="9684"/>
    <cellStyle name="Header1 25 3 8 2" xfId="13904"/>
    <cellStyle name="Header1 25 3 8 3" xfId="21356"/>
    <cellStyle name="Header1 25 3 8 4" xfId="20347"/>
    <cellStyle name="Header1 25 3 8 5" xfId="36771"/>
    <cellStyle name="Header1 25 3 9" xfId="9951"/>
    <cellStyle name="Header1 25 3 9 2" xfId="13905"/>
    <cellStyle name="Header1 25 3 9 3" xfId="21357"/>
    <cellStyle name="Header1 25 3 9 4" xfId="19937"/>
    <cellStyle name="Header1 25 3 9 5" xfId="36772"/>
    <cellStyle name="Header1 25 4" xfId="5723"/>
    <cellStyle name="Header1 25 4 2" xfId="13906"/>
    <cellStyle name="Header1 25 4 3" xfId="21358"/>
    <cellStyle name="Header1 25 4 4" xfId="20002"/>
    <cellStyle name="Header1 25 4 5" xfId="36773"/>
    <cellStyle name="Header1 25 5" xfId="5174"/>
    <cellStyle name="Header1 25 5 2" xfId="13907"/>
    <cellStyle name="Header1 25 5 3" xfId="21359"/>
    <cellStyle name="Header1 25 5 4" xfId="20235"/>
    <cellStyle name="Header1 25 5 5" xfId="36774"/>
    <cellStyle name="Header1 25 6" xfId="12964"/>
    <cellStyle name="Header1 25 7" xfId="20520"/>
    <cellStyle name="Header1 25 8" xfId="11384"/>
    <cellStyle name="Header1 25 9" xfId="22504"/>
    <cellStyle name="Header1 26" xfId="3485"/>
    <cellStyle name="Header1 26 2" xfId="5814"/>
    <cellStyle name="Header1 26 2 10" xfId="13908"/>
    <cellStyle name="Header1 26 2 11" xfId="21360"/>
    <cellStyle name="Header1 26 2 12" xfId="20498"/>
    <cellStyle name="Header1 26 2 13" xfId="36775"/>
    <cellStyle name="Header1 26 2 2" xfId="7492"/>
    <cellStyle name="Header1 26 2 2 2" xfId="13909"/>
    <cellStyle name="Header1 26 2 2 3" xfId="21361"/>
    <cellStyle name="Header1 26 2 2 4" xfId="20135"/>
    <cellStyle name="Header1 26 2 2 5" xfId="36776"/>
    <cellStyle name="Header1 26 2 3" xfId="7987"/>
    <cellStyle name="Header1 26 2 3 2" xfId="13910"/>
    <cellStyle name="Header1 26 2 3 3" xfId="21362"/>
    <cellStyle name="Header1 26 2 3 4" xfId="22593"/>
    <cellStyle name="Header1 26 2 3 5" xfId="36777"/>
    <cellStyle name="Header1 26 2 4" xfId="8351"/>
    <cellStyle name="Header1 26 2 4 2" xfId="13911"/>
    <cellStyle name="Header1 26 2 4 3" xfId="21363"/>
    <cellStyle name="Header1 26 2 4 4" xfId="22590"/>
    <cellStyle name="Header1 26 2 4 5" xfId="36778"/>
    <cellStyle name="Header1 26 2 5" xfId="8763"/>
    <cellStyle name="Header1 26 2 5 2" xfId="13912"/>
    <cellStyle name="Header1 26 2 5 3" xfId="21364"/>
    <cellStyle name="Header1 26 2 5 4" xfId="19948"/>
    <cellStyle name="Header1 26 2 5 5" xfId="36779"/>
    <cellStyle name="Header1 26 2 6" xfId="9133"/>
    <cellStyle name="Header1 26 2 6 2" xfId="13913"/>
    <cellStyle name="Header1 26 2 6 3" xfId="21365"/>
    <cellStyle name="Header1 26 2 6 4" xfId="22602"/>
    <cellStyle name="Header1 26 2 6 5" xfId="36780"/>
    <cellStyle name="Header1 26 2 7" xfId="9555"/>
    <cellStyle name="Header1 26 2 7 2" xfId="13914"/>
    <cellStyle name="Header1 26 2 7 3" xfId="21366"/>
    <cellStyle name="Header1 26 2 7 4" xfId="12759"/>
    <cellStyle name="Header1 26 2 7 5" xfId="36781"/>
    <cellStyle name="Header1 26 2 8" xfId="9870"/>
    <cellStyle name="Header1 26 2 8 2" xfId="13915"/>
    <cellStyle name="Header1 26 2 8 3" xfId="21367"/>
    <cellStyle name="Header1 26 2 8 4" xfId="20067"/>
    <cellStyle name="Header1 26 2 8 5" xfId="36782"/>
    <cellStyle name="Header1 26 2 9" xfId="10138"/>
    <cellStyle name="Header1 26 2 9 2" xfId="13916"/>
    <cellStyle name="Header1 26 2 9 3" xfId="21368"/>
    <cellStyle name="Header1 26 2 9 4" xfId="22470"/>
    <cellStyle name="Header1 26 2 9 5" xfId="36783"/>
    <cellStyle name="Header1 26 3" xfId="5995"/>
    <cellStyle name="Header1 26 3 10" xfId="13917"/>
    <cellStyle name="Header1 26 3 11" xfId="21369"/>
    <cellStyle name="Header1 26 3 12" xfId="12175"/>
    <cellStyle name="Header1 26 3 13" xfId="36784"/>
    <cellStyle name="Header1 26 3 2" xfId="6839"/>
    <cellStyle name="Header1 26 3 2 2" xfId="13918"/>
    <cellStyle name="Header1 26 3 2 3" xfId="21370"/>
    <cellStyle name="Header1 26 3 2 4" xfId="22571"/>
    <cellStyle name="Header1 26 3 2 5" xfId="36785"/>
    <cellStyle name="Header1 26 3 3" xfId="5363"/>
    <cellStyle name="Header1 26 3 3 2" xfId="13919"/>
    <cellStyle name="Header1 26 3 3 3" xfId="21371"/>
    <cellStyle name="Header1 26 3 3 4" xfId="20076"/>
    <cellStyle name="Header1 26 3 3 5" xfId="36786"/>
    <cellStyle name="Header1 26 3 4" xfId="5539"/>
    <cellStyle name="Header1 26 3 4 2" xfId="13920"/>
    <cellStyle name="Header1 26 3 4 3" xfId="21372"/>
    <cellStyle name="Header1 26 3 4 4" xfId="20330"/>
    <cellStyle name="Header1 26 3 4 5" xfId="36787"/>
    <cellStyle name="Header1 26 3 5" xfId="6139"/>
    <cellStyle name="Header1 26 3 5 2" xfId="13921"/>
    <cellStyle name="Header1 26 3 5 3" xfId="21373"/>
    <cellStyle name="Header1 26 3 5 4" xfId="10259"/>
    <cellStyle name="Header1 26 3 5 5" xfId="36788"/>
    <cellStyle name="Header1 26 3 6" xfId="5009"/>
    <cellStyle name="Header1 26 3 6 2" xfId="13922"/>
    <cellStyle name="Header1 26 3 6 3" xfId="21374"/>
    <cellStyle name="Header1 26 3 6 4" xfId="22569"/>
    <cellStyle name="Header1 26 3 6 5" xfId="36789"/>
    <cellStyle name="Header1 26 3 7" xfId="7889"/>
    <cellStyle name="Header1 26 3 7 2" xfId="13923"/>
    <cellStyle name="Header1 26 3 7 3" xfId="21375"/>
    <cellStyle name="Header1 26 3 7 4" xfId="20326"/>
    <cellStyle name="Header1 26 3 7 5" xfId="36790"/>
    <cellStyle name="Header1 26 3 8" xfId="8387"/>
    <cellStyle name="Header1 26 3 8 2" xfId="13924"/>
    <cellStyle name="Header1 26 3 8 3" xfId="21376"/>
    <cellStyle name="Header1 26 3 8 4" xfId="10278"/>
    <cellStyle name="Header1 26 3 8 5" xfId="36791"/>
    <cellStyle name="Header1 26 3 9" xfId="4337"/>
    <cellStyle name="Header1 26 3 9 2" xfId="13925"/>
    <cellStyle name="Header1 26 3 9 3" xfId="21377"/>
    <cellStyle name="Header1 26 3 9 4" xfId="19929"/>
    <cellStyle name="Header1 26 3 9 5" xfId="36792"/>
    <cellStyle name="Header1 26 4" xfId="6473"/>
    <cellStyle name="Header1 26 4 2" xfId="13926"/>
    <cellStyle name="Header1 26 4 3" xfId="21378"/>
    <cellStyle name="Header1 26 4 4" xfId="13092"/>
    <cellStyle name="Header1 26 4 5" xfId="36793"/>
    <cellStyle name="Header1 26 5" xfId="5735"/>
    <cellStyle name="Header1 26 5 2" xfId="13927"/>
    <cellStyle name="Header1 26 5 3" xfId="21379"/>
    <cellStyle name="Header1 26 5 4" xfId="19907"/>
    <cellStyle name="Header1 26 5 5" xfId="36794"/>
    <cellStyle name="Header1 26 6" xfId="12981"/>
    <cellStyle name="Header1 26 7" xfId="20531"/>
    <cellStyle name="Header1 26 8" xfId="10297"/>
    <cellStyle name="Header1 26 9" xfId="10288"/>
    <cellStyle name="Header1 27" xfId="3468"/>
    <cellStyle name="Header1 27 2" xfId="5804"/>
    <cellStyle name="Header1 27 2 10" xfId="13928"/>
    <cellStyle name="Header1 27 2 11" xfId="21380"/>
    <cellStyle name="Header1 27 2 12" xfId="11301"/>
    <cellStyle name="Header1 27 2 13" xfId="36795"/>
    <cellStyle name="Header1 27 2 2" xfId="7343"/>
    <cellStyle name="Header1 27 2 2 2" xfId="13929"/>
    <cellStyle name="Header1 27 2 2 3" xfId="21381"/>
    <cellStyle name="Header1 27 2 2 4" xfId="20435"/>
    <cellStyle name="Header1 27 2 2 5" xfId="36796"/>
    <cellStyle name="Header1 27 2 3" xfId="7859"/>
    <cellStyle name="Header1 27 2 3 2" xfId="13930"/>
    <cellStyle name="Header1 27 2 3 3" xfId="21382"/>
    <cellStyle name="Header1 27 2 3 4" xfId="12809"/>
    <cellStyle name="Header1 27 2 3 5" xfId="36797"/>
    <cellStyle name="Header1 27 2 4" xfId="8206"/>
    <cellStyle name="Header1 27 2 4 2" xfId="13931"/>
    <cellStyle name="Header1 27 2 4 3" xfId="21383"/>
    <cellStyle name="Header1 27 2 4 4" xfId="19936"/>
    <cellStyle name="Header1 27 2 4 5" xfId="36798"/>
    <cellStyle name="Header1 27 2 5" xfId="8630"/>
    <cellStyle name="Header1 27 2 5 2" xfId="13932"/>
    <cellStyle name="Header1 27 2 5 3" xfId="21384"/>
    <cellStyle name="Header1 27 2 5 4" xfId="20003"/>
    <cellStyle name="Header1 27 2 5 5" xfId="36799"/>
    <cellStyle name="Header1 27 2 6" xfId="8987"/>
    <cellStyle name="Header1 27 2 6 2" xfId="13933"/>
    <cellStyle name="Header1 27 2 6 3" xfId="21385"/>
    <cellStyle name="Header1 27 2 6 4" xfId="20230"/>
    <cellStyle name="Header1 27 2 6 5" xfId="36800"/>
    <cellStyle name="Header1 27 2 7" xfId="9443"/>
    <cellStyle name="Header1 27 2 7 2" xfId="13934"/>
    <cellStyle name="Header1 27 2 7 3" xfId="21386"/>
    <cellStyle name="Header1 27 2 7 4" xfId="20492"/>
    <cellStyle name="Header1 27 2 7 5" xfId="36801"/>
    <cellStyle name="Header1 27 2 8" xfId="9763"/>
    <cellStyle name="Header1 27 2 8 2" xfId="13935"/>
    <cellStyle name="Header1 27 2 8 3" xfId="21387"/>
    <cellStyle name="Header1 27 2 8 4" xfId="19939"/>
    <cellStyle name="Header1 27 2 8 5" xfId="36802"/>
    <cellStyle name="Header1 27 2 9" xfId="10031"/>
    <cellStyle name="Header1 27 2 9 2" xfId="13936"/>
    <cellStyle name="Header1 27 2 9 3" xfId="21388"/>
    <cellStyle name="Header1 27 2 9 4" xfId="19942"/>
    <cellStyle name="Header1 27 2 9 5" xfId="36803"/>
    <cellStyle name="Header1 27 3" xfId="3819"/>
    <cellStyle name="Header1 27 3 10" xfId="13937"/>
    <cellStyle name="Header1 27 3 11" xfId="21389"/>
    <cellStyle name="Header1 27 3 12" xfId="11762"/>
    <cellStyle name="Header1 27 3 13" xfId="36804"/>
    <cellStyle name="Header1 27 3 2" xfId="6973"/>
    <cellStyle name="Header1 27 3 2 2" xfId="13938"/>
    <cellStyle name="Header1 27 3 2 3" xfId="21390"/>
    <cellStyle name="Header1 27 3 2 4" xfId="20139"/>
    <cellStyle name="Header1 27 3 2 5" xfId="36805"/>
    <cellStyle name="Header1 27 3 3" xfId="7596"/>
    <cellStyle name="Header1 27 3 3 2" xfId="13939"/>
    <cellStyle name="Header1 27 3 3 3" xfId="21391"/>
    <cellStyle name="Header1 27 3 3 4" xfId="13061"/>
    <cellStyle name="Header1 27 3 3 5" xfId="36806"/>
    <cellStyle name="Header1 27 3 4" xfId="6317"/>
    <cellStyle name="Header1 27 3 4 2" xfId="13940"/>
    <cellStyle name="Header1 27 3 4 3" xfId="21392"/>
    <cellStyle name="Header1 27 3 4 4" xfId="12744"/>
    <cellStyle name="Header1 27 3 4 5" xfId="36807"/>
    <cellStyle name="Header1 27 3 5" xfId="5806"/>
    <cellStyle name="Header1 27 3 5 2" xfId="13941"/>
    <cellStyle name="Header1 27 3 5 3" xfId="21393"/>
    <cellStyle name="Header1 27 3 5 4" xfId="20051"/>
    <cellStyle name="Header1 27 3 5 5" xfId="36808"/>
    <cellStyle name="Header1 27 3 6" xfId="5256"/>
    <cellStyle name="Header1 27 3 6 2" xfId="13942"/>
    <cellStyle name="Header1 27 3 6 3" xfId="21394"/>
    <cellStyle name="Header1 27 3 6 4" xfId="11758"/>
    <cellStyle name="Header1 27 3 6 5" xfId="36809"/>
    <cellStyle name="Header1 27 3 7" xfId="6116"/>
    <cellStyle name="Header1 27 3 7 2" xfId="13943"/>
    <cellStyle name="Header1 27 3 7 3" xfId="21395"/>
    <cellStyle name="Header1 27 3 7 4" xfId="11880"/>
    <cellStyle name="Header1 27 3 7 5" xfId="36810"/>
    <cellStyle name="Header1 27 3 8" xfId="4739"/>
    <cellStyle name="Header1 27 3 8 2" xfId="13944"/>
    <cellStyle name="Header1 27 3 8 3" xfId="21396"/>
    <cellStyle name="Header1 27 3 8 4" xfId="20433"/>
    <cellStyle name="Header1 27 3 8 5" xfId="36811"/>
    <cellStyle name="Header1 27 3 9" xfId="4253"/>
    <cellStyle name="Header1 27 3 9 2" xfId="13945"/>
    <cellStyle name="Header1 27 3 9 3" xfId="21397"/>
    <cellStyle name="Header1 27 3 9 4" xfId="20042"/>
    <cellStyle name="Header1 27 3 9 5" xfId="36812"/>
    <cellStyle name="Header1 27 4" xfId="5146"/>
    <cellStyle name="Header1 27 4 2" xfId="13946"/>
    <cellStyle name="Header1 27 4 3" xfId="21398"/>
    <cellStyle name="Header1 27 4 4" xfId="20332"/>
    <cellStyle name="Header1 27 4 5" xfId="36813"/>
    <cellStyle name="Header1 27 5" xfId="6314"/>
    <cellStyle name="Header1 27 5 2" xfId="13947"/>
    <cellStyle name="Header1 27 5 3" xfId="21399"/>
    <cellStyle name="Header1 27 5 4" xfId="22629"/>
    <cellStyle name="Header1 27 5 5" xfId="36814"/>
    <cellStyle name="Header1 27 6" xfId="12966"/>
    <cellStyle name="Header1 27 7" xfId="20522"/>
    <cellStyle name="Header1 27 8" xfId="10332"/>
    <cellStyle name="Header1 27 9" xfId="27689"/>
    <cellStyle name="Header1 28" xfId="3495"/>
    <cellStyle name="Header1 28 2" xfId="5820"/>
    <cellStyle name="Header1 28 2 10" xfId="13948"/>
    <cellStyle name="Header1 28 2 11" xfId="21400"/>
    <cellStyle name="Header1 28 2 12" xfId="20413"/>
    <cellStyle name="Header1 28 2 13" xfId="36815"/>
    <cellStyle name="Header1 28 2 2" xfId="7494"/>
    <cellStyle name="Header1 28 2 2 2" xfId="13949"/>
    <cellStyle name="Header1 28 2 2 3" xfId="21401"/>
    <cellStyle name="Header1 28 2 2 4" xfId="20328"/>
    <cellStyle name="Header1 28 2 2 5" xfId="36816"/>
    <cellStyle name="Header1 28 2 3" xfId="7989"/>
    <cellStyle name="Header1 28 2 3 2" xfId="13950"/>
    <cellStyle name="Header1 28 2 3 3" xfId="21402"/>
    <cellStyle name="Header1 28 2 3 4" xfId="12849"/>
    <cellStyle name="Header1 28 2 3 5" xfId="36817"/>
    <cellStyle name="Header1 28 2 4" xfId="8353"/>
    <cellStyle name="Header1 28 2 4 2" xfId="13951"/>
    <cellStyle name="Header1 28 2 4 3" xfId="21403"/>
    <cellStyle name="Header1 28 2 4 4" xfId="19757"/>
    <cellStyle name="Header1 28 2 4 5" xfId="36818"/>
    <cellStyle name="Header1 28 2 5" xfId="8765"/>
    <cellStyle name="Header1 28 2 5 2" xfId="13952"/>
    <cellStyle name="Header1 28 2 5 3" xfId="21404"/>
    <cellStyle name="Header1 28 2 5 4" xfId="12882"/>
    <cellStyle name="Header1 28 2 5 5" xfId="36819"/>
    <cellStyle name="Header1 28 2 6" xfId="9135"/>
    <cellStyle name="Header1 28 2 6 2" xfId="13953"/>
    <cellStyle name="Header1 28 2 6 3" xfId="21405"/>
    <cellStyle name="Header1 28 2 6 4" xfId="10632"/>
    <cellStyle name="Header1 28 2 6 5" xfId="36820"/>
    <cellStyle name="Header1 28 2 7" xfId="9557"/>
    <cellStyle name="Header1 28 2 7 2" xfId="13954"/>
    <cellStyle name="Header1 28 2 7 3" xfId="21406"/>
    <cellStyle name="Header1 28 2 7 4" xfId="11054"/>
    <cellStyle name="Header1 28 2 7 5" xfId="36821"/>
    <cellStyle name="Header1 28 2 8" xfId="9872"/>
    <cellStyle name="Header1 28 2 8 2" xfId="13955"/>
    <cellStyle name="Header1 28 2 8 3" xfId="21407"/>
    <cellStyle name="Header1 28 2 8 4" xfId="20427"/>
    <cellStyle name="Header1 28 2 8 5" xfId="36822"/>
    <cellStyle name="Header1 28 2 9" xfId="10140"/>
    <cellStyle name="Header1 28 2 9 2" xfId="13956"/>
    <cellStyle name="Header1 28 2 9 3" xfId="21408"/>
    <cellStyle name="Header1 28 2 9 4" xfId="10300"/>
    <cellStyle name="Header1 28 2 9 5" xfId="36823"/>
    <cellStyle name="Header1 28 3" xfId="5998"/>
    <cellStyle name="Header1 28 3 10" xfId="13957"/>
    <cellStyle name="Header1 28 3 11" xfId="21409"/>
    <cellStyle name="Header1 28 3 12" xfId="12151"/>
    <cellStyle name="Header1 28 3 13" xfId="36824"/>
    <cellStyle name="Header1 28 3 2" xfId="7119"/>
    <cellStyle name="Header1 28 3 2 2" xfId="13958"/>
    <cellStyle name="Header1 28 3 2 3" xfId="21410"/>
    <cellStyle name="Header1 28 3 2 4" xfId="26840"/>
    <cellStyle name="Header1 28 3 2 5" xfId="36825"/>
    <cellStyle name="Header1 28 3 3" xfId="7679"/>
    <cellStyle name="Header1 28 3 3 2" xfId="13959"/>
    <cellStyle name="Header1 28 3 3 3" xfId="21411"/>
    <cellStyle name="Header1 28 3 3 4" xfId="20004"/>
    <cellStyle name="Header1 28 3 3 5" xfId="36826"/>
    <cellStyle name="Header1 28 3 4" xfId="7108"/>
    <cellStyle name="Header1 28 3 4 2" xfId="13960"/>
    <cellStyle name="Header1 28 3 4 3" xfId="21412"/>
    <cellStyle name="Header1 28 3 4 4" xfId="20005"/>
    <cellStyle name="Header1 28 3 4 5" xfId="36827"/>
    <cellStyle name="Header1 28 3 5" xfId="8453"/>
    <cellStyle name="Header1 28 3 5 2" xfId="13961"/>
    <cellStyle name="Header1 28 3 5 3" xfId="21413"/>
    <cellStyle name="Header1 28 3 5 4" xfId="12717"/>
    <cellStyle name="Header1 28 3 5 5" xfId="36828"/>
    <cellStyle name="Header1 28 3 6" xfId="8792"/>
    <cellStyle name="Header1 28 3 6 2" xfId="13962"/>
    <cellStyle name="Header1 28 3 6 3" xfId="21414"/>
    <cellStyle name="Header1 28 3 6 4" xfId="10231"/>
    <cellStyle name="Header1 28 3 6 5" xfId="36829"/>
    <cellStyle name="Header1 28 3 7" xfId="9257"/>
    <cellStyle name="Header1 28 3 7 2" xfId="13963"/>
    <cellStyle name="Header1 28 3 7 3" xfId="21415"/>
    <cellStyle name="Header1 28 3 7 4" xfId="20334"/>
    <cellStyle name="Header1 28 3 7 5" xfId="36830"/>
    <cellStyle name="Header1 28 3 8" xfId="9617"/>
    <cellStyle name="Header1 28 3 8 2" xfId="13964"/>
    <cellStyle name="Header1 28 3 8 3" xfId="21416"/>
    <cellStyle name="Header1 28 3 8 4" xfId="10276"/>
    <cellStyle name="Header1 28 3 8 5" xfId="36831"/>
    <cellStyle name="Header1 28 3 9" xfId="6686"/>
    <cellStyle name="Header1 28 3 9 2" xfId="13965"/>
    <cellStyle name="Header1 28 3 9 3" xfId="21417"/>
    <cellStyle name="Header1 28 3 9 4" xfId="19136"/>
    <cellStyle name="Header1 28 3 9 5" xfId="36832"/>
    <cellStyle name="Header1 28 4" xfId="6151"/>
    <cellStyle name="Header1 28 4 2" xfId="13966"/>
    <cellStyle name="Header1 28 4 3" xfId="21418"/>
    <cellStyle name="Header1 28 4 4" xfId="12616"/>
    <cellStyle name="Header1 28 4 5" xfId="36833"/>
    <cellStyle name="Header1 28 5" xfId="5250"/>
    <cellStyle name="Header1 28 5 2" xfId="13967"/>
    <cellStyle name="Header1 28 5 3" xfId="21419"/>
    <cellStyle name="Header1 28 5 4" xfId="20335"/>
    <cellStyle name="Header1 28 5 5" xfId="36834"/>
    <cellStyle name="Header1 28 6" xfId="12990"/>
    <cellStyle name="Header1 28 7" xfId="20536"/>
    <cellStyle name="Header1 28 8" xfId="19769"/>
    <cellStyle name="Header1 28 9" xfId="12164"/>
    <cellStyle name="Header1 29" xfId="3535"/>
    <cellStyle name="Header1 29 2" xfId="5833"/>
    <cellStyle name="Header1 29 2 10" xfId="13968"/>
    <cellStyle name="Header1 29 2 11" xfId="21420"/>
    <cellStyle name="Header1 29 2 12" xfId="10846"/>
    <cellStyle name="Header1 29 2 13" xfId="36835"/>
    <cellStyle name="Header1 29 2 2" xfId="7499"/>
    <cellStyle name="Header1 29 2 2 2" xfId="13969"/>
    <cellStyle name="Header1 29 2 2 3" xfId="21421"/>
    <cellStyle name="Header1 29 2 2 4" xfId="20006"/>
    <cellStyle name="Header1 29 2 2 5" xfId="36836"/>
    <cellStyle name="Header1 29 2 3" xfId="7994"/>
    <cellStyle name="Header1 29 2 3 2" xfId="13970"/>
    <cellStyle name="Header1 29 2 3 3" xfId="21422"/>
    <cellStyle name="Header1 29 2 3 4" xfId="20007"/>
    <cellStyle name="Header1 29 2 3 5" xfId="36837"/>
    <cellStyle name="Header1 29 2 4" xfId="8358"/>
    <cellStyle name="Header1 29 2 4 2" xfId="13971"/>
    <cellStyle name="Header1 29 2 4 3" xfId="21423"/>
    <cellStyle name="Header1 29 2 4 4" xfId="20689"/>
    <cellStyle name="Header1 29 2 4 5" xfId="36838"/>
    <cellStyle name="Header1 29 2 5" xfId="8770"/>
    <cellStyle name="Header1 29 2 5 2" xfId="13972"/>
    <cellStyle name="Header1 29 2 5 3" xfId="21424"/>
    <cellStyle name="Header1 29 2 5 4" xfId="20690"/>
    <cellStyle name="Header1 29 2 5 5" xfId="36839"/>
    <cellStyle name="Header1 29 2 6" xfId="9140"/>
    <cellStyle name="Header1 29 2 6 2" xfId="13973"/>
    <cellStyle name="Header1 29 2 6 3" xfId="21425"/>
    <cellStyle name="Header1 29 2 6 4" xfId="20691"/>
    <cellStyle name="Header1 29 2 6 5" xfId="36840"/>
    <cellStyle name="Header1 29 2 7" xfId="9562"/>
    <cellStyle name="Header1 29 2 7 2" xfId="13974"/>
    <cellStyle name="Header1 29 2 7 3" xfId="21426"/>
    <cellStyle name="Header1 29 2 7 4" xfId="19926"/>
    <cellStyle name="Header1 29 2 7 5" xfId="36841"/>
    <cellStyle name="Header1 29 2 8" xfId="9877"/>
    <cellStyle name="Header1 29 2 8 2" xfId="13975"/>
    <cellStyle name="Header1 29 2 8 3" xfId="21427"/>
    <cellStyle name="Header1 29 2 8 4" xfId="20692"/>
    <cellStyle name="Header1 29 2 8 5" xfId="36842"/>
    <cellStyle name="Header1 29 2 9" xfId="10145"/>
    <cellStyle name="Header1 29 2 9 2" xfId="13976"/>
    <cellStyle name="Header1 29 2 9 3" xfId="21428"/>
    <cellStyle name="Header1 29 2 9 4" xfId="20693"/>
    <cellStyle name="Header1 29 2 9 5" xfId="36843"/>
    <cellStyle name="Header1 29 3" xfId="6009"/>
    <cellStyle name="Header1 29 3 10" xfId="13977"/>
    <cellStyle name="Header1 29 3 11" xfId="21429"/>
    <cellStyle name="Header1 29 3 12" xfId="11751"/>
    <cellStyle name="Header1 29 3 13" xfId="36844"/>
    <cellStyle name="Header1 29 3 2" xfId="7461"/>
    <cellStyle name="Header1 29 3 2 2" xfId="13978"/>
    <cellStyle name="Header1 29 3 2 3" xfId="21430"/>
    <cellStyle name="Header1 29 3 2 4" xfId="20154"/>
    <cellStyle name="Header1 29 3 2 5" xfId="36845"/>
    <cellStyle name="Header1 29 3 3" xfId="7968"/>
    <cellStyle name="Header1 29 3 3 2" xfId="13979"/>
    <cellStyle name="Header1 29 3 3 3" xfId="21431"/>
    <cellStyle name="Header1 29 3 3 4" xfId="11750"/>
    <cellStyle name="Header1 29 3 3 5" xfId="36846"/>
    <cellStyle name="Header1 29 3 4" xfId="8320"/>
    <cellStyle name="Header1 29 3 4 2" xfId="13980"/>
    <cellStyle name="Header1 29 3 4 3" xfId="21432"/>
    <cellStyle name="Header1 29 3 4 4" xfId="12960"/>
    <cellStyle name="Header1 29 3 4 5" xfId="36847"/>
    <cellStyle name="Header1 29 3 5" xfId="8743"/>
    <cellStyle name="Header1 29 3 5 2" xfId="13981"/>
    <cellStyle name="Header1 29 3 5 3" xfId="21433"/>
    <cellStyle name="Header1 29 3 5 4" xfId="12232"/>
    <cellStyle name="Header1 29 3 5 5" xfId="36848"/>
    <cellStyle name="Header1 29 3 6" xfId="9102"/>
    <cellStyle name="Header1 29 3 6 2" xfId="13982"/>
    <cellStyle name="Header1 29 3 6 3" xfId="21434"/>
    <cellStyle name="Header1 29 3 6 4" xfId="19826"/>
    <cellStyle name="Header1 29 3 6 5" xfId="36849"/>
    <cellStyle name="Header1 29 3 7" xfId="9538"/>
    <cellStyle name="Header1 29 3 7 2" xfId="13983"/>
    <cellStyle name="Header1 29 3 7 3" xfId="21435"/>
    <cellStyle name="Header1 29 3 7 4" xfId="22575"/>
    <cellStyle name="Header1 29 3 7 5" xfId="36850"/>
    <cellStyle name="Header1 29 3 8" xfId="9852"/>
    <cellStyle name="Header1 29 3 8 2" xfId="13984"/>
    <cellStyle name="Header1 29 3 8 3" xfId="21436"/>
    <cellStyle name="Header1 29 3 8 4" xfId="20045"/>
    <cellStyle name="Header1 29 3 8 5" xfId="36851"/>
    <cellStyle name="Header1 29 3 9" xfId="10122"/>
    <cellStyle name="Header1 29 3 9 2" xfId="13985"/>
    <cellStyle name="Header1 29 3 9 3" xfId="21437"/>
    <cellStyle name="Header1 29 3 9 4" xfId="20361"/>
    <cellStyle name="Header1 29 3 9 5" xfId="36852"/>
    <cellStyle name="Header1 29 4" xfId="6464"/>
    <cellStyle name="Header1 29 4 2" xfId="13986"/>
    <cellStyle name="Header1 29 4 3" xfId="21438"/>
    <cellStyle name="Header1 29 4 4" xfId="11100"/>
    <cellStyle name="Header1 29 4 5" xfId="36853"/>
    <cellStyle name="Header1 29 5" xfId="5846"/>
    <cellStyle name="Header1 29 5 2" xfId="13987"/>
    <cellStyle name="Header1 29 5 3" xfId="21439"/>
    <cellStyle name="Header1 29 5 4" xfId="11749"/>
    <cellStyle name="Header1 29 5 5" xfId="36854"/>
    <cellStyle name="Header1 29 6" xfId="13019"/>
    <cellStyle name="Header1 29 7" xfId="20552"/>
    <cellStyle name="Header1 29 8" xfId="19932"/>
    <cellStyle name="Header1 29 9" xfId="19973"/>
    <cellStyle name="Header1 3" xfId="3096"/>
    <cellStyle name="Header1 3 2" xfId="4670"/>
    <cellStyle name="Header1 3 2 10" xfId="13988"/>
    <cellStyle name="Header1 3 2 11" xfId="21440"/>
    <cellStyle name="Header1 3 2 12" xfId="20348"/>
    <cellStyle name="Header1 3 2 13" xfId="36855"/>
    <cellStyle name="Header1 3 2 2" xfId="6856"/>
    <cellStyle name="Header1 3 2 2 2" xfId="13989"/>
    <cellStyle name="Header1 3 2 2 3" xfId="21441"/>
    <cellStyle name="Header1 3 2 2 4" xfId="20694"/>
    <cellStyle name="Header1 3 2 2 5" xfId="36856"/>
    <cellStyle name="Header1 3 2 3" xfId="5866"/>
    <cellStyle name="Header1 3 2 3 2" xfId="13990"/>
    <cellStyle name="Header1 3 2 3 3" xfId="21442"/>
    <cellStyle name="Header1 3 2 3 4" xfId="20339"/>
    <cellStyle name="Header1 3 2 3 5" xfId="36857"/>
    <cellStyle name="Header1 3 2 4" xfId="6257"/>
    <cellStyle name="Header1 3 2 4 2" xfId="13991"/>
    <cellStyle name="Header1 3 2 4 3" xfId="21443"/>
    <cellStyle name="Header1 3 2 4 4" xfId="22468"/>
    <cellStyle name="Header1 3 2 4 5" xfId="36858"/>
    <cellStyle name="Header1 3 2 5" xfId="5164"/>
    <cellStyle name="Header1 3 2 5 2" xfId="13992"/>
    <cellStyle name="Header1 3 2 5 3" xfId="21444"/>
    <cellStyle name="Header1 3 2 5 4" xfId="19825"/>
    <cellStyle name="Header1 3 2 5 5" xfId="36859"/>
    <cellStyle name="Header1 3 2 6" xfId="6846"/>
    <cellStyle name="Header1 3 2 6 2" xfId="13993"/>
    <cellStyle name="Header1 3 2 6 3" xfId="21445"/>
    <cellStyle name="Header1 3 2 6 4" xfId="22478"/>
    <cellStyle name="Header1 3 2 6 5" xfId="36860"/>
    <cellStyle name="Header1 3 2 7" xfId="6133"/>
    <cellStyle name="Header1 3 2 7 2" xfId="13994"/>
    <cellStyle name="Header1 3 2 7 3" xfId="21446"/>
    <cellStyle name="Header1 3 2 7 4" xfId="20069"/>
    <cellStyle name="Header1 3 2 7 5" xfId="36861"/>
    <cellStyle name="Header1 3 2 8" xfId="4498"/>
    <cellStyle name="Header1 3 2 8 2" xfId="13995"/>
    <cellStyle name="Header1 3 2 8 3" xfId="21447"/>
    <cellStyle name="Header1 3 2 8 4" xfId="22561"/>
    <cellStyle name="Header1 3 2 8 5" xfId="36862"/>
    <cellStyle name="Header1 3 2 9" xfId="4764"/>
    <cellStyle name="Header1 3 2 9 2" xfId="13996"/>
    <cellStyle name="Header1 3 2 9 3" xfId="21448"/>
    <cellStyle name="Header1 3 2 9 4" xfId="22566"/>
    <cellStyle name="Header1 3 2 9 5" xfId="36863"/>
    <cellStyle name="Header1 3 3" xfId="5986"/>
    <cellStyle name="Header1 3 3 10" xfId="13997"/>
    <cellStyle name="Header1 3 3 11" xfId="21449"/>
    <cellStyle name="Header1 3 3 12" xfId="20695"/>
    <cellStyle name="Header1 3 3 13" xfId="36864"/>
    <cellStyle name="Header1 3 3 2" xfId="7073"/>
    <cellStyle name="Header1 3 3 2 2" xfId="13998"/>
    <cellStyle name="Header1 3 3 2 3" xfId="21450"/>
    <cellStyle name="Header1 3 3 2 4" xfId="20696"/>
    <cellStyle name="Header1 3 3 2 5" xfId="36865"/>
    <cellStyle name="Header1 3 3 3" xfId="7647"/>
    <cellStyle name="Header1 3 3 3 2" xfId="13999"/>
    <cellStyle name="Header1 3 3 3 3" xfId="21451"/>
    <cellStyle name="Header1 3 3 3 4" xfId="13466"/>
    <cellStyle name="Header1 3 3 3 5" xfId="36866"/>
    <cellStyle name="Header1 3 3 4" xfId="6977"/>
    <cellStyle name="Header1 3 3 4 2" xfId="14000"/>
    <cellStyle name="Header1 3 3 4 3" xfId="21452"/>
    <cellStyle name="Header1 3 3 4 4" xfId="20697"/>
    <cellStyle name="Header1 3 3 4 5" xfId="36867"/>
    <cellStyle name="Header1 3 3 5" xfId="8425"/>
    <cellStyle name="Header1 3 3 5 2" xfId="14001"/>
    <cellStyle name="Header1 3 3 5 3" xfId="21453"/>
    <cellStyle name="Header1 3 3 5 4" xfId="20044"/>
    <cellStyle name="Header1 3 3 5 5" xfId="36868"/>
    <cellStyle name="Header1 3 3 6" xfId="6071"/>
    <cellStyle name="Header1 3 3 6 2" xfId="14002"/>
    <cellStyle name="Header1 3 3 6 3" xfId="21454"/>
    <cellStyle name="Header1 3 3 6 4" xfId="13423"/>
    <cellStyle name="Header1 3 3 6 5" xfId="36869"/>
    <cellStyle name="Header1 3 3 7" xfId="9225"/>
    <cellStyle name="Header1 3 3 7 2" xfId="14003"/>
    <cellStyle name="Header1 3 3 7 3" xfId="21455"/>
    <cellStyle name="Header1 3 3 7 4" xfId="19824"/>
    <cellStyle name="Header1 3 3 7 5" xfId="36870"/>
    <cellStyle name="Header1 3 3 8" xfId="9592"/>
    <cellStyle name="Header1 3 3 8 2" xfId="14004"/>
    <cellStyle name="Header1 3 3 8 3" xfId="21456"/>
    <cellStyle name="Header1 3 3 8 4" xfId="20109"/>
    <cellStyle name="Header1 3 3 8 5" xfId="36871"/>
    <cellStyle name="Header1 3 3 9" xfId="9435"/>
    <cellStyle name="Header1 3 3 9 2" xfId="14005"/>
    <cellStyle name="Header1 3 3 9 3" xfId="21457"/>
    <cellStyle name="Header1 3 3 9 4" xfId="13070"/>
    <cellStyle name="Header1 3 3 9 5" xfId="36872"/>
    <cellStyle name="Header1 3 4" xfId="6502"/>
    <cellStyle name="Header1 3 4 2" xfId="14006"/>
    <cellStyle name="Header1 3 4 3" xfId="21458"/>
    <cellStyle name="Header1 3 4 4" xfId="20369"/>
    <cellStyle name="Header1 3 4 5" xfId="36873"/>
    <cellStyle name="Header1 3 5" xfId="5199"/>
    <cellStyle name="Header1 3 5 2" xfId="14007"/>
    <cellStyle name="Header1 3 5 3" xfId="21459"/>
    <cellStyle name="Header1 3 5 4" xfId="20395"/>
    <cellStyle name="Header1 3 5 5" xfId="36874"/>
    <cellStyle name="Header1 3 6" xfId="12680"/>
    <cellStyle name="Header1 3 7" xfId="20366"/>
    <cellStyle name="Header1 3 8" xfId="19753"/>
    <cellStyle name="Header1 3 9" xfId="26845"/>
    <cellStyle name="Header1 30" xfId="3512"/>
    <cellStyle name="Header1 30 2" xfId="5828"/>
    <cellStyle name="Header1 30 2 10" xfId="14008"/>
    <cellStyle name="Header1 30 2 11" xfId="21460"/>
    <cellStyle name="Header1 30 2 12" xfId="20698"/>
    <cellStyle name="Header1 30 2 13" xfId="36875"/>
    <cellStyle name="Header1 30 2 2" xfId="7497"/>
    <cellStyle name="Header1 30 2 2 2" xfId="14009"/>
    <cellStyle name="Header1 30 2 2 3" xfId="21461"/>
    <cellStyle name="Header1 30 2 2 4" xfId="10289"/>
    <cellStyle name="Header1 30 2 2 5" xfId="36876"/>
    <cellStyle name="Header1 30 2 3" xfId="7992"/>
    <cellStyle name="Header1 30 2 3 2" xfId="14010"/>
    <cellStyle name="Header1 30 2 3 3" xfId="21462"/>
    <cellStyle name="Header1 30 2 3 4" xfId="20008"/>
    <cellStyle name="Header1 30 2 3 5" xfId="36877"/>
    <cellStyle name="Header1 30 2 4" xfId="8356"/>
    <cellStyle name="Header1 30 2 4 2" xfId="14011"/>
    <cellStyle name="Header1 30 2 4 3" xfId="21463"/>
    <cellStyle name="Header1 30 2 4 4" xfId="20009"/>
    <cellStyle name="Header1 30 2 4 5" xfId="36878"/>
    <cellStyle name="Header1 30 2 5" xfId="8768"/>
    <cellStyle name="Header1 30 2 5 2" xfId="14012"/>
    <cellStyle name="Header1 30 2 5 3" xfId="21464"/>
    <cellStyle name="Header1 30 2 5 4" xfId="26841"/>
    <cellStyle name="Header1 30 2 5 5" xfId="36879"/>
    <cellStyle name="Header1 30 2 6" xfId="9138"/>
    <cellStyle name="Header1 30 2 6 2" xfId="14013"/>
    <cellStyle name="Header1 30 2 6 3" xfId="21465"/>
    <cellStyle name="Header1 30 2 6 4" xfId="20010"/>
    <cellStyle name="Header1 30 2 6 5" xfId="36880"/>
    <cellStyle name="Header1 30 2 7" xfId="9560"/>
    <cellStyle name="Header1 30 2 7 2" xfId="14014"/>
    <cellStyle name="Header1 30 2 7 3" xfId="21466"/>
    <cellStyle name="Header1 30 2 7 4" xfId="10617"/>
    <cellStyle name="Header1 30 2 7 5" xfId="36881"/>
    <cellStyle name="Header1 30 2 8" xfId="9875"/>
    <cellStyle name="Header1 30 2 8 2" xfId="14015"/>
    <cellStyle name="Header1 30 2 8 3" xfId="21467"/>
    <cellStyle name="Header1 30 2 8 4" xfId="20011"/>
    <cellStyle name="Header1 30 2 8 5" xfId="36882"/>
    <cellStyle name="Header1 30 2 9" xfId="10143"/>
    <cellStyle name="Header1 30 2 9 2" xfId="14016"/>
    <cellStyle name="Header1 30 2 9 3" xfId="21468"/>
    <cellStyle name="Header1 30 2 9 4" xfId="20012"/>
    <cellStyle name="Header1 30 2 9 5" xfId="36883"/>
    <cellStyle name="Header1 30 3" xfId="6002"/>
    <cellStyle name="Header1 30 3 10" xfId="14017"/>
    <cellStyle name="Header1 30 3 11" xfId="21469"/>
    <cellStyle name="Header1 30 3 12" xfId="20013"/>
    <cellStyle name="Header1 30 3 13" xfId="36884"/>
    <cellStyle name="Header1 30 3 2" xfId="7300"/>
    <cellStyle name="Header1 30 3 2 2" xfId="14018"/>
    <cellStyle name="Header1 30 3 2 3" xfId="21470"/>
    <cellStyle name="Header1 30 3 2 4" xfId="20014"/>
    <cellStyle name="Header1 30 3 2 5" xfId="36885"/>
    <cellStyle name="Header1 30 3 3" xfId="7816"/>
    <cellStyle name="Header1 30 3 3 2" xfId="14019"/>
    <cellStyle name="Header1 30 3 3 3" xfId="21471"/>
    <cellStyle name="Header1 30 3 3 4" xfId="13469"/>
    <cellStyle name="Header1 30 3 3 5" xfId="36886"/>
    <cellStyle name="Header1 30 3 4" xfId="8167"/>
    <cellStyle name="Header1 30 3 4 2" xfId="14020"/>
    <cellStyle name="Header1 30 3 4 3" xfId="21472"/>
    <cellStyle name="Header1 30 3 4 4" xfId="13125"/>
    <cellStyle name="Header1 30 3 4 5" xfId="36887"/>
    <cellStyle name="Header1 30 3 5" xfId="8589"/>
    <cellStyle name="Header1 30 3 5 2" xfId="14021"/>
    <cellStyle name="Header1 30 3 5 3" xfId="21473"/>
    <cellStyle name="Header1 30 3 5 4" xfId="13112"/>
    <cellStyle name="Header1 30 3 5 5" xfId="36888"/>
    <cellStyle name="Header1 30 3 6" xfId="8951"/>
    <cellStyle name="Header1 30 3 6 2" xfId="14022"/>
    <cellStyle name="Header1 30 3 6 3" xfId="21474"/>
    <cellStyle name="Header1 30 3 6 4" xfId="13102"/>
    <cellStyle name="Header1 30 3 6 5" xfId="36889"/>
    <cellStyle name="Header1 30 3 7" xfId="9402"/>
    <cellStyle name="Header1 30 3 7 2" xfId="14023"/>
    <cellStyle name="Header1 30 3 7 3" xfId="21475"/>
    <cellStyle name="Header1 30 3 7 4" xfId="11169"/>
    <cellStyle name="Header1 30 3 7 5" xfId="36890"/>
    <cellStyle name="Header1 30 3 8" xfId="9732"/>
    <cellStyle name="Header1 30 3 8 2" xfId="14024"/>
    <cellStyle name="Header1 30 3 8 3" xfId="21476"/>
    <cellStyle name="Header1 30 3 8 4" xfId="22565"/>
    <cellStyle name="Header1 30 3 8 5" xfId="36891"/>
    <cellStyle name="Header1 30 3 9" xfId="10001"/>
    <cellStyle name="Header1 30 3 9 2" xfId="14025"/>
    <cellStyle name="Header1 30 3 9 3" xfId="21477"/>
    <cellStyle name="Header1 30 3 9 4" xfId="22562"/>
    <cellStyle name="Header1 30 3 9 5" xfId="36892"/>
    <cellStyle name="Header1 30 4" xfId="7531"/>
    <cellStyle name="Header1 30 4 2" xfId="14026"/>
    <cellStyle name="Header1 30 4 3" xfId="21478"/>
    <cellStyle name="Header1 30 4 4" xfId="13083"/>
    <cellStyle name="Header1 30 4 5" xfId="36893"/>
    <cellStyle name="Header1 30 5" xfId="8551"/>
    <cellStyle name="Header1 30 5 2" xfId="14027"/>
    <cellStyle name="Header1 30 5 3" xfId="21479"/>
    <cellStyle name="Header1 30 5 4" xfId="13068"/>
    <cellStyle name="Header1 30 5 5" xfId="36894"/>
    <cellStyle name="Header1 30 6" xfId="13003"/>
    <cellStyle name="Header1 30 7" xfId="20545"/>
    <cellStyle name="Header1 30 8" xfId="20404"/>
    <cellStyle name="Header1 30 9" xfId="26903"/>
    <cellStyle name="Header1 31" xfId="3545"/>
    <cellStyle name="Header1 31 2" xfId="5838"/>
    <cellStyle name="Header1 31 2 10" xfId="14028"/>
    <cellStyle name="Header1 31 2 11" xfId="21480"/>
    <cellStyle name="Header1 31 2 12" xfId="13055"/>
    <cellStyle name="Header1 31 2 13" xfId="36895"/>
    <cellStyle name="Header1 31 2 2" xfId="7501"/>
    <cellStyle name="Header1 31 2 2 2" xfId="14029"/>
    <cellStyle name="Header1 31 2 2 3" xfId="21481"/>
    <cellStyle name="Header1 31 2 2 4" xfId="13040"/>
    <cellStyle name="Header1 31 2 2 5" xfId="36896"/>
    <cellStyle name="Header1 31 2 3" xfId="7996"/>
    <cellStyle name="Header1 31 2 3 2" xfId="14030"/>
    <cellStyle name="Header1 31 2 3 3" xfId="21482"/>
    <cellStyle name="Header1 31 2 3 4" xfId="13027"/>
    <cellStyle name="Header1 31 2 3 5" xfId="36897"/>
    <cellStyle name="Header1 31 2 4" xfId="8360"/>
    <cellStyle name="Header1 31 2 4 2" xfId="14031"/>
    <cellStyle name="Header1 31 2 4 3" xfId="21483"/>
    <cellStyle name="Header1 31 2 4 4" xfId="20699"/>
    <cellStyle name="Header1 31 2 4 5" xfId="36898"/>
    <cellStyle name="Header1 31 2 5" xfId="8772"/>
    <cellStyle name="Header1 31 2 5 2" xfId="14032"/>
    <cellStyle name="Header1 31 2 5 3" xfId="21484"/>
    <cellStyle name="Header1 31 2 5 4" xfId="20700"/>
    <cellStyle name="Header1 31 2 5 5" xfId="36899"/>
    <cellStyle name="Header1 31 2 6" xfId="9142"/>
    <cellStyle name="Header1 31 2 6 2" xfId="14033"/>
    <cellStyle name="Header1 31 2 6 3" xfId="21485"/>
    <cellStyle name="Header1 31 2 6 4" xfId="11740"/>
    <cellStyle name="Header1 31 2 6 5" xfId="36900"/>
    <cellStyle name="Header1 31 2 7" xfId="9564"/>
    <cellStyle name="Header1 31 2 7 2" xfId="14034"/>
    <cellStyle name="Header1 31 2 7 3" xfId="21486"/>
    <cellStyle name="Header1 31 2 7 4" xfId="20066"/>
    <cellStyle name="Header1 31 2 7 5" xfId="36901"/>
    <cellStyle name="Header1 31 2 8" xfId="9879"/>
    <cellStyle name="Header1 31 2 8 2" xfId="14035"/>
    <cellStyle name="Header1 31 2 8 3" xfId="21487"/>
    <cellStyle name="Header1 31 2 8 4" xfId="12705"/>
    <cellStyle name="Header1 31 2 8 5" xfId="36902"/>
    <cellStyle name="Header1 31 2 9" xfId="10147"/>
    <cellStyle name="Header1 31 2 9 2" xfId="14036"/>
    <cellStyle name="Header1 31 2 9 3" xfId="21488"/>
    <cellStyle name="Header1 31 2 9 4" xfId="12675"/>
    <cellStyle name="Header1 31 2 9 5" xfId="36903"/>
    <cellStyle name="Header1 31 3" xfId="6012"/>
    <cellStyle name="Header1 31 3 10" xfId="14037"/>
    <cellStyle name="Header1 31 3 11" xfId="21489"/>
    <cellStyle name="Header1 31 3 12" xfId="12725"/>
    <cellStyle name="Header1 31 3 13" xfId="36904"/>
    <cellStyle name="Header1 31 3 2" xfId="7448"/>
    <cellStyle name="Header1 31 3 2 2" xfId="14038"/>
    <cellStyle name="Header1 31 3 2 3" xfId="21490"/>
    <cellStyle name="Header1 31 3 2 4" xfId="10264"/>
    <cellStyle name="Header1 31 3 2 5" xfId="36905"/>
    <cellStyle name="Header1 31 3 3" xfId="7962"/>
    <cellStyle name="Header1 31 3 3 2" xfId="14039"/>
    <cellStyle name="Header1 31 3 3 3" xfId="21491"/>
    <cellStyle name="Header1 31 3 3 4" xfId="20016"/>
    <cellStyle name="Header1 31 3 3 5" xfId="36906"/>
    <cellStyle name="Header1 31 3 4" xfId="8307"/>
    <cellStyle name="Header1 31 3 4 2" xfId="14040"/>
    <cellStyle name="Header1 31 3 4 3" xfId="21492"/>
    <cellStyle name="Header1 31 3 4 4" xfId="20017"/>
    <cellStyle name="Header1 31 3 4 5" xfId="36907"/>
    <cellStyle name="Header1 31 3 5" xfId="8737"/>
    <cellStyle name="Header1 31 3 5 2" xfId="14041"/>
    <cellStyle name="Header1 31 3 5 3" xfId="21493"/>
    <cellStyle name="Header1 31 3 5 4" xfId="20018"/>
    <cellStyle name="Header1 31 3 5 5" xfId="36908"/>
    <cellStyle name="Header1 31 3 6" xfId="9089"/>
    <cellStyle name="Header1 31 3 6 2" xfId="14042"/>
    <cellStyle name="Header1 31 3 6 3" xfId="21494"/>
    <cellStyle name="Header1 31 3 6 4" xfId="20019"/>
    <cellStyle name="Header1 31 3 6 5" xfId="36909"/>
    <cellStyle name="Header1 31 3 7" xfId="9533"/>
    <cellStyle name="Header1 31 3 7 2" xfId="14043"/>
    <cellStyle name="Header1 31 3 7 3" xfId="21495"/>
    <cellStyle name="Header1 31 3 7 4" xfId="20020"/>
    <cellStyle name="Header1 31 3 7 5" xfId="36910"/>
    <cellStyle name="Header1 31 3 8" xfId="9848"/>
    <cellStyle name="Header1 31 3 8 2" xfId="14044"/>
    <cellStyle name="Header1 31 3 8 3" xfId="21496"/>
    <cellStyle name="Header1 31 3 8 4" xfId="20021"/>
    <cellStyle name="Header1 31 3 8 5" xfId="36911"/>
    <cellStyle name="Header1 31 3 9" xfId="10118"/>
    <cellStyle name="Header1 31 3 9 2" xfId="14045"/>
    <cellStyle name="Header1 31 3 9 3" xfId="21497"/>
    <cellStyle name="Header1 31 3 9 4" xfId="20022"/>
    <cellStyle name="Header1 31 3 9 5" xfId="36912"/>
    <cellStyle name="Header1 31 4" xfId="6452"/>
    <cellStyle name="Header1 31 4 2" xfId="14046"/>
    <cellStyle name="Header1 31 4 3" xfId="21498"/>
    <cellStyle name="Header1 31 4 4" xfId="11738"/>
    <cellStyle name="Header1 31 4 5" xfId="36913"/>
    <cellStyle name="Header1 31 5" xfId="7588"/>
    <cellStyle name="Header1 31 5 2" xfId="14047"/>
    <cellStyle name="Header1 31 5 3" xfId="21499"/>
    <cellStyle name="Header1 31 5 4" xfId="20023"/>
    <cellStyle name="Header1 31 5 5" xfId="36914"/>
    <cellStyle name="Header1 31 6" xfId="13029"/>
    <cellStyle name="Header1 31 7" xfId="20556"/>
    <cellStyle name="Header1 31 8" xfId="11254"/>
    <cellStyle name="Header1 31 9" xfId="12983"/>
    <cellStyle name="Header1 32" xfId="3582"/>
    <cellStyle name="Header1 32 2" xfId="5855"/>
    <cellStyle name="Header1 32 2 10" xfId="14048"/>
    <cellStyle name="Header1 32 2 11" xfId="21500"/>
    <cellStyle name="Header1 32 2 12" xfId="20024"/>
    <cellStyle name="Header1 32 2 13" xfId="36915"/>
    <cellStyle name="Header1 32 2 2" xfId="7502"/>
    <cellStyle name="Header1 32 2 2 2" xfId="14049"/>
    <cellStyle name="Header1 32 2 2 3" xfId="21501"/>
    <cellStyle name="Header1 32 2 2 4" xfId="20025"/>
    <cellStyle name="Header1 32 2 2 5" xfId="36916"/>
    <cellStyle name="Header1 32 2 3" xfId="7997"/>
    <cellStyle name="Header1 32 2 3 2" xfId="14050"/>
    <cellStyle name="Header1 32 2 3 3" xfId="21502"/>
    <cellStyle name="Header1 32 2 3 4" xfId="10699"/>
    <cellStyle name="Header1 32 2 3 5" xfId="36917"/>
    <cellStyle name="Header1 32 2 4" xfId="8361"/>
    <cellStyle name="Header1 32 2 4 2" xfId="14051"/>
    <cellStyle name="Header1 32 2 4 3" xfId="21503"/>
    <cellStyle name="Header1 32 2 4 4" xfId="13014"/>
    <cellStyle name="Header1 32 2 4 5" xfId="36918"/>
    <cellStyle name="Header1 32 2 5" xfId="8773"/>
    <cellStyle name="Header1 32 2 5 2" xfId="14052"/>
    <cellStyle name="Header1 32 2 5 3" xfId="21504"/>
    <cellStyle name="Header1 32 2 5 4" xfId="13002"/>
    <cellStyle name="Header1 32 2 5 5" xfId="36919"/>
    <cellStyle name="Header1 32 2 6" xfId="9143"/>
    <cellStyle name="Header1 32 2 6 2" xfId="14053"/>
    <cellStyle name="Header1 32 2 6 3" xfId="21505"/>
    <cellStyle name="Header1 32 2 6 4" xfId="20991"/>
    <cellStyle name="Header1 32 2 6 5" xfId="36920"/>
    <cellStyle name="Header1 32 2 7" xfId="9565"/>
    <cellStyle name="Header1 32 2 7 2" xfId="14054"/>
    <cellStyle name="Header1 32 2 7 3" xfId="21506"/>
    <cellStyle name="Header1 32 2 7 4" xfId="22477"/>
    <cellStyle name="Header1 32 2 7 5" xfId="36921"/>
    <cellStyle name="Header1 32 2 8" xfId="9880"/>
    <cellStyle name="Header1 32 2 8 2" xfId="14055"/>
    <cellStyle name="Header1 32 2 8 3" xfId="21507"/>
    <cellStyle name="Header1 32 2 8 4" xfId="11089"/>
    <cellStyle name="Header1 32 2 8 5" xfId="36922"/>
    <cellStyle name="Header1 32 2 9" xfId="10148"/>
    <cellStyle name="Header1 32 2 9 2" xfId="14056"/>
    <cellStyle name="Header1 32 2 9 3" xfId="21508"/>
    <cellStyle name="Header1 32 2 9 4" xfId="12975"/>
    <cellStyle name="Header1 32 2 9 5" xfId="36923"/>
    <cellStyle name="Header1 32 3" xfId="6026"/>
    <cellStyle name="Header1 32 3 10" xfId="14057"/>
    <cellStyle name="Header1 32 3 11" xfId="21509"/>
    <cellStyle name="Header1 32 3 12" xfId="20026"/>
    <cellStyle name="Header1 32 3 13" xfId="36924"/>
    <cellStyle name="Header1 32 3 2" xfId="7473"/>
    <cellStyle name="Header1 32 3 2 2" xfId="14058"/>
    <cellStyle name="Header1 32 3 2 3" xfId="21510"/>
    <cellStyle name="Header1 32 3 2 4" xfId="12967"/>
    <cellStyle name="Header1 32 3 2 5" xfId="36925"/>
    <cellStyle name="Header1 32 3 3" xfId="7973"/>
    <cellStyle name="Header1 32 3 3 2" xfId="14059"/>
    <cellStyle name="Header1 32 3 3 3" xfId="21511"/>
    <cellStyle name="Header1 32 3 3 4" xfId="12961"/>
    <cellStyle name="Header1 32 3 3 5" xfId="36926"/>
    <cellStyle name="Header1 32 3 4" xfId="8332"/>
    <cellStyle name="Header1 32 3 4 2" xfId="14060"/>
    <cellStyle name="Header1 32 3 4 3" xfId="21512"/>
    <cellStyle name="Header1 32 3 4 4" xfId="20027"/>
    <cellStyle name="Header1 32 3 4 5" xfId="36927"/>
    <cellStyle name="Header1 32 3 5" xfId="8748"/>
    <cellStyle name="Header1 32 3 5 2" xfId="14061"/>
    <cellStyle name="Header1 32 3 5 3" xfId="21513"/>
    <cellStyle name="Header1 32 3 5 4" xfId="11737"/>
    <cellStyle name="Header1 32 3 5 5" xfId="36928"/>
    <cellStyle name="Header1 32 3 6" xfId="9114"/>
    <cellStyle name="Header1 32 3 6 2" xfId="14062"/>
    <cellStyle name="Header1 32 3 6 3" xfId="21514"/>
    <cellStyle name="Header1 32 3 6 4" xfId="19816"/>
    <cellStyle name="Header1 32 3 6 5" xfId="36929"/>
    <cellStyle name="Header1 32 3 7" xfId="9545"/>
    <cellStyle name="Header1 32 3 7 2" xfId="14063"/>
    <cellStyle name="Header1 32 3 7 3" xfId="21515"/>
    <cellStyle name="Header1 32 3 7 4" xfId="19801"/>
    <cellStyle name="Header1 32 3 7 5" xfId="36930"/>
    <cellStyle name="Header1 32 3 8" xfId="9859"/>
    <cellStyle name="Header1 32 3 8 2" xfId="14064"/>
    <cellStyle name="Header1 32 3 8 3" xfId="21516"/>
    <cellStyle name="Header1 32 3 8 4" xfId="20048"/>
    <cellStyle name="Header1 32 3 8 5" xfId="36931"/>
    <cellStyle name="Header1 32 3 9" xfId="10127"/>
    <cellStyle name="Header1 32 3 9 2" xfId="14065"/>
    <cellStyle name="Header1 32 3 9 3" xfId="21517"/>
    <cellStyle name="Header1 32 3 9 4" xfId="22467"/>
    <cellStyle name="Header1 32 3 9 5" xfId="36932"/>
    <cellStyle name="Header1 32 4" xfId="6800"/>
    <cellStyle name="Header1 32 4 2" xfId="14066"/>
    <cellStyle name="Header1 32 4 3" xfId="21518"/>
    <cellStyle name="Header1 32 4 4" xfId="20701"/>
    <cellStyle name="Header1 32 4 5" xfId="36933"/>
    <cellStyle name="Header1 32 5" xfId="9403"/>
    <cellStyle name="Header1 32 5 2" xfId="14067"/>
    <cellStyle name="Header1 32 5 3" xfId="21519"/>
    <cellStyle name="Header1 32 5 4" xfId="20702"/>
    <cellStyle name="Header1 32 5 5" xfId="36934"/>
    <cellStyle name="Header1 32 6" xfId="13059"/>
    <cellStyle name="Header1 32 7" xfId="20574"/>
    <cellStyle name="Header1 32 8" xfId="20921"/>
    <cellStyle name="Header1 32 9" xfId="10246"/>
    <cellStyle name="Header1 33" xfId="3598"/>
    <cellStyle name="Header1 33 2" xfId="5864"/>
    <cellStyle name="Header1 33 2 10" xfId="14068"/>
    <cellStyle name="Header1 33 2 11" xfId="21520"/>
    <cellStyle name="Header1 33 2 12" xfId="20703"/>
    <cellStyle name="Header1 33 2 13" xfId="36935"/>
    <cellStyle name="Header1 33 2 2" xfId="7504"/>
    <cellStyle name="Header1 33 2 2 2" xfId="14069"/>
    <cellStyle name="Header1 33 2 2 3" xfId="21521"/>
    <cellStyle name="Header1 33 2 2 4" xfId="20028"/>
    <cellStyle name="Header1 33 2 2 5" xfId="36936"/>
    <cellStyle name="Header1 33 2 3" xfId="7999"/>
    <cellStyle name="Header1 33 2 3 2" xfId="14070"/>
    <cellStyle name="Header1 33 2 3 3" xfId="21522"/>
    <cellStyle name="Header1 33 2 3 4" xfId="20298"/>
    <cellStyle name="Header1 33 2 3 5" xfId="36937"/>
    <cellStyle name="Header1 33 2 4" xfId="8363"/>
    <cellStyle name="Header1 33 2 4 2" xfId="14071"/>
    <cellStyle name="Header1 33 2 4 3" xfId="21523"/>
    <cellStyle name="Header1 33 2 4 4" xfId="20029"/>
    <cellStyle name="Header1 33 2 4 5" xfId="36938"/>
    <cellStyle name="Header1 33 2 5" xfId="8775"/>
    <cellStyle name="Header1 33 2 5 2" xfId="14072"/>
    <cellStyle name="Header1 33 2 5 3" xfId="21524"/>
    <cellStyle name="Header1 33 2 5 4" xfId="20030"/>
    <cellStyle name="Header1 33 2 5 5" xfId="36939"/>
    <cellStyle name="Header1 33 2 6" xfId="9145"/>
    <cellStyle name="Header1 33 2 6 2" xfId="14073"/>
    <cellStyle name="Header1 33 2 6 3" xfId="21525"/>
    <cellStyle name="Header1 33 2 6 4" xfId="20704"/>
    <cellStyle name="Header1 33 2 6 5" xfId="36940"/>
    <cellStyle name="Header1 33 2 7" xfId="9567"/>
    <cellStyle name="Header1 33 2 7 2" xfId="14074"/>
    <cellStyle name="Header1 33 2 7 3" xfId="21526"/>
    <cellStyle name="Header1 33 2 7 4" xfId="20705"/>
    <cellStyle name="Header1 33 2 7 5" xfId="36941"/>
    <cellStyle name="Header1 33 2 8" xfId="9882"/>
    <cellStyle name="Header1 33 2 8 2" xfId="14075"/>
    <cellStyle name="Header1 33 2 8 3" xfId="21527"/>
    <cellStyle name="Header1 33 2 8 4" xfId="20706"/>
    <cellStyle name="Header1 33 2 8 5" xfId="36942"/>
    <cellStyle name="Header1 33 2 9" xfId="10150"/>
    <cellStyle name="Header1 33 2 9 2" xfId="14076"/>
    <cellStyle name="Header1 33 2 9 3" xfId="21528"/>
    <cellStyle name="Header1 33 2 9 4" xfId="11736"/>
    <cellStyle name="Header1 33 2 9 5" xfId="36943"/>
    <cellStyle name="Header1 33 3" xfId="6031"/>
    <cellStyle name="Header1 33 3 10" xfId="14077"/>
    <cellStyle name="Header1 33 3 11" xfId="21529"/>
    <cellStyle name="Header1 33 3 12" xfId="22554"/>
    <cellStyle name="Header1 33 3 13" xfId="36944"/>
    <cellStyle name="Header1 33 3 2" xfId="7444"/>
    <cellStyle name="Header1 33 3 2 2" xfId="14078"/>
    <cellStyle name="Header1 33 3 2 3" xfId="21530"/>
    <cellStyle name="Header1 33 3 2 4" xfId="20031"/>
    <cellStyle name="Header1 33 3 2 5" xfId="36945"/>
    <cellStyle name="Header1 33 3 3" xfId="7961"/>
    <cellStyle name="Header1 33 3 3 2" xfId="14079"/>
    <cellStyle name="Header1 33 3 3 3" xfId="21531"/>
    <cellStyle name="Header1 33 3 3 4" xfId="11730"/>
    <cellStyle name="Header1 33 3 3 5" xfId="36946"/>
    <cellStyle name="Header1 33 3 4" xfId="8303"/>
    <cellStyle name="Header1 33 3 4 2" xfId="14080"/>
    <cellStyle name="Header1 33 3 4 3" xfId="21532"/>
    <cellStyle name="Header1 33 3 4 4" xfId="20032"/>
    <cellStyle name="Header1 33 3 4 5" xfId="36947"/>
    <cellStyle name="Header1 33 3 5" xfId="8736"/>
    <cellStyle name="Header1 33 3 5 2" xfId="14081"/>
    <cellStyle name="Header1 33 3 5 3" xfId="21533"/>
    <cellStyle name="Header1 33 3 5 4" xfId="20285"/>
    <cellStyle name="Header1 33 3 5 5" xfId="36948"/>
    <cellStyle name="Header1 33 3 6" xfId="9085"/>
    <cellStyle name="Header1 33 3 6 2" xfId="14082"/>
    <cellStyle name="Header1 33 3 6 3" xfId="21534"/>
    <cellStyle name="Header1 33 3 6 4" xfId="22553"/>
    <cellStyle name="Header1 33 3 6 5" xfId="36949"/>
    <cellStyle name="Header1 33 3 7" xfId="9532"/>
    <cellStyle name="Header1 33 3 7 2" xfId="14083"/>
    <cellStyle name="Header1 33 3 7 3" xfId="21535"/>
    <cellStyle name="Header1 33 3 7 4" xfId="20277"/>
    <cellStyle name="Header1 33 3 7 5" xfId="36950"/>
    <cellStyle name="Header1 33 3 8" xfId="9847"/>
    <cellStyle name="Header1 33 3 8 2" xfId="14084"/>
    <cellStyle name="Header1 33 3 8 3" xfId="21536"/>
    <cellStyle name="Header1 33 3 8 4" xfId="22552"/>
    <cellStyle name="Header1 33 3 8 5" xfId="36951"/>
    <cellStyle name="Header1 33 3 9" xfId="10117"/>
    <cellStyle name="Header1 33 3 9 2" xfId="14085"/>
    <cellStyle name="Header1 33 3 9 3" xfId="21537"/>
    <cellStyle name="Header1 33 3 9 4" xfId="20270"/>
    <cellStyle name="Header1 33 3 9 5" xfId="36952"/>
    <cellStyle name="Header1 33 4" xfId="7265"/>
    <cellStyle name="Header1 33 4 2" xfId="14086"/>
    <cellStyle name="Header1 33 4 3" xfId="21538"/>
    <cellStyle name="Header1 33 4 4" xfId="22551"/>
    <cellStyle name="Header1 33 4 5" xfId="36953"/>
    <cellStyle name="Header1 33 5" xfId="5080"/>
    <cellStyle name="Header1 33 5 2" xfId="14087"/>
    <cellStyle name="Header1 33 5 3" xfId="21539"/>
    <cellStyle name="Header1 33 5 4" xfId="20264"/>
    <cellStyle name="Header1 33 5 5" xfId="36954"/>
    <cellStyle name="Header1 33 6" xfId="13073"/>
    <cellStyle name="Header1 33 7" xfId="20581"/>
    <cellStyle name="Header1 33 8" xfId="20255"/>
    <cellStyle name="Header1 33 9" xfId="20543"/>
    <cellStyle name="Header1 34" xfId="3617"/>
    <cellStyle name="Header1 34 2" xfId="5872"/>
    <cellStyle name="Header1 34 2 10" xfId="14088"/>
    <cellStyle name="Header1 34 2 11" xfId="21540"/>
    <cellStyle name="Header1 34 2 12" xfId="22550"/>
    <cellStyle name="Header1 34 2 13" xfId="36955"/>
    <cellStyle name="Header1 34 2 2" xfId="7507"/>
    <cellStyle name="Header1 34 2 2 2" xfId="14089"/>
    <cellStyle name="Header1 34 2 2 3" xfId="21541"/>
    <cellStyle name="Header1 34 2 2 4" xfId="20033"/>
    <cellStyle name="Header1 34 2 2 5" xfId="36956"/>
    <cellStyle name="Header1 34 2 3" xfId="8002"/>
    <cellStyle name="Header1 34 2 3 2" xfId="14090"/>
    <cellStyle name="Header1 34 2 3 3" xfId="21542"/>
    <cellStyle name="Header1 34 2 3 4" xfId="20254"/>
    <cellStyle name="Header1 34 2 3 5" xfId="36957"/>
    <cellStyle name="Header1 34 2 4" xfId="8366"/>
    <cellStyle name="Header1 34 2 4 2" xfId="14091"/>
    <cellStyle name="Header1 34 2 4 3" xfId="21543"/>
    <cellStyle name="Header1 34 2 4 4" xfId="11729"/>
    <cellStyle name="Header1 34 2 4 5" xfId="36958"/>
    <cellStyle name="Header1 34 2 5" xfId="8778"/>
    <cellStyle name="Header1 34 2 5 2" xfId="14092"/>
    <cellStyle name="Header1 34 2 5 3" xfId="21544"/>
    <cellStyle name="Header1 34 2 5 4" xfId="22549"/>
    <cellStyle name="Header1 34 2 5 5" xfId="36959"/>
    <cellStyle name="Header1 34 2 6" xfId="9148"/>
    <cellStyle name="Header1 34 2 6 2" xfId="14093"/>
    <cellStyle name="Header1 34 2 6 3" xfId="21545"/>
    <cellStyle name="Header1 34 2 6 4" xfId="20248"/>
    <cellStyle name="Header1 34 2 6 5" xfId="36960"/>
    <cellStyle name="Header1 34 2 7" xfId="9570"/>
    <cellStyle name="Header1 34 2 7 2" xfId="14094"/>
    <cellStyle name="Header1 34 2 7 3" xfId="21546"/>
    <cellStyle name="Header1 34 2 7 4" xfId="22548"/>
    <cellStyle name="Header1 34 2 7 5" xfId="36961"/>
    <cellStyle name="Header1 34 2 8" xfId="9885"/>
    <cellStyle name="Header1 34 2 8 2" xfId="14095"/>
    <cellStyle name="Header1 34 2 8 3" xfId="21547"/>
    <cellStyle name="Header1 34 2 8 4" xfId="20242"/>
    <cellStyle name="Header1 34 2 8 5" xfId="36962"/>
    <cellStyle name="Header1 34 2 9" xfId="10153"/>
    <cellStyle name="Header1 34 2 9 2" xfId="14096"/>
    <cellStyle name="Header1 34 2 9 3" xfId="21548"/>
    <cellStyle name="Header1 34 2 9 4" xfId="22547"/>
    <cellStyle name="Header1 34 2 9 5" xfId="36963"/>
    <cellStyle name="Header1 34 3" xfId="6041"/>
    <cellStyle name="Header1 34 3 10" xfId="14097"/>
    <cellStyle name="Header1 34 3 11" xfId="21549"/>
    <cellStyle name="Header1 34 3 12" xfId="20238"/>
    <cellStyle name="Header1 34 3 13" xfId="36964"/>
    <cellStyle name="Header1 34 3 2" xfId="7423"/>
    <cellStyle name="Header1 34 3 2 2" xfId="14098"/>
    <cellStyle name="Header1 34 3 2 3" xfId="21550"/>
    <cellStyle name="Header1 34 3 2 4" xfId="11116"/>
    <cellStyle name="Header1 34 3 2 5" xfId="36965"/>
    <cellStyle name="Header1 34 3 3" xfId="7939"/>
    <cellStyle name="Header1 34 3 3 2" xfId="14099"/>
    <cellStyle name="Header1 34 3 3 3" xfId="21551"/>
    <cellStyle name="Header1 34 3 3 4" xfId="20225"/>
    <cellStyle name="Header1 34 3 3 5" xfId="36966"/>
    <cellStyle name="Header1 34 3 4" xfId="8279"/>
    <cellStyle name="Header1 34 3 4 2" xfId="14100"/>
    <cellStyle name="Header1 34 3 4 3" xfId="21552"/>
    <cellStyle name="Header1 34 3 4 4" xfId="22544"/>
    <cellStyle name="Header1 34 3 4 5" xfId="36967"/>
    <cellStyle name="Header1 34 3 5" xfId="8714"/>
    <cellStyle name="Header1 34 3 5 2" xfId="14101"/>
    <cellStyle name="Header1 34 3 5 3" xfId="21553"/>
    <cellStyle name="Header1 34 3 5 4" xfId="20215"/>
    <cellStyle name="Header1 34 3 5 5" xfId="36968"/>
    <cellStyle name="Header1 34 3 6" xfId="9062"/>
    <cellStyle name="Header1 34 3 6 2" xfId="14102"/>
    <cellStyle name="Header1 34 3 6 3" xfId="21554"/>
    <cellStyle name="Header1 34 3 6 4" xfId="22543"/>
    <cellStyle name="Header1 34 3 6 5" xfId="36969"/>
    <cellStyle name="Header1 34 3 7" xfId="9514"/>
    <cellStyle name="Header1 34 3 7 2" xfId="14103"/>
    <cellStyle name="Header1 34 3 7 3" xfId="21555"/>
    <cellStyle name="Header1 34 3 7 4" xfId="10571"/>
    <cellStyle name="Header1 34 3 7 5" xfId="36970"/>
    <cellStyle name="Header1 34 3 8" xfId="9831"/>
    <cellStyle name="Header1 34 3 8 2" xfId="14104"/>
    <cellStyle name="Header1 34 3 8 3" xfId="21556"/>
    <cellStyle name="Header1 34 3 8 4" xfId="20209"/>
    <cellStyle name="Header1 34 3 8 5" xfId="36971"/>
    <cellStyle name="Header1 34 3 9" xfId="10100"/>
    <cellStyle name="Header1 34 3 9 2" xfId="14105"/>
    <cellStyle name="Header1 34 3 9 3" xfId="21557"/>
    <cellStyle name="Header1 34 3 9 4" xfId="10570"/>
    <cellStyle name="Header1 34 3 9 5" xfId="36972"/>
    <cellStyle name="Header1 34 4" xfId="3708"/>
    <cellStyle name="Header1 34 4 2" xfId="14106"/>
    <cellStyle name="Header1 34 4 3" xfId="21558"/>
    <cellStyle name="Header1 34 4 4" xfId="22542"/>
    <cellStyle name="Header1 34 4 5" xfId="36973"/>
    <cellStyle name="Header1 34 5" xfId="5540"/>
    <cellStyle name="Header1 34 5 2" xfId="14107"/>
    <cellStyle name="Header1 34 5 3" xfId="21559"/>
    <cellStyle name="Header1 34 5 4" xfId="20183"/>
    <cellStyle name="Header1 34 5 5" xfId="36974"/>
    <cellStyle name="Header1 34 6" xfId="13089"/>
    <cellStyle name="Header1 34 7" xfId="20590"/>
    <cellStyle name="Header1 34 8" xfId="13119"/>
    <cellStyle name="Header1 34 9" xfId="26897"/>
    <cellStyle name="Header1 35" xfId="3609"/>
    <cellStyle name="Header1 35 2" xfId="5869"/>
    <cellStyle name="Header1 35 2 10" xfId="14108"/>
    <cellStyle name="Header1 35 2 11" xfId="21560"/>
    <cellStyle name="Header1 35 2 12" xfId="10210"/>
    <cellStyle name="Header1 35 2 13" xfId="36975"/>
    <cellStyle name="Header1 35 2 2" xfId="7506"/>
    <cellStyle name="Header1 35 2 2 2" xfId="14109"/>
    <cellStyle name="Header1 35 2 2 3" xfId="21561"/>
    <cellStyle name="Header1 35 2 2 4" xfId="22541"/>
    <cellStyle name="Header1 35 2 2 5" xfId="36976"/>
    <cellStyle name="Header1 35 2 3" xfId="8001"/>
    <cellStyle name="Header1 35 2 3 2" xfId="14110"/>
    <cellStyle name="Header1 35 2 3 3" xfId="21562"/>
    <cellStyle name="Header1 35 2 3 4" xfId="20088"/>
    <cellStyle name="Header1 35 2 3 5" xfId="36977"/>
    <cellStyle name="Header1 35 2 4" xfId="8365"/>
    <cellStyle name="Header1 35 2 4 2" xfId="14111"/>
    <cellStyle name="Header1 35 2 4 3" xfId="21563"/>
    <cellStyle name="Header1 35 2 4 4" xfId="22540"/>
    <cellStyle name="Header1 35 2 4 5" xfId="36978"/>
    <cellStyle name="Header1 35 2 5" xfId="8777"/>
    <cellStyle name="Header1 35 2 5 2" xfId="14112"/>
    <cellStyle name="Header1 35 2 5 3" xfId="21564"/>
    <cellStyle name="Header1 35 2 5 4" xfId="20034"/>
    <cellStyle name="Header1 35 2 5 5" xfId="36979"/>
    <cellStyle name="Header1 35 2 6" xfId="9147"/>
    <cellStyle name="Header1 35 2 6 2" xfId="14113"/>
    <cellStyle name="Header1 35 2 6 3" xfId="21565"/>
    <cellStyle name="Header1 35 2 6 4" xfId="22539"/>
    <cellStyle name="Header1 35 2 6 5" xfId="36980"/>
    <cellStyle name="Header1 35 2 7" xfId="9569"/>
    <cellStyle name="Header1 35 2 7 2" xfId="14114"/>
    <cellStyle name="Header1 35 2 7 3" xfId="21566"/>
    <cellStyle name="Header1 35 2 7 4" xfId="20035"/>
    <cellStyle name="Header1 35 2 7 5" xfId="36981"/>
    <cellStyle name="Header1 35 2 8" xfId="9884"/>
    <cellStyle name="Header1 35 2 8 2" xfId="14115"/>
    <cellStyle name="Header1 35 2 8 3" xfId="21567"/>
    <cellStyle name="Header1 35 2 8 4" xfId="20207"/>
    <cellStyle name="Header1 35 2 8 5" xfId="36982"/>
    <cellStyle name="Header1 35 2 9" xfId="10152"/>
    <cellStyle name="Header1 35 2 9 2" xfId="14116"/>
    <cellStyle name="Header1 35 2 9 3" xfId="21568"/>
    <cellStyle name="Header1 35 2 9 4" xfId="19905"/>
    <cellStyle name="Header1 35 2 9 5" xfId="36983"/>
    <cellStyle name="Header1 35 3" xfId="6037"/>
    <cellStyle name="Header1 35 3 10" xfId="14117"/>
    <cellStyle name="Header1 35 3 11" xfId="21569"/>
    <cellStyle name="Header1 35 3 12" xfId="20133"/>
    <cellStyle name="Header1 35 3 13" xfId="36984"/>
    <cellStyle name="Header1 35 3 2" xfId="6752"/>
    <cellStyle name="Header1 35 3 2 2" xfId="14118"/>
    <cellStyle name="Header1 35 3 2 3" xfId="21570"/>
    <cellStyle name="Header1 35 3 2 4" xfId="20263"/>
    <cellStyle name="Header1 35 3 2 5" xfId="36985"/>
    <cellStyle name="Header1 35 3 3" xfId="3727"/>
    <cellStyle name="Header1 35 3 3 2" xfId="14119"/>
    <cellStyle name="Header1 35 3 3 3" xfId="21571"/>
    <cellStyle name="Header1 35 3 3 4" xfId="20253"/>
    <cellStyle name="Header1 35 3 3 5" xfId="36986"/>
    <cellStyle name="Header1 35 3 4" xfId="7414"/>
    <cellStyle name="Header1 35 3 4 2" xfId="14120"/>
    <cellStyle name="Header1 35 3 4 3" xfId="21572"/>
    <cellStyle name="Header1 35 3 4 4" xfId="19923"/>
    <cellStyle name="Header1 35 3 4 5" xfId="36987"/>
    <cellStyle name="Header1 35 3 5" xfId="7883"/>
    <cellStyle name="Header1 35 3 5 2" xfId="14121"/>
    <cellStyle name="Header1 35 3 5 3" xfId="21573"/>
    <cellStyle name="Header1 35 3 5 4" xfId="12096"/>
    <cellStyle name="Header1 35 3 5 5" xfId="36988"/>
    <cellStyle name="Header1 35 3 6" xfId="4772"/>
    <cellStyle name="Header1 35 3 6 2" xfId="14122"/>
    <cellStyle name="Header1 35 3 6 3" xfId="21574"/>
    <cellStyle name="Header1 35 3 6 4" xfId="19922"/>
    <cellStyle name="Header1 35 3 6 5" xfId="36989"/>
    <cellStyle name="Header1 35 3 7" xfId="6602"/>
    <cellStyle name="Header1 35 3 7 2" xfId="14123"/>
    <cellStyle name="Header1 35 3 7 3" xfId="21575"/>
    <cellStyle name="Header1 35 3 7 4" xfId="11077"/>
    <cellStyle name="Header1 35 3 7 5" xfId="36990"/>
    <cellStyle name="Header1 35 3 8" xfId="6426"/>
    <cellStyle name="Header1 35 3 8 2" xfId="14124"/>
    <cellStyle name="Header1 35 3 8 3" xfId="21576"/>
    <cellStyle name="Header1 35 3 8 4" xfId="19893"/>
    <cellStyle name="Header1 35 3 8 5" xfId="36991"/>
    <cellStyle name="Header1 35 3 9" xfId="4707"/>
    <cellStyle name="Header1 35 3 9 2" xfId="14125"/>
    <cellStyle name="Header1 35 3 9 3" xfId="21577"/>
    <cellStyle name="Header1 35 3 9 4" xfId="12948"/>
    <cellStyle name="Header1 35 3 9 5" xfId="36992"/>
    <cellStyle name="Header1 35 4" xfId="6295"/>
    <cellStyle name="Header1 35 4 2" xfId="14126"/>
    <cellStyle name="Header1 35 4 3" xfId="21578"/>
    <cellStyle name="Header1 35 4 4" xfId="20127"/>
    <cellStyle name="Header1 35 4 5" xfId="36993"/>
    <cellStyle name="Header1 35 5" xfId="5074"/>
    <cellStyle name="Header1 35 5 2" xfId="14127"/>
    <cellStyle name="Header1 35 5 3" xfId="21579"/>
    <cellStyle name="Header1 35 5 4" xfId="20036"/>
    <cellStyle name="Header1 35 5 5" xfId="36994"/>
    <cellStyle name="Header1 35 6" xfId="13082"/>
    <cellStyle name="Header1 35 7" xfId="20587"/>
    <cellStyle name="Header1 35 8" xfId="20340"/>
    <cellStyle name="Header1 35 9" xfId="20569"/>
    <cellStyle name="Header1 36" xfId="3628"/>
    <cellStyle name="Header1 36 2" xfId="5877"/>
    <cellStyle name="Header1 36 2 10" xfId="14128"/>
    <cellStyle name="Header1 36 2 11" xfId="21580"/>
    <cellStyle name="Header1 36 2 12" xfId="19921"/>
    <cellStyle name="Header1 36 2 13" xfId="36995"/>
    <cellStyle name="Header1 36 2 2" xfId="7508"/>
    <cellStyle name="Header1 36 2 2 2" xfId="14129"/>
    <cellStyle name="Header1 36 2 2 3" xfId="21581"/>
    <cellStyle name="Header1 36 2 2 4" xfId="19849"/>
    <cellStyle name="Header1 36 2 2 5" xfId="36996"/>
    <cellStyle name="Header1 36 2 3" xfId="8003"/>
    <cellStyle name="Header1 36 2 3 2" xfId="14130"/>
    <cellStyle name="Header1 36 2 3 3" xfId="21582"/>
    <cellStyle name="Header1 36 2 3 4" xfId="12909"/>
    <cellStyle name="Header1 36 2 3 5" xfId="36997"/>
    <cellStyle name="Header1 36 2 4" xfId="8367"/>
    <cellStyle name="Header1 36 2 4 2" xfId="14131"/>
    <cellStyle name="Header1 36 2 4 3" xfId="21583"/>
    <cellStyle name="Header1 36 2 4 4" xfId="20123"/>
    <cellStyle name="Header1 36 2 4 5" xfId="36998"/>
    <cellStyle name="Header1 36 2 5" xfId="8779"/>
    <cellStyle name="Header1 36 2 5 2" xfId="14132"/>
    <cellStyle name="Header1 36 2 5 3" xfId="21584"/>
    <cellStyle name="Header1 36 2 5 4" xfId="19912"/>
    <cellStyle name="Header1 36 2 5 5" xfId="36999"/>
    <cellStyle name="Header1 36 2 6" xfId="9149"/>
    <cellStyle name="Header1 36 2 6 2" xfId="14133"/>
    <cellStyle name="Header1 36 2 6 3" xfId="21585"/>
    <cellStyle name="Header1 36 2 6 4" xfId="19746"/>
    <cellStyle name="Header1 36 2 6 5" xfId="37000"/>
    <cellStyle name="Header1 36 2 7" xfId="9571"/>
    <cellStyle name="Header1 36 2 7 2" xfId="14134"/>
    <cellStyle name="Header1 36 2 7 3" xfId="21586"/>
    <cellStyle name="Header1 36 2 7 4" xfId="10603"/>
    <cellStyle name="Header1 36 2 7 5" xfId="37001"/>
    <cellStyle name="Header1 36 2 8" xfId="9886"/>
    <cellStyle name="Header1 36 2 8 2" xfId="14135"/>
    <cellStyle name="Header1 36 2 8 3" xfId="21587"/>
    <cellStyle name="Header1 36 2 8 4" xfId="13427"/>
    <cellStyle name="Header1 36 2 8 5" xfId="37002"/>
    <cellStyle name="Header1 36 2 9" xfId="10154"/>
    <cellStyle name="Header1 36 2 9 2" xfId="14136"/>
    <cellStyle name="Header1 36 2 9 3" xfId="21588"/>
    <cellStyle name="Header1 36 2 9 4" xfId="11392"/>
    <cellStyle name="Header1 36 2 9 5" xfId="37003"/>
    <cellStyle name="Header1 36 3" xfId="6045"/>
    <cellStyle name="Header1 36 3 10" xfId="14137"/>
    <cellStyle name="Header1 36 3 11" xfId="21589"/>
    <cellStyle name="Header1 36 3 12" xfId="19920"/>
    <cellStyle name="Header1 36 3 13" xfId="37004"/>
    <cellStyle name="Header1 36 3 2" xfId="6773"/>
    <cellStyle name="Header1 36 3 2 2" xfId="14138"/>
    <cellStyle name="Header1 36 3 2 3" xfId="21590"/>
    <cellStyle name="Header1 36 3 2 4" xfId="22538"/>
    <cellStyle name="Header1 36 3 2 5" xfId="37005"/>
    <cellStyle name="Header1 36 3 3" xfId="4040"/>
    <cellStyle name="Header1 36 3 3 2" xfId="14139"/>
    <cellStyle name="Header1 36 3 3 3" xfId="21591"/>
    <cellStyle name="Header1 36 3 3 4" xfId="12095"/>
    <cellStyle name="Header1 36 3 3 5" xfId="37006"/>
    <cellStyle name="Header1 36 3 4" xfId="4504"/>
    <cellStyle name="Header1 36 3 4 2" xfId="14140"/>
    <cellStyle name="Header1 36 3 4 3" xfId="21592"/>
    <cellStyle name="Header1 36 3 4 4" xfId="19502"/>
    <cellStyle name="Header1 36 3 4 5" xfId="37007"/>
    <cellStyle name="Header1 36 3 5" xfId="6989"/>
    <cellStyle name="Header1 36 3 5 2" xfId="14141"/>
    <cellStyle name="Header1 36 3 5 3" xfId="21593"/>
    <cellStyle name="Header1 36 3 5 4" xfId="12504"/>
    <cellStyle name="Header1 36 3 5 5" xfId="37008"/>
    <cellStyle name="Header1 36 3 6" xfId="3899"/>
    <cellStyle name="Header1 36 3 6 2" xfId="14142"/>
    <cellStyle name="Header1 36 3 6 3" xfId="21594"/>
    <cellStyle name="Header1 36 3 6 4" xfId="19787"/>
    <cellStyle name="Header1 36 3 6 5" xfId="37009"/>
    <cellStyle name="Header1 36 3 7" xfId="7236"/>
    <cellStyle name="Header1 36 3 7 2" xfId="14143"/>
    <cellStyle name="Header1 36 3 7 3" xfId="21595"/>
    <cellStyle name="Header1 36 3 7 4" xfId="20110"/>
    <cellStyle name="Header1 36 3 7 5" xfId="37010"/>
    <cellStyle name="Header1 36 3 8" xfId="6132"/>
    <cellStyle name="Header1 36 3 8 2" xfId="14144"/>
    <cellStyle name="Header1 36 3 8 3" xfId="21596"/>
    <cellStyle name="Header1 36 3 8 4" xfId="19797"/>
    <cellStyle name="Header1 36 3 8 5" xfId="37011"/>
    <cellStyle name="Header1 36 3 9" xfId="5670"/>
    <cellStyle name="Header1 36 3 9 2" xfId="14145"/>
    <cellStyle name="Header1 36 3 9 3" xfId="21597"/>
    <cellStyle name="Header1 36 3 9 4" xfId="19919"/>
    <cellStyle name="Header1 36 3 9 5" xfId="37012"/>
    <cellStyle name="Header1 36 4" xfId="6695"/>
    <cellStyle name="Header1 36 4 2" xfId="14146"/>
    <cellStyle name="Header1 36 4 3" xfId="21598"/>
    <cellStyle name="Header1 36 4 4" xfId="11136"/>
    <cellStyle name="Header1 36 4 5" xfId="37013"/>
    <cellStyle name="Header1 36 5" xfId="6728"/>
    <cellStyle name="Header1 36 5 2" xfId="14147"/>
    <cellStyle name="Header1 36 5 3" xfId="21599"/>
    <cellStyle name="Header1 36 5 4" xfId="12861"/>
    <cellStyle name="Header1 36 5 5" xfId="37014"/>
    <cellStyle name="Header1 36 6" xfId="13098"/>
    <cellStyle name="Header1 36 7" xfId="20596"/>
    <cellStyle name="Header1 36 8" xfId="20392"/>
    <cellStyle name="Header1 36 9" xfId="20377"/>
    <cellStyle name="Header1 37" xfId="3648"/>
    <cellStyle name="Header1 37 2" xfId="5889"/>
    <cellStyle name="Header1 37 2 10" xfId="14148"/>
    <cellStyle name="Header1 37 2 11" xfId="21600"/>
    <cellStyle name="Header1 37 2 12" xfId="20121"/>
    <cellStyle name="Header1 37 2 13" xfId="37015"/>
    <cellStyle name="Header1 37 2 2" xfId="7511"/>
    <cellStyle name="Header1 37 2 2 2" xfId="14149"/>
    <cellStyle name="Header1 37 2 2 3" xfId="21601"/>
    <cellStyle name="Header1 37 2 2 4" xfId="20880"/>
    <cellStyle name="Header1 37 2 2 5" xfId="37016"/>
    <cellStyle name="Header1 37 2 3" xfId="8006"/>
    <cellStyle name="Header1 37 2 3 2" xfId="14150"/>
    <cellStyle name="Header1 37 2 3 3" xfId="21602"/>
    <cellStyle name="Header1 37 2 3 4" xfId="20881"/>
    <cellStyle name="Header1 37 2 3 5" xfId="37017"/>
    <cellStyle name="Header1 37 2 4" xfId="8370"/>
    <cellStyle name="Header1 37 2 4 2" xfId="14151"/>
    <cellStyle name="Header1 37 2 4 3" xfId="21603"/>
    <cellStyle name="Header1 37 2 4 4" xfId="20882"/>
    <cellStyle name="Header1 37 2 4 5" xfId="37018"/>
    <cellStyle name="Header1 37 2 5" xfId="8782"/>
    <cellStyle name="Header1 37 2 5 2" xfId="14152"/>
    <cellStyle name="Header1 37 2 5 3" xfId="21604"/>
    <cellStyle name="Header1 37 2 5 4" xfId="19494"/>
    <cellStyle name="Header1 37 2 5 5" xfId="37019"/>
    <cellStyle name="Header1 37 2 6" xfId="9152"/>
    <cellStyle name="Header1 37 2 6 2" xfId="14153"/>
    <cellStyle name="Header1 37 2 6 3" xfId="21605"/>
    <cellStyle name="Header1 37 2 6 4" xfId="19493"/>
    <cellStyle name="Header1 37 2 6 5" xfId="37020"/>
    <cellStyle name="Header1 37 2 7" xfId="9574"/>
    <cellStyle name="Header1 37 2 7 2" xfId="14154"/>
    <cellStyle name="Header1 37 2 7 3" xfId="21606"/>
    <cellStyle name="Header1 37 2 7 4" xfId="19485"/>
    <cellStyle name="Header1 37 2 7 5" xfId="37021"/>
    <cellStyle name="Header1 37 2 8" xfId="9889"/>
    <cellStyle name="Header1 37 2 8 2" xfId="14155"/>
    <cellStyle name="Header1 37 2 8 3" xfId="21607"/>
    <cellStyle name="Header1 37 2 8 4" xfId="10604"/>
    <cellStyle name="Header1 37 2 8 5" xfId="37022"/>
    <cellStyle name="Header1 37 2 9" xfId="10157"/>
    <cellStyle name="Header1 37 2 9 2" xfId="14156"/>
    <cellStyle name="Header1 37 2 9 3" xfId="21608"/>
    <cellStyle name="Header1 37 2 9 4" xfId="12840"/>
    <cellStyle name="Header1 37 2 9 5" xfId="37023"/>
    <cellStyle name="Header1 37 3" xfId="6054"/>
    <cellStyle name="Header1 37 3 10" xfId="14157"/>
    <cellStyle name="Header1 37 3 11" xfId="21609"/>
    <cellStyle name="Header1 37 3 12" xfId="11379"/>
    <cellStyle name="Header1 37 3 13" xfId="37024"/>
    <cellStyle name="Header1 37 3 2" xfId="7516"/>
    <cellStyle name="Header1 37 3 2 2" xfId="14158"/>
    <cellStyle name="Header1 37 3 2 3" xfId="21610"/>
    <cellStyle name="Header1 37 3 2 4" xfId="10563"/>
    <cellStyle name="Header1 37 3 2 5" xfId="37025"/>
    <cellStyle name="Header1 37 3 3" xfId="8011"/>
    <cellStyle name="Header1 37 3 3 2" xfId="14159"/>
    <cellStyle name="Header1 37 3 3 3" xfId="21611"/>
    <cellStyle name="Header1 37 3 3 4" xfId="10557"/>
    <cellStyle name="Header1 37 3 3 5" xfId="37026"/>
    <cellStyle name="Header1 37 3 4" xfId="8375"/>
    <cellStyle name="Header1 37 3 4 2" xfId="14160"/>
    <cellStyle name="Header1 37 3 4 3" xfId="21612"/>
    <cellStyle name="Header1 37 3 4 4" xfId="10222"/>
    <cellStyle name="Header1 37 3 4 5" xfId="37027"/>
    <cellStyle name="Header1 37 3 5" xfId="8787"/>
    <cellStyle name="Header1 37 3 5 2" xfId="14161"/>
    <cellStyle name="Header1 37 3 5 3" xfId="21613"/>
    <cellStyle name="Header1 37 3 5 4" xfId="11376"/>
    <cellStyle name="Header1 37 3 5 5" xfId="37028"/>
    <cellStyle name="Header1 37 3 6" xfId="9157"/>
    <cellStyle name="Header1 37 3 6 2" xfId="14162"/>
    <cellStyle name="Header1 37 3 6 3" xfId="21614"/>
    <cellStyle name="Header1 37 3 6 4" xfId="20095"/>
    <cellStyle name="Header1 37 3 6 5" xfId="37029"/>
    <cellStyle name="Header1 37 3 7" xfId="9579"/>
    <cellStyle name="Header1 37 3 7 2" xfId="14163"/>
    <cellStyle name="Header1 37 3 7 3" xfId="21615"/>
    <cellStyle name="Header1 37 3 7 4" xfId="10556"/>
    <cellStyle name="Header1 37 3 7 5" xfId="37030"/>
    <cellStyle name="Header1 37 3 8" xfId="9894"/>
    <cellStyle name="Header1 37 3 8 2" xfId="14164"/>
    <cellStyle name="Header1 37 3 8 3" xfId="21616"/>
    <cellStyle name="Header1 37 3 8 4" xfId="22537"/>
    <cellStyle name="Header1 37 3 8 5" xfId="37031"/>
    <cellStyle name="Header1 37 3 9" xfId="10162"/>
    <cellStyle name="Header1 37 3 9 2" xfId="14165"/>
    <cellStyle name="Header1 37 3 9 3" xfId="21617"/>
    <cellStyle name="Header1 37 3 9 4" xfId="12563"/>
    <cellStyle name="Header1 37 3 9 5" xfId="37032"/>
    <cellStyle name="Header1 37 4" xfId="6743"/>
    <cellStyle name="Header1 37 4 2" xfId="14166"/>
    <cellStyle name="Header1 37 4 3" xfId="21618"/>
    <cellStyle name="Header1 37 4 4" xfId="22536"/>
    <cellStyle name="Header1 37 4 5" xfId="37033"/>
    <cellStyle name="Header1 37 5" xfId="5728"/>
    <cellStyle name="Header1 37 5 2" xfId="14167"/>
    <cellStyle name="Header1 37 5 3" xfId="21619"/>
    <cellStyle name="Header1 37 5 4" xfId="12071"/>
    <cellStyle name="Header1 37 5 5" xfId="37034"/>
    <cellStyle name="Header1 37 6" xfId="13114"/>
    <cellStyle name="Header1 37 7" xfId="20601"/>
    <cellStyle name="Header1 37 8" xfId="20228"/>
    <cellStyle name="Header1 37 9" xfId="20408"/>
    <cellStyle name="Header1 38" xfId="10317"/>
    <cellStyle name="Header1 4" xfId="3089"/>
    <cellStyle name="Header1 4 2" xfId="4669"/>
    <cellStyle name="Header1 4 2 10" xfId="14168"/>
    <cellStyle name="Header1 4 2 11" xfId="21620"/>
    <cellStyle name="Header1 4 2 12" xfId="19362"/>
    <cellStyle name="Header1 4 2 13" xfId="37035"/>
    <cellStyle name="Header1 4 2 2" xfId="7375"/>
    <cellStyle name="Header1 4 2 2 2" xfId="14169"/>
    <cellStyle name="Header1 4 2 2 3" xfId="21621"/>
    <cellStyle name="Header1 4 2 2 4" xfId="19354"/>
    <cellStyle name="Header1 4 2 2 5" xfId="37036"/>
    <cellStyle name="Header1 4 2 3" xfId="7895"/>
    <cellStyle name="Header1 4 2 3 2" xfId="14170"/>
    <cellStyle name="Header1 4 2 3 3" xfId="21622"/>
    <cellStyle name="Header1 4 2 3 4" xfId="12065"/>
    <cellStyle name="Header1 4 2 3 5" xfId="37037"/>
    <cellStyle name="Header1 4 2 4" xfId="8236"/>
    <cellStyle name="Header1 4 2 4 2" xfId="14171"/>
    <cellStyle name="Header1 4 2 4 3" xfId="21623"/>
    <cellStyle name="Header1 4 2 4 4" xfId="12064"/>
    <cellStyle name="Header1 4 2 4 5" xfId="37038"/>
    <cellStyle name="Header1 4 2 5" xfId="8668"/>
    <cellStyle name="Header1 4 2 5 2" xfId="14172"/>
    <cellStyle name="Header1 4 2 5 3" xfId="21624"/>
    <cellStyle name="Header1 4 2 5 4" xfId="12063"/>
    <cellStyle name="Header1 4 2 5 5" xfId="37039"/>
    <cellStyle name="Header1 4 2 6" xfId="9017"/>
    <cellStyle name="Header1 4 2 6 2" xfId="14173"/>
    <cellStyle name="Header1 4 2 6 3" xfId="21625"/>
    <cellStyle name="Header1 4 2 6 4" xfId="12062"/>
    <cellStyle name="Header1 4 2 6 5" xfId="37040"/>
    <cellStyle name="Header1 4 2 7" xfId="9471"/>
    <cellStyle name="Header1 4 2 7 2" xfId="14174"/>
    <cellStyle name="Header1 4 2 7 3" xfId="21626"/>
    <cellStyle name="Header1 4 2 7 4" xfId="12881"/>
    <cellStyle name="Header1 4 2 7 5" xfId="37041"/>
    <cellStyle name="Header1 4 2 8" xfId="9791"/>
    <cellStyle name="Header1 4 2 8 2" xfId="14175"/>
    <cellStyle name="Header1 4 2 8 3" xfId="21627"/>
    <cellStyle name="Header1 4 2 8 4" xfId="13085"/>
    <cellStyle name="Header1 4 2 8 5" xfId="37042"/>
    <cellStyle name="Header1 4 2 9" xfId="10060"/>
    <cellStyle name="Header1 4 2 9 2" xfId="14176"/>
    <cellStyle name="Header1 4 2 9 3" xfId="21628"/>
    <cellStyle name="Header1 4 2 9 4" xfId="10291"/>
    <cellStyle name="Header1 4 2 9 5" xfId="37043"/>
    <cellStyle name="Header1 4 3" xfId="4378"/>
    <cellStyle name="Header1 4 3 10" xfId="14177"/>
    <cellStyle name="Header1 4 3 11" xfId="21629"/>
    <cellStyle name="Header1 4 3 12" xfId="19332"/>
    <cellStyle name="Header1 4 3 13" xfId="37044"/>
    <cellStyle name="Header1 4 3 2" xfId="7428"/>
    <cellStyle name="Header1 4 3 2 2" xfId="14178"/>
    <cellStyle name="Header1 4 3 2 3" xfId="21630"/>
    <cellStyle name="Header1 4 3 2 4" xfId="19324"/>
    <cellStyle name="Header1 4 3 2 5" xfId="37045"/>
    <cellStyle name="Header1 4 3 3" xfId="7947"/>
    <cellStyle name="Header1 4 3 3 2" xfId="14179"/>
    <cellStyle name="Header1 4 3 3 3" xfId="21631"/>
    <cellStyle name="Header1 4 3 3 4" xfId="19304"/>
    <cellStyle name="Header1 4 3 3 5" xfId="37046"/>
    <cellStyle name="Header1 4 3 4" xfId="8286"/>
    <cellStyle name="Header1 4 3 4 2" xfId="14180"/>
    <cellStyle name="Header1 4 3 4 3" xfId="21632"/>
    <cellStyle name="Header1 4 3 4 4" xfId="19296"/>
    <cellStyle name="Header1 4 3 4 5" xfId="37047"/>
    <cellStyle name="Header1 4 3 5" xfId="8721"/>
    <cellStyle name="Header1 4 3 5 2" xfId="14181"/>
    <cellStyle name="Header1 4 3 5 3" xfId="21633"/>
    <cellStyle name="Header1 4 3 5 4" xfId="19276"/>
    <cellStyle name="Header1 4 3 5 5" xfId="37048"/>
    <cellStyle name="Header1 4 3 6" xfId="9069"/>
    <cellStyle name="Header1 4 3 6 2" xfId="14182"/>
    <cellStyle name="Header1 4 3 6 3" xfId="21634"/>
    <cellStyle name="Header1 4 3 6 4" xfId="13438"/>
    <cellStyle name="Header1 4 3 6 5" xfId="37049"/>
    <cellStyle name="Header1 4 3 7" xfId="9519"/>
    <cellStyle name="Header1 4 3 7 2" xfId="14183"/>
    <cellStyle name="Header1 4 3 7 3" xfId="21635"/>
    <cellStyle name="Header1 4 3 7 4" xfId="10607"/>
    <cellStyle name="Header1 4 3 7 5" xfId="37050"/>
    <cellStyle name="Header1 4 3 8" xfId="9836"/>
    <cellStyle name="Header1 4 3 8 2" xfId="14184"/>
    <cellStyle name="Header1 4 3 8 3" xfId="21636"/>
    <cellStyle name="Header1 4 3 8 4" xfId="12439"/>
    <cellStyle name="Header1 4 3 8 5" xfId="37051"/>
    <cellStyle name="Header1 4 3 9" xfId="10105"/>
    <cellStyle name="Header1 4 3 9 2" xfId="14185"/>
    <cellStyle name="Header1 4 3 9 3" xfId="21637"/>
    <cellStyle name="Header1 4 3 9 4" xfId="19917"/>
    <cellStyle name="Header1 4 3 9 5" xfId="37052"/>
    <cellStyle name="Header1 4 4" xfId="3845"/>
    <cellStyle name="Header1 4 4 2" xfId="14186"/>
    <cellStyle name="Header1 4 4 3" xfId="21638"/>
    <cellStyle name="Header1 4 4 4" xfId="20883"/>
    <cellStyle name="Header1 4 4 5" xfId="37053"/>
    <cellStyle name="Header1 4 5" xfId="7556"/>
    <cellStyle name="Header1 4 5 2" xfId="14187"/>
    <cellStyle name="Header1 4 5 3" xfId="21639"/>
    <cellStyle name="Header1 4 5 4" xfId="12207"/>
    <cellStyle name="Header1 4 5 5" xfId="37054"/>
    <cellStyle name="Header1 4 6" xfId="12674"/>
    <cellStyle name="Header1 4 7" xfId="20363"/>
    <cellStyle name="Header1 4 8" xfId="19760"/>
    <cellStyle name="Header1 4 9" xfId="19752"/>
    <cellStyle name="Header1 5" xfId="3110"/>
    <cellStyle name="Header1 5 2" xfId="4686"/>
    <cellStyle name="Header1 5 2 10" xfId="14188"/>
    <cellStyle name="Header1 5 2 11" xfId="21640"/>
    <cellStyle name="Header1 5 2 12" xfId="13410"/>
    <cellStyle name="Header1 5 2 13" xfId="37055"/>
    <cellStyle name="Header1 5 2 2" xfId="6816"/>
    <cellStyle name="Header1 5 2 2 2" xfId="14189"/>
    <cellStyle name="Header1 5 2 2 3" xfId="21641"/>
    <cellStyle name="Header1 5 2 2 4" xfId="20087"/>
    <cellStyle name="Header1 5 2 2 5" xfId="37056"/>
    <cellStyle name="Header1 5 2 3" xfId="5673"/>
    <cellStyle name="Header1 5 2 3 2" xfId="14190"/>
    <cellStyle name="Header1 5 2 3 3" xfId="21642"/>
    <cellStyle name="Header1 5 2 3 4" xfId="19780"/>
    <cellStyle name="Header1 5 2 3 5" xfId="37057"/>
    <cellStyle name="Header1 5 2 4" xfId="5636"/>
    <cellStyle name="Header1 5 2 4 2" xfId="14191"/>
    <cellStyle name="Header1 5 2 4 3" xfId="21643"/>
    <cellStyle name="Header1 5 2 4 4" xfId="20103"/>
    <cellStyle name="Header1 5 2 4 5" xfId="37058"/>
    <cellStyle name="Header1 5 2 5" xfId="5660"/>
    <cellStyle name="Header1 5 2 5 2" xfId="14192"/>
    <cellStyle name="Header1 5 2 5 3" xfId="21644"/>
    <cellStyle name="Header1 5 2 5 4" xfId="19795"/>
    <cellStyle name="Header1 5 2 5 5" xfId="37059"/>
    <cellStyle name="Header1 5 2 6" xfId="5918"/>
    <cellStyle name="Header1 5 2 6 2" xfId="14193"/>
    <cellStyle name="Header1 5 2 6 3" xfId="21645"/>
    <cellStyle name="Header1 5 2 6 4" xfId="20211"/>
    <cellStyle name="Header1 5 2 6 5" xfId="37060"/>
    <cellStyle name="Header1 5 2 7" xfId="7668"/>
    <cellStyle name="Header1 5 2 7 2" xfId="14194"/>
    <cellStyle name="Header1 5 2 7 3" xfId="21646"/>
    <cellStyle name="Header1 5 2 7 4" xfId="20186"/>
    <cellStyle name="Header1 5 2 7 5" xfId="37061"/>
    <cellStyle name="Header1 5 2 8" xfId="7598"/>
    <cellStyle name="Header1 5 2 8 2" xfId="14195"/>
    <cellStyle name="Header1 5 2 8 3" xfId="21647"/>
    <cellStyle name="Header1 5 2 8 4" xfId="20092"/>
    <cellStyle name="Header1 5 2 8 5" xfId="37062"/>
    <cellStyle name="Header1 5 2 9" xfId="5115"/>
    <cellStyle name="Header1 5 2 9 2" xfId="14196"/>
    <cellStyle name="Header1 5 2 9 3" xfId="21648"/>
    <cellStyle name="Header1 5 2 9 4" xfId="20117"/>
    <cellStyle name="Header1 5 2 9 5" xfId="37063"/>
    <cellStyle name="Header1 5 3" xfId="5414"/>
    <cellStyle name="Header1 5 3 10" xfId="14197"/>
    <cellStyle name="Header1 5 3 11" xfId="21649"/>
    <cellStyle name="Header1 5 3 12" xfId="20884"/>
    <cellStyle name="Header1 5 3 13" xfId="37064"/>
    <cellStyle name="Header1 5 3 2" xfId="6751"/>
    <cellStyle name="Header1 5 3 2 2" xfId="14198"/>
    <cellStyle name="Header1 5 3 2 3" xfId="21650"/>
    <cellStyle name="Header1 5 3 2 4" xfId="10256"/>
    <cellStyle name="Header1 5 3 2 5" xfId="37065"/>
    <cellStyle name="Header1 5 3 3" xfId="4961"/>
    <cellStyle name="Header1 5 3 3 2" xfId="14199"/>
    <cellStyle name="Header1 5 3 3 3" xfId="21651"/>
    <cellStyle name="Header1 5 3 3 4" xfId="20885"/>
    <cellStyle name="Header1 5 3 3 5" xfId="37066"/>
    <cellStyle name="Header1 5 3 4" xfId="6556"/>
    <cellStyle name="Header1 5 3 4 2" xfId="14200"/>
    <cellStyle name="Header1 5 3 4 3" xfId="21652"/>
    <cellStyle name="Header1 5 3 4 4" xfId="20886"/>
    <cellStyle name="Header1 5 3 4 5" xfId="37067"/>
    <cellStyle name="Header1 5 3 5" xfId="7572"/>
    <cellStyle name="Header1 5 3 5 2" xfId="14201"/>
    <cellStyle name="Header1 5 3 5 3" xfId="21653"/>
    <cellStyle name="Header1 5 3 5 4" xfId="10226"/>
    <cellStyle name="Header1 5 3 5 5" xfId="37068"/>
    <cellStyle name="Header1 5 3 6" xfId="6310"/>
    <cellStyle name="Header1 5 3 6 2" xfId="14202"/>
    <cellStyle name="Header1 5 3 6 3" xfId="21654"/>
    <cellStyle name="Header1 5 3 6 4" xfId="20610"/>
    <cellStyle name="Header1 5 3 6 5" xfId="37069"/>
    <cellStyle name="Header1 5 3 7" xfId="8658"/>
    <cellStyle name="Header1 5 3 7 2" xfId="14203"/>
    <cellStyle name="Header1 5 3 7 3" xfId="21655"/>
    <cellStyle name="Header1 5 3 7 4" xfId="20604"/>
    <cellStyle name="Header1 5 3 7 5" xfId="37070"/>
    <cellStyle name="Header1 5 3 8" xfId="4925"/>
    <cellStyle name="Header1 5 3 8 2" xfId="14204"/>
    <cellStyle name="Header1 5 3 8 3" xfId="21656"/>
    <cellStyle name="Header1 5 3 8 4" xfId="20600"/>
    <cellStyle name="Header1 5 3 8 5" xfId="37071"/>
    <cellStyle name="Header1 5 3 9" xfId="6620"/>
    <cellStyle name="Header1 5 3 9 2" xfId="14205"/>
    <cellStyle name="Header1 5 3 9 3" xfId="21657"/>
    <cellStyle name="Header1 5 3 9 4" xfId="12243"/>
    <cellStyle name="Header1 5 3 9 5" xfId="37072"/>
    <cellStyle name="Header1 5 4" xfId="6662"/>
    <cellStyle name="Header1 5 4 2" xfId="14206"/>
    <cellStyle name="Header1 5 4 3" xfId="21658"/>
    <cellStyle name="Header1 5 4 4" xfId="20086"/>
    <cellStyle name="Header1 5 4 5" xfId="37073"/>
    <cellStyle name="Header1 5 5" xfId="6347"/>
    <cellStyle name="Header1 5 5 2" xfId="14207"/>
    <cellStyle name="Header1 5 5 3" xfId="21659"/>
    <cellStyle name="Header1 5 5 4" xfId="19779"/>
    <cellStyle name="Header1 5 5 5" xfId="37074"/>
    <cellStyle name="Header1 5 6" xfId="12690"/>
    <cellStyle name="Header1 5 7" xfId="20373"/>
    <cellStyle name="Header1 5 8" xfId="19749"/>
    <cellStyle name="Header1 5 9" xfId="26861"/>
    <cellStyle name="Header1 6" xfId="3125"/>
    <cellStyle name="Header1 6 2" xfId="5634"/>
    <cellStyle name="Header1 6 2 10" xfId="14208"/>
    <cellStyle name="Header1 6 2 11" xfId="21660"/>
    <cellStyle name="Header1 6 2 12" xfId="20102"/>
    <cellStyle name="Header1 6 2 13" xfId="37075"/>
    <cellStyle name="Header1 6 2 2" xfId="7222"/>
    <cellStyle name="Header1 6 2 2 2" xfId="14209"/>
    <cellStyle name="Header1 6 2 2 3" xfId="21661"/>
    <cellStyle name="Header1 6 2 2 4" xfId="19794"/>
    <cellStyle name="Header1 6 2 2 5" xfId="37076"/>
    <cellStyle name="Header1 6 2 3" xfId="7764"/>
    <cellStyle name="Header1 6 2 3 2" xfId="14210"/>
    <cellStyle name="Header1 6 2 3 3" xfId="21662"/>
    <cellStyle name="Header1 6 2 3 4" xfId="20116"/>
    <cellStyle name="Header1 6 2 3 5" xfId="37077"/>
    <cellStyle name="Header1 6 2 4" xfId="8092"/>
    <cellStyle name="Header1 6 2 4 2" xfId="14211"/>
    <cellStyle name="Header1 6 2 4 3" xfId="21663"/>
    <cellStyle name="Header1 6 2 4 4" xfId="20887"/>
    <cellStyle name="Header1 6 2 4 5" xfId="37078"/>
    <cellStyle name="Header1 6 2 5" xfId="8536"/>
    <cellStyle name="Header1 6 2 5 2" xfId="14212"/>
    <cellStyle name="Header1 6 2 5 3" xfId="21664"/>
    <cellStyle name="Header1 6 2 5 4" xfId="19852"/>
    <cellStyle name="Header1 6 2 5 5" xfId="37079"/>
    <cellStyle name="Header1 6 2 6" xfId="8888"/>
    <cellStyle name="Header1 6 2 6 2" xfId="14213"/>
    <cellStyle name="Header1 6 2 6 3" xfId="21665"/>
    <cellStyle name="Header1 6 2 6 4" xfId="20593"/>
    <cellStyle name="Header1 6 2 6 5" xfId="37080"/>
    <cellStyle name="Header1 6 2 7" xfId="9339"/>
    <cellStyle name="Header1 6 2 7 2" xfId="14214"/>
    <cellStyle name="Header1 6 2 7 3" xfId="21666"/>
    <cellStyle name="Header1 6 2 7 4" xfId="20583"/>
    <cellStyle name="Header1 6 2 7 5" xfId="37081"/>
    <cellStyle name="Header1 6 2 8" xfId="9692"/>
    <cellStyle name="Header1 6 2 8 2" xfId="14215"/>
    <cellStyle name="Header1 6 2 8 3" xfId="21667"/>
    <cellStyle name="Header1 6 2 8 4" xfId="10255"/>
    <cellStyle name="Header1 6 2 8 5" xfId="37082"/>
    <cellStyle name="Header1 6 2 9" xfId="9959"/>
    <cellStyle name="Header1 6 2 9 2" xfId="14216"/>
    <cellStyle name="Header1 6 2 9 3" xfId="21668"/>
    <cellStyle name="Header1 6 2 9 4" xfId="20888"/>
    <cellStyle name="Header1 6 2 9 5" xfId="37083"/>
    <cellStyle name="Header1 6 3" xfId="4515"/>
    <cellStyle name="Header1 6 3 10" xfId="14217"/>
    <cellStyle name="Header1 6 3 11" xfId="21669"/>
    <cellStyle name="Header1 6 3 12" xfId="10227"/>
    <cellStyle name="Header1 6 3 13" xfId="37084"/>
    <cellStyle name="Header1 6 3 2" xfId="7328"/>
    <cellStyle name="Header1 6 3 2 2" xfId="14218"/>
    <cellStyle name="Header1 6 3 2 3" xfId="21670"/>
    <cellStyle name="Header1 6 3 2 4" xfId="11782"/>
    <cellStyle name="Header1 6 3 2 5" xfId="37085"/>
    <cellStyle name="Header1 6 3 3" xfId="7852"/>
    <cellStyle name="Header1 6 3 3 2" xfId="14219"/>
    <cellStyle name="Header1 6 3 3 3" xfId="21671"/>
    <cellStyle name="Header1 6 3 3 4" xfId="20085"/>
    <cellStyle name="Header1 6 3 3 5" xfId="37086"/>
    <cellStyle name="Header1 6 3 4" xfId="8194"/>
    <cellStyle name="Header1 6 3 4 2" xfId="14220"/>
    <cellStyle name="Header1 6 3 4 3" xfId="21672"/>
    <cellStyle name="Header1 6 3 4 4" xfId="11773"/>
    <cellStyle name="Header1 6 3 4 5" xfId="37087"/>
    <cellStyle name="Header1 6 3 5" xfId="8624"/>
    <cellStyle name="Header1 6 3 5 2" xfId="14221"/>
    <cellStyle name="Header1 6 3 5 3" xfId="21673"/>
    <cellStyle name="Header1 6 3 5 4" xfId="20578"/>
    <cellStyle name="Header1 6 3 5 5" xfId="37088"/>
    <cellStyle name="Header1 6 3 6" xfId="8977"/>
    <cellStyle name="Header1 6 3 6 2" xfId="14222"/>
    <cellStyle name="Header1 6 3 6 3" xfId="21674"/>
    <cellStyle name="Header1 6 3 6 4" xfId="20566"/>
    <cellStyle name="Header1 6 3 6 5" xfId="37089"/>
    <cellStyle name="Header1 6 3 7" xfId="9432"/>
    <cellStyle name="Header1 6 3 7 2" xfId="14223"/>
    <cellStyle name="Header1 6 3 7 3" xfId="21675"/>
    <cellStyle name="Header1 6 3 7 4" xfId="20560"/>
    <cellStyle name="Header1 6 3 7 5" xfId="37090"/>
    <cellStyle name="Header1 6 3 8" xfId="9758"/>
    <cellStyle name="Header1 6 3 8 2" xfId="14224"/>
    <cellStyle name="Header1 6 3 8 3" xfId="21676"/>
    <cellStyle name="Header1 6 3 8 4" xfId="20101"/>
    <cellStyle name="Header1 6 3 8 5" xfId="37091"/>
    <cellStyle name="Header1 6 3 9" xfId="10027"/>
    <cellStyle name="Header1 6 3 9 2" xfId="14225"/>
    <cellStyle name="Header1 6 3 9 3" xfId="21677"/>
    <cellStyle name="Header1 6 3 9 4" xfId="19793"/>
    <cellStyle name="Header1 6 3 9 5" xfId="37092"/>
    <cellStyle name="Header1 6 4" xfId="5202"/>
    <cellStyle name="Header1 6 4 2" xfId="14226"/>
    <cellStyle name="Header1 6 4 3" xfId="21678"/>
    <cellStyle name="Header1 6 4 4" xfId="20115"/>
    <cellStyle name="Header1 6 4 5" xfId="37093"/>
    <cellStyle name="Header1 6 5" xfId="8196"/>
    <cellStyle name="Header1 6 5 2" xfId="14227"/>
    <cellStyle name="Header1 6 5 3" xfId="21679"/>
    <cellStyle name="Header1 6 5 4" xfId="20889"/>
    <cellStyle name="Header1 6 5 5" xfId="37094"/>
    <cellStyle name="Header1 6 6" xfId="12702"/>
    <cellStyle name="Header1 6 7" xfId="20378"/>
    <cellStyle name="Header1 6 8" xfId="19747"/>
    <cellStyle name="Header1 6 9" xfId="20062"/>
    <cellStyle name="Header1 7" xfId="3150"/>
    <cellStyle name="Header1 7 2" xfId="5644"/>
    <cellStyle name="Header1 7 2 10" xfId="14228"/>
    <cellStyle name="Header1 7 2 11" xfId="21680"/>
    <cellStyle name="Header1 7 2 12" xfId="10254"/>
    <cellStyle name="Header1 7 2 13" xfId="37095"/>
    <cellStyle name="Header1 7 2 2" xfId="7419"/>
    <cellStyle name="Header1 7 2 2 2" xfId="14229"/>
    <cellStyle name="Header1 7 2 2 3" xfId="21681"/>
    <cellStyle name="Header1 7 2 2 4" xfId="20890"/>
    <cellStyle name="Header1 7 2 2 5" xfId="37096"/>
    <cellStyle name="Header1 7 2 3" xfId="7936"/>
    <cellStyle name="Header1 7 2 3 2" xfId="14230"/>
    <cellStyle name="Header1 7 2 3 3" xfId="21682"/>
    <cellStyle name="Header1 7 2 3 4" xfId="20891"/>
    <cellStyle name="Header1 7 2 3 5" xfId="37097"/>
    <cellStyle name="Header1 7 2 4" xfId="8276"/>
    <cellStyle name="Header1 7 2 4 2" xfId="14231"/>
    <cellStyle name="Header1 7 2 4 3" xfId="21683"/>
    <cellStyle name="Header1 7 2 4 4" xfId="20555"/>
    <cellStyle name="Header1 7 2 4 5" xfId="37098"/>
    <cellStyle name="Header1 7 2 5" xfId="8710"/>
    <cellStyle name="Header1 7 2 5 2" xfId="14232"/>
    <cellStyle name="Header1 7 2 5 3" xfId="21684"/>
    <cellStyle name="Header1 7 2 5 4" xfId="20549"/>
    <cellStyle name="Header1 7 2 5 5" xfId="37099"/>
    <cellStyle name="Header1 7 2 6" xfId="9058"/>
    <cellStyle name="Header1 7 2 6 2" xfId="14233"/>
    <cellStyle name="Header1 7 2 6 3" xfId="21685"/>
    <cellStyle name="Header1 7 2 6 4" xfId="20542"/>
    <cellStyle name="Header1 7 2 6 5" xfId="37100"/>
    <cellStyle name="Header1 7 2 7" xfId="9511"/>
    <cellStyle name="Header1 7 2 7 2" xfId="14234"/>
    <cellStyle name="Header1 7 2 7 3" xfId="21686"/>
    <cellStyle name="Header1 7 2 7 4" xfId="20892"/>
    <cellStyle name="Header1 7 2 7 5" xfId="37101"/>
    <cellStyle name="Header1 7 2 8" xfId="9828"/>
    <cellStyle name="Header1 7 2 8 2" xfId="14235"/>
    <cellStyle name="Header1 7 2 8 3" xfId="21687"/>
    <cellStyle name="Header1 7 2 8 4" xfId="10253"/>
    <cellStyle name="Header1 7 2 8 5" xfId="37102"/>
    <cellStyle name="Header1 7 2 9" xfId="10097"/>
    <cellStyle name="Header1 7 2 9 2" xfId="14236"/>
    <cellStyle name="Header1 7 2 9 3" xfId="21688"/>
    <cellStyle name="Header1 7 2 9 4" xfId="20893"/>
    <cellStyle name="Header1 7 2 9 5" xfId="37103"/>
    <cellStyle name="Header1 7 3" xfId="4346"/>
    <cellStyle name="Header1 7 3 10" xfId="14237"/>
    <cellStyle name="Header1 7 3 11" xfId="21689"/>
    <cellStyle name="Header1 7 3 12" xfId="20894"/>
    <cellStyle name="Header1 7 3 13" xfId="37104"/>
    <cellStyle name="Header1 7 3 2" xfId="7430"/>
    <cellStyle name="Header1 7 3 2 2" xfId="14238"/>
    <cellStyle name="Header1 7 3 2 3" xfId="21690"/>
    <cellStyle name="Header1 7 3 2 4" xfId="20895"/>
    <cellStyle name="Header1 7 3 2 5" xfId="37105"/>
    <cellStyle name="Header1 7 3 3" xfId="7949"/>
    <cellStyle name="Header1 7 3 3 2" xfId="14239"/>
    <cellStyle name="Header1 7 3 3 3" xfId="21691"/>
    <cellStyle name="Header1 7 3 3 4" xfId="19268"/>
    <cellStyle name="Header1 7 3 3 5" xfId="37106"/>
    <cellStyle name="Header1 7 3 4" xfId="8289"/>
    <cellStyle name="Header1 7 3 4 2" xfId="14240"/>
    <cellStyle name="Header1 7 3 4 3" xfId="21692"/>
    <cellStyle name="Header1 7 3 4 4" xfId="20535"/>
    <cellStyle name="Header1 7 3 4 5" xfId="37107"/>
    <cellStyle name="Header1 7 3 5" xfId="8724"/>
    <cellStyle name="Header1 7 3 5 2" xfId="14241"/>
    <cellStyle name="Header1 7 3 5 3" xfId="21693"/>
    <cellStyle name="Header1 7 3 5 4" xfId="20525"/>
    <cellStyle name="Header1 7 3 5 5" xfId="37108"/>
    <cellStyle name="Header1 7 3 6" xfId="9071"/>
    <cellStyle name="Header1 7 3 6 2" xfId="14242"/>
    <cellStyle name="Header1 7 3 6 3" xfId="21694"/>
    <cellStyle name="Header1 7 3 6 4" xfId="20206"/>
    <cellStyle name="Header1 7 3 6 5" xfId="37109"/>
    <cellStyle name="Header1 7 3 7" xfId="9522"/>
    <cellStyle name="Header1 7 3 7 2" xfId="14243"/>
    <cellStyle name="Header1 7 3 7 3" xfId="21695"/>
    <cellStyle name="Header1 7 3 7 4" xfId="19248"/>
    <cellStyle name="Header1 7 3 7 5" xfId="37110"/>
    <cellStyle name="Header1 7 3 8" xfId="9838"/>
    <cellStyle name="Header1 7 3 8 2" xfId="14244"/>
    <cellStyle name="Header1 7 3 8 3" xfId="21696"/>
    <cellStyle name="Header1 7 3 8 4" xfId="20557"/>
    <cellStyle name="Header1 7 3 8 5" xfId="37111"/>
    <cellStyle name="Header1 7 3 9" xfId="10107"/>
    <cellStyle name="Header1 7 3 9 2" xfId="14245"/>
    <cellStyle name="Header1 7 3 9 3" xfId="21697"/>
    <cellStyle name="Header1 7 3 9 4" xfId="20564"/>
    <cellStyle name="Header1 7 3 9 5" xfId="37112"/>
    <cellStyle name="Header1 7 4" xfId="6430"/>
    <cellStyle name="Header1 7 4 2" xfId="14246"/>
    <cellStyle name="Header1 7 4 3" xfId="21698"/>
    <cellStyle name="Header1 7 4 4" xfId="20573"/>
    <cellStyle name="Header1 7 4 5" xfId="37113"/>
    <cellStyle name="Header1 7 5" xfId="6443"/>
    <cellStyle name="Header1 7 5 2" xfId="14247"/>
    <cellStyle name="Header1 7 5 3" xfId="21699"/>
    <cellStyle name="Header1 7 5 4" xfId="20576"/>
    <cellStyle name="Header1 7 5 5" xfId="37114"/>
    <cellStyle name="Header1 7 6" xfId="12723"/>
    <cellStyle name="Header1 7 7" xfId="20387"/>
    <cellStyle name="Header1 7 8" xfId="19743"/>
    <cellStyle name="Header1 7 9" xfId="20915"/>
    <cellStyle name="Header1 8" xfId="3161"/>
    <cellStyle name="Header1 8 2" xfId="5648"/>
    <cellStyle name="Header1 8 2 10" xfId="14248"/>
    <cellStyle name="Header1 8 2 11" xfId="21700"/>
    <cellStyle name="Header1 8 2 12" xfId="20588"/>
    <cellStyle name="Header1 8 2 13" xfId="37115"/>
    <cellStyle name="Header1 8 2 2" xfId="7223"/>
    <cellStyle name="Header1 8 2 2 2" xfId="14249"/>
    <cellStyle name="Header1 8 2 2 3" xfId="21701"/>
    <cellStyle name="Header1 8 2 2 4" xfId="20591"/>
    <cellStyle name="Header1 8 2 2 5" xfId="37116"/>
    <cellStyle name="Header1 8 2 3" xfId="7765"/>
    <cellStyle name="Header1 8 2 3 2" xfId="14250"/>
    <cellStyle name="Header1 8 2 3 3" xfId="21702"/>
    <cellStyle name="Header1 8 2 3 4" xfId="20517"/>
    <cellStyle name="Header1 8 2 3 5" xfId="37117"/>
    <cellStyle name="Header1 8 2 4" xfId="8093"/>
    <cellStyle name="Header1 8 2 4 2" xfId="14251"/>
    <cellStyle name="Header1 8 2 4 3" xfId="21703"/>
    <cellStyle name="Header1 8 2 4 4" xfId="20511"/>
    <cellStyle name="Header1 8 2 4 5" xfId="37118"/>
    <cellStyle name="Header1 8 2 5" xfId="8537"/>
    <cellStyle name="Header1 8 2 5 2" xfId="14252"/>
    <cellStyle name="Header1 8 2 5 3" xfId="21704"/>
    <cellStyle name="Header1 8 2 5 4" xfId="20497"/>
    <cellStyle name="Header1 8 2 5 5" xfId="37119"/>
    <cellStyle name="Header1 8 2 6" xfId="8889"/>
    <cellStyle name="Header1 8 2 6 2" xfId="14253"/>
    <cellStyle name="Header1 8 2 6 3" xfId="21705"/>
    <cellStyle name="Header1 8 2 6 4" xfId="20490"/>
    <cellStyle name="Header1 8 2 6 5" xfId="37120"/>
    <cellStyle name="Header1 8 2 7" xfId="9340"/>
    <cellStyle name="Header1 8 2 7 2" xfId="14254"/>
    <cellStyle name="Header1 8 2 7 3" xfId="21706"/>
    <cellStyle name="Header1 8 2 7 4" xfId="20483"/>
    <cellStyle name="Header1 8 2 7 5" xfId="37121"/>
    <cellStyle name="Header1 8 2 8" xfId="9693"/>
    <cellStyle name="Header1 8 2 8 2" xfId="14255"/>
    <cellStyle name="Header1 8 2 8 3" xfId="21707"/>
    <cellStyle name="Header1 8 2 8 4" xfId="20477"/>
    <cellStyle name="Header1 8 2 8 5" xfId="37122"/>
    <cellStyle name="Header1 8 2 9" xfId="9960"/>
    <cellStyle name="Header1 8 2 9 2" xfId="14256"/>
    <cellStyle name="Header1 8 2 9 3" xfId="21708"/>
    <cellStyle name="Header1 8 2 9 4" xfId="20469"/>
    <cellStyle name="Header1 8 2 9 5" xfId="37123"/>
    <cellStyle name="Header1 8 3" xfId="5290"/>
    <cellStyle name="Header1 8 3 10" xfId="14257"/>
    <cellStyle name="Header1 8 3 11" xfId="21709"/>
    <cellStyle name="Header1 8 3 12" xfId="20459"/>
    <cellStyle name="Header1 8 3 13" xfId="37124"/>
    <cellStyle name="Header1 8 3 2" xfId="7362"/>
    <cellStyle name="Header1 8 3 2 2" xfId="14258"/>
    <cellStyle name="Header1 8 3 2 3" xfId="21710"/>
    <cellStyle name="Header1 8 3 2 4" xfId="20454"/>
    <cellStyle name="Header1 8 3 2 5" xfId="37125"/>
    <cellStyle name="Header1 8 3 3" xfId="7880"/>
    <cellStyle name="Header1 8 3 3 2" xfId="14259"/>
    <cellStyle name="Header1 8 3 3 3" xfId="21711"/>
    <cellStyle name="Header1 8 3 3 4" xfId="20448"/>
    <cellStyle name="Header1 8 3 3 5" xfId="37126"/>
    <cellStyle name="Header1 8 3 4" xfId="8224"/>
    <cellStyle name="Header1 8 3 4 2" xfId="14260"/>
    <cellStyle name="Header1 8 3 4 3" xfId="21712"/>
    <cellStyle name="Header1 8 3 4 4" xfId="20602"/>
    <cellStyle name="Header1 8 3 4 5" xfId="37127"/>
    <cellStyle name="Header1 8 3 5" xfId="8652"/>
    <cellStyle name="Header1 8 3 5 2" xfId="14261"/>
    <cellStyle name="Header1 8 3 5 3" xfId="21713"/>
    <cellStyle name="Header1 8 3 5 4" xfId="12550"/>
    <cellStyle name="Header1 8 3 5 5" xfId="37128"/>
    <cellStyle name="Header1 8 3 6" xfId="9005"/>
    <cellStyle name="Header1 8 3 6 2" xfId="14262"/>
    <cellStyle name="Header1 8 3 6 3" xfId="21714"/>
    <cellStyle name="Header1 8 3 6 4" xfId="20438"/>
    <cellStyle name="Header1 8 3 6 5" xfId="37129"/>
    <cellStyle name="Header1 8 3 7" xfId="9460"/>
    <cellStyle name="Header1 8 3 7 2" xfId="14263"/>
    <cellStyle name="Header1 8 3 7 3" xfId="21715"/>
    <cellStyle name="Header1 8 3 7 4" xfId="20434"/>
    <cellStyle name="Header1 8 3 7 5" xfId="37130"/>
    <cellStyle name="Header1 8 3 8" xfId="9780"/>
    <cellStyle name="Header1 8 3 8 2" xfId="14264"/>
    <cellStyle name="Header1 8 3 8 3" xfId="21716"/>
    <cellStyle name="Header1 8 3 8 4" xfId="20608"/>
    <cellStyle name="Header1 8 3 8 5" xfId="37131"/>
    <cellStyle name="Header1 8 3 9" xfId="10049"/>
    <cellStyle name="Header1 8 3 9 2" xfId="14265"/>
    <cellStyle name="Header1 8 3 9 3" xfId="21717"/>
    <cellStyle name="Header1 8 3 9 4" xfId="20426"/>
    <cellStyle name="Header1 8 3 9 5" xfId="37132"/>
    <cellStyle name="Header1 8 4" xfId="6994"/>
    <cellStyle name="Header1 8 4 2" xfId="14266"/>
    <cellStyle name="Header1 8 4 3" xfId="21718"/>
    <cellStyle name="Header1 8 4 4" xfId="20420"/>
    <cellStyle name="Header1 8 4 5" xfId="37133"/>
    <cellStyle name="Header1 8 5" xfId="6741"/>
    <cellStyle name="Header1 8 5 2" xfId="14267"/>
    <cellStyle name="Header1 8 5 3" xfId="21719"/>
    <cellStyle name="Header1 8 5 4" xfId="20414"/>
    <cellStyle name="Header1 8 5 5" xfId="37134"/>
    <cellStyle name="Header1 8 6" xfId="12732"/>
    <cellStyle name="Header1 8 7" xfId="20393"/>
    <cellStyle name="Header1 8 8" xfId="19741"/>
    <cellStyle name="Header1 8 9" xfId="20359"/>
    <cellStyle name="Header1 9" xfId="3178"/>
    <cellStyle name="Header1 9 2" xfId="5654"/>
    <cellStyle name="Header1 9 2 10" xfId="14268"/>
    <cellStyle name="Header1 9 2 11" xfId="21720"/>
    <cellStyle name="Header1 9 2 12" xfId="19240"/>
    <cellStyle name="Header1 9 2 13" xfId="37135"/>
    <cellStyle name="Header1 9 2 2" xfId="7359"/>
    <cellStyle name="Header1 9 2 2 2" xfId="14269"/>
    <cellStyle name="Header1 9 2 2 3" xfId="21721"/>
    <cellStyle name="Header1 9 2 2 4" xfId="20396"/>
    <cellStyle name="Header1 9 2 2 5" xfId="37136"/>
    <cellStyle name="Header1 9 2 3" xfId="7877"/>
    <cellStyle name="Header1 9 2 3 2" xfId="14270"/>
    <cellStyle name="Header1 9 2 3 3" xfId="21722"/>
    <cellStyle name="Header1 9 2 3 4" xfId="20390"/>
    <cellStyle name="Header1 9 2 3 5" xfId="37137"/>
    <cellStyle name="Header1 9 2 4" xfId="8221"/>
    <cellStyle name="Header1 9 2 4 2" xfId="14271"/>
    <cellStyle name="Header1 9 2 4 3" xfId="21723"/>
    <cellStyle name="Header1 9 2 4 4" xfId="20382"/>
    <cellStyle name="Header1 9 2 4 5" xfId="37138"/>
    <cellStyle name="Header1 9 2 5" xfId="8649"/>
    <cellStyle name="Header1 9 2 5 2" xfId="14272"/>
    <cellStyle name="Header1 9 2 5 3" xfId="21724"/>
    <cellStyle name="Header1 9 2 5 4" xfId="19220"/>
    <cellStyle name="Header1 9 2 5 5" xfId="37139"/>
    <cellStyle name="Header1 9 2 6" xfId="9002"/>
    <cellStyle name="Header1 9 2 6 2" xfId="14273"/>
    <cellStyle name="Header1 9 2 6 3" xfId="21725"/>
    <cellStyle name="Header1 9 2 6 4" xfId="20301"/>
    <cellStyle name="Header1 9 2 6 5" xfId="37140"/>
    <cellStyle name="Header1 9 2 7" xfId="9457"/>
    <cellStyle name="Header1 9 2 7 2" xfId="14274"/>
    <cellStyle name="Header1 9 2 7 3" xfId="21726"/>
    <cellStyle name="Header1 9 2 7 4" xfId="20293"/>
    <cellStyle name="Header1 9 2 7 5" xfId="37141"/>
    <cellStyle name="Header1 9 2 8" xfId="9777"/>
    <cellStyle name="Header1 9 2 8 2" xfId="14275"/>
    <cellStyle name="Header1 9 2 8 3" xfId="21727"/>
    <cellStyle name="Header1 9 2 8 4" xfId="20286"/>
    <cellStyle name="Header1 9 2 8 5" xfId="37142"/>
    <cellStyle name="Header1 9 2 9" xfId="10046"/>
    <cellStyle name="Header1 9 2 9 2" xfId="14276"/>
    <cellStyle name="Header1 9 2 9 3" xfId="21728"/>
    <cellStyle name="Header1 9 2 9 4" xfId="19212"/>
    <cellStyle name="Header1 9 2 9 5" xfId="37143"/>
    <cellStyle name="Header1 9 3" xfId="4379"/>
    <cellStyle name="Header1 9 3 10" xfId="14277"/>
    <cellStyle name="Header1 9 3 11" xfId="21729"/>
    <cellStyle name="Header1 9 3 12" xfId="12486"/>
    <cellStyle name="Header1 9 3 13" xfId="37144"/>
    <cellStyle name="Header1 9 3 2" xfId="6863"/>
    <cellStyle name="Header1 9 3 2 2" xfId="14278"/>
    <cellStyle name="Header1 9 3 2 3" xfId="21730"/>
    <cellStyle name="Header1 9 3 2 4" xfId="13018"/>
    <cellStyle name="Header1 9 3 2 5" xfId="37145"/>
    <cellStyle name="Header1 9 3 3" xfId="7521"/>
    <cellStyle name="Header1 9 3 3 2" xfId="14279"/>
    <cellStyle name="Header1 9 3 3 3" xfId="21731"/>
    <cellStyle name="Header1 9 3 3 4" xfId="10627"/>
    <cellStyle name="Header1 9 3 3 5" xfId="37146"/>
    <cellStyle name="Header1 9 3 4" xfId="3984"/>
    <cellStyle name="Header1 9 3 4 2" xfId="14280"/>
    <cellStyle name="Header1 9 3 4 3" xfId="21732"/>
    <cellStyle name="Header1 9 3 4 4" xfId="12367"/>
    <cellStyle name="Header1 9 3 4 5" xfId="37147"/>
    <cellStyle name="Header1 9 3 5" xfId="6689"/>
    <cellStyle name="Header1 9 3 5 2" xfId="14281"/>
    <cellStyle name="Header1 9 3 5 3" xfId="21733"/>
    <cellStyle name="Header1 9 3 5 4" xfId="10305"/>
    <cellStyle name="Header1 9 3 5 5" xfId="37148"/>
    <cellStyle name="Header1 9 3 6" xfId="7651"/>
    <cellStyle name="Header1 9 3 6 2" xfId="14282"/>
    <cellStyle name="Header1 9 3 6 3" xfId="21734"/>
    <cellStyle name="Header1 9 3 6 4" xfId="12510"/>
    <cellStyle name="Header1 9 3 6 5" xfId="37149"/>
    <cellStyle name="Header1 9 3 7" xfId="5669"/>
    <cellStyle name="Header1 9 3 7 2" xfId="14283"/>
    <cellStyle name="Header1 9 3 7 3" xfId="21735"/>
    <cellStyle name="Header1 9 3 7 4" xfId="11012"/>
    <cellStyle name="Header1 9 3 7 5" xfId="37150"/>
    <cellStyle name="Header1 9 3 8" xfId="8570"/>
    <cellStyle name="Header1 9 3 8 2" xfId="14284"/>
    <cellStyle name="Header1 9 3 8 3" xfId="21736"/>
    <cellStyle name="Header1 9 3 8 4" xfId="12521"/>
    <cellStyle name="Header1 9 3 8 5" xfId="37151"/>
    <cellStyle name="Header1 9 3 9" xfId="6494"/>
    <cellStyle name="Header1 9 3 9 2" xfId="14285"/>
    <cellStyle name="Header1 9 3 9 3" xfId="21737"/>
    <cellStyle name="Header1 9 3 9 4" xfId="20037"/>
    <cellStyle name="Header1 9 3 9 5" xfId="37152"/>
    <cellStyle name="Header1 9 4" xfId="6520"/>
    <cellStyle name="Header1 9 4 2" xfId="14286"/>
    <cellStyle name="Header1 9 4 3" xfId="21738"/>
    <cellStyle name="Header1 9 4 4" xfId="20345"/>
    <cellStyle name="Header1 9 4 5" xfId="37153"/>
    <cellStyle name="Header1 9 5" xfId="6221"/>
    <cellStyle name="Header1 9 5 2" xfId="14287"/>
    <cellStyle name="Header1 9 5 3" xfId="21739"/>
    <cellStyle name="Header1 9 5 4" xfId="19915"/>
    <cellStyle name="Header1 9 5 5" xfId="37154"/>
    <cellStyle name="Header1 9 6" xfId="12746"/>
    <cellStyle name="Header1 9 7" xfId="20397"/>
    <cellStyle name="Header1 9 8" xfId="22461"/>
    <cellStyle name="Header1 9 9" xfId="22621"/>
    <cellStyle name="Header2" xfId="198"/>
    <cellStyle name="Header2 10" xfId="3217"/>
    <cellStyle name="Header2 10 10" xfId="7002"/>
    <cellStyle name="Header2 10 10 2" xfId="14288"/>
    <cellStyle name="Header2 10 10 3" xfId="21740"/>
    <cellStyle name="Header2 10 10 4" xfId="26906"/>
    <cellStyle name="Header2 10 10 5" xfId="20138"/>
    <cellStyle name="Header2 10 10 6" xfId="37155"/>
    <cellStyle name="Header2 10 10 7" xfId="42044"/>
    <cellStyle name="Header2 10 10 8" xfId="47697"/>
    <cellStyle name="Header2 10 11" xfId="5367"/>
    <cellStyle name="Header2 10 11 2" xfId="14289"/>
    <cellStyle name="Header2 10 11 3" xfId="21741"/>
    <cellStyle name="Header2 10 11 4" xfId="26907"/>
    <cellStyle name="Header2 10 11 5" xfId="19899"/>
    <cellStyle name="Header2 10 11 6" xfId="37156"/>
    <cellStyle name="Header2 10 11 7" xfId="42045"/>
    <cellStyle name="Header2 10 11 8" xfId="47698"/>
    <cellStyle name="Header2 10 12" xfId="12777"/>
    <cellStyle name="Header2 10 13" xfId="47360"/>
    <cellStyle name="Header2 10 2" xfId="5402"/>
    <cellStyle name="Header2 10 2 10" xfId="42046"/>
    <cellStyle name="Header2 10 2 11" xfId="47699"/>
    <cellStyle name="Header2 10 2 2" xfId="7445"/>
    <cellStyle name="Header2 10 2 2 2" xfId="14291"/>
    <cellStyle name="Header2 10 2 2 3" xfId="21743"/>
    <cellStyle name="Header2 10 2 2 4" xfId="26909"/>
    <cellStyle name="Header2 10 2 2 5" xfId="19889"/>
    <cellStyle name="Header2 10 2 2 6" xfId="37158"/>
    <cellStyle name="Header2 10 2 2 7" xfId="42047"/>
    <cellStyle name="Header2 10 2 2 8" xfId="47700"/>
    <cellStyle name="Header2 10 2 3" xfId="8304"/>
    <cellStyle name="Header2 10 2 3 2" xfId="14292"/>
    <cellStyle name="Header2 10 2 3 3" xfId="21744"/>
    <cellStyle name="Header2 10 2 3 4" xfId="26910"/>
    <cellStyle name="Header2 10 2 3 5" xfId="20125"/>
    <cellStyle name="Header2 10 2 3 6" xfId="37159"/>
    <cellStyle name="Header2 10 2 3 7" xfId="42048"/>
    <cellStyle name="Header2 10 2 3 8" xfId="47701"/>
    <cellStyle name="Header2 10 2 4" xfId="9086"/>
    <cellStyle name="Header2 10 2 4 2" xfId="14293"/>
    <cellStyle name="Header2 10 2 4 3" xfId="21745"/>
    <cellStyle name="Header2 10 2 4 4" xfId="26911"/>
    <cellStyle name="Header2 10 2 4 5" xfId="12976"/>
    <cellStyle name="Header2 10 2 4 6" xfId="37160"/>
    <cellStyle name="Header2 10 2 4 7" xfId="42049"/>
    <cellStyle name="Header2 10 2 4 8" xfId="47702"/>
    <cellStyle name="Header2 10 2 5" xfId="14290"/>
    <cellStyle name="Header2 10 2 6" xfId="21742"/>
    <cellStyle name="Header2 10 2 7" xfId="26908"/>
    <cellStyle name="Header2 10 2 8" xfId="20130"/>
    <cellStyle name="Header2 10 2 9" xfId="37157"/>
    <cellStyle name="Header2 10 3" xfId="5675"/>
    <cellStyle name="Header2 10 3 2" xfId="14294"/>
    <cellStyle name="Header2 10 3 3" xfId="21746"/>
    <cellStyle name="Header2 10 3 4" xfId="26912"/>
    <cellStyle name="Header2 10 3 5" xfId="12183"/>
    <cellStyle name="Header2 10 3 6" xfId="37161"/>
    <cellStyle name="Header2 10 3 7" xfId="42050"/>
    <cellStyle name="Header2 10 3 8" xfId="47703"/>
    <cellStyle name="Header2 10 4" xfId="4737"/>
    <cellStyle name="Header2 10 4 2" xfId="14295"/>
    <cellStyle name="Header2 10 4 3" xfId="21747"/>
    <cellStyle name="Header2 10 4 4" xfId="26913"/>
    <cellStyle name="Header2 10 4 5" xfId="19916"/>
    <cellStyle name="Header2 10 4 6" xfId="37162"/>
    <cellStyle name="Header2 10 4 7" xfId="42051"/>
    <cellStyle name="Header2 10 4 8" xfId="47704"/>
    <cellStyle name="Header2 10 5" xfId="5847"/>
    <cellStyle name="Header2 10 5 2" xfId="14296"/>
    <cellStyle name="Header2 10 5 3" xfId="21748"/>
    <cellStyle name="Header2 10 5 4" xfId="26914"/>
    <cellStyle name="Header2 10 5 5" xfId="19750"/>
    <cellStyle name="Header2 10 5 6" xfId="37163"/>
    <cellStyle name="Header2 10 5 7" xfId="42052"/>
    <cellStyle name="Header2 10 5 8" xfId="47705"/>
    <cellStyle name="Header2 10 6" xfId="6592"/>
    <cellStyle name="Header2 10 6 2" xfId="14297"/>
    <cellStyle name="Header2 10 6 3" xfId="21749"/>
    <cellStyle name="Header2 10 6 4" xfId="26915"/>
    <cellStyle name="Header2 10 6 5" xfId="12194"/>
    <cellStyle name="Header2 10 6 6" xfId="37164"/>
    <cellStyle name="Header2 10 6 7" xfId="42053"/>
    <cellStyle name="Header2 10 6 8" xfId="47706"/>
    <cellStyle name="Header2 10 7" xfId="4920"/>
    <cellStyle name="Header2 10 7 2" xfId="14298"/>
    <cellStyle name="Header2 10 7 3" xfId="21750"/>
    <cellStyle name="Header2 10 7 4" xfId="26916"/>
    <cellStyle name="Header2 10 7 5" xfId="10240"/>
    <cellStyle name="Header2 10 7 6" xfId="37165"/>
    <cellStyle name="Header2 10 7 7" xfId="42054"/>
    <cellStyle name="Header2 10 7 8" xfId="47707"/>
    <cellStyle name="Header2 10 8" xfId="4465"/>
    <cellStyle name="Header2 10 8 2" xfId="14299"/>
    <cellStyle name="Header2 10 8 3" xfId="21751"/>
    <cellStyle name="Header2 10 8 4" xfId="26917"/>
    <cellStyle name="Header2 10 8 5" xfId="11390"/>
    <cellStyle name="Header2 10 8 6" xfId="37166"/>
    <cellStyle name="Header2 10 8 7" xfId="42055"/>
    <cellStyle name="Header2 10 8 8" xfId="47708"/>
    <cellStyle name="Header2 10 9" xfId="9215"/>
    <cellStyle name="Header2 10 9 2" xfId="14300"/>
    <cellStyle name="Header2 10 9 3" xfId="21752"/>
    <cellStyle name="Header2 10 9 4" xfId="26918"/>
    <cellStyle name="Header2 10 9 5" xfId="10904"/>
    <cellStyle name="Header2 10 9 6" xfId="37167"/>
    <cellStyle name="Header2 10 9 7" xfId="42056"/>
    <cellStyle name="Header2 10 9 8" xfId="47709"/>
    <cellStyle name="Header2 11" xfId="3218"/>
    <cellStyle name="Header2 11 10" xfId="3687"/>
    <cellStyle name="Header2 11 10 2" xfId="14301"/>
    <cellStyle name="Header2 11 10 3" xfId="21753"/>
    <cellStyle name="Header2 11 10 4" xfId="26919"/>
    <cellStyle name="Header2 11 10 5" xfId="12369"/>
    <cellStyle name="Header2 11 10 6" xfId="37168"/>
    <cellStyle name="Header2 11 10 7" xfId="42057"/>
    <cellStyle name="Header2 11 10 8" xfId="47710"/>
    <cellStyle name="Header2 11 11" xfId="7253"/>
    <cellStyle name="Header2 11 11 2" xfId="14302"/>
    <cellStyle name="Header2 11 11 3" xfId="21754"/>
    <cellStyle name="Header2 11 11 4" xfId="26920"/>
    <cellStyle name="Header2 11 11 5" xfId="13428"/>
    <cellStyle name="Header2 11 11 6" xfId="37169"/>
    <cellStyle name="Header2 11 11 7" xfId="42058"/>
    <cellStyle name="Header2 11 11 8" xfId="47711"/>
    <cellStyle name="Header2 11 12" xfId="12778"/>
    <cellStyle name="Header2 11 13" xfId="47361"/>
    <cellStyle name="Header2 11 2" xfId="5403"/>
    <cellStyle name="Header2 11 2 10" xfId="42059"/>
    <cellStyle name="Header2 11 2 11" xfId="47712"/>
    <cellStyle name="Header2 11 2 2" xfId="7446"/>
    <cellStyle name="Header2 11 2 2 2" xfId="14304"/>
    <cellStyle name="Header2 11 2 2 3" xfId="21756"/>
    <cellStyle name="Header2 11 2 2 4" xfId="26922"/>
    <cellStyle name="Header2 11 2 2 5" xfId="12872"/>
    <cellStyle name="Header2 11 2 2 6" xfId="37171"/>
    <cellStyle name="Header2 11 2 2 7" xfId="42060"/>
    <cellStyle name="Header2 11 2 2 8" xfId="47713"/>
    <cellStyle name="Header2 11 2 3" xfId="8305"/>
    <cellStyle name="Header2 11 2 3 2" xfId="14305"/>
    <cellStyle name="Header2 11 2 3 3" xfId="21757"/>
    <cellStyle name="Header2 11 2 3 4" xfId="26923"/>
    <cellStyle name="Header2 11 2 3 5" xfId="10905"/>
    <cellStyle name="Header2 11 2 3 6" xfId="37172"/>
    <cellStyle name="Header2 11 2 3 7" xfId="42061"/>
    <cellStyle name="Header2 11 2 3 8" xfId="47714"/>
    <cellStyle name="Header2 11 2 4" xfId="9087"/>
    <cellStyle name="Header2 11 2 4 2" xfId="14306"/>
    <cellStyle name="Header2 11 2 4 3" xfId="21758"/>
    <cellStyle name="Header2 11 2 4 4" xfId="26924"/>
    <cellStyle name="Header2 11 2 4 5" xfId="11370"/>
    <cellStyle name="Header2 11 2 4 6" xfId="37173"/>
    <cellStyle name="Header2 11 2 4 7" xfId="42062"/>
    <cellStyle name="Header2 11 2 4 8" xfId="47715"/>
    <cellStyle name="Header2 11 2 5" xfId="14303"/>
    <cellStyle name="Header2 11 2 6" xfId="21755"/>
    <cellStyle name="Header2 11 2 7" xfId="26921"/>
    <cellStyle name="Header2 11 2 8" xfId="11058"/>
    <cellStyle name="Header2 11 2 9" xfId="37170"/>
    <cellStyle name="Header2 11 3" xfId="5676"/>
    <cellStyle name="Header2 11 3 2" xfId="14307"/>
    <cellStyle name="Header2 11 3 3" xfId="21759"/>
    <cellStyle name="Header2 11 3 4" xfId="26925"/>
    <cellStyle name="Header2 11 3 5" xfId="13455"/>
    <cellStyle name="Header2 11 3 6" xfId="37174"/>
    <cellStyle name="Header2 11 3 7" xfId="42063"/>
    <cellStyle name="Header2 11 3 8" xfId="47716"/>
    <cellStyle name="Header2 11 4" xfId="3985"/>
    <cellStyle name="Header2 11 4 2" xfId="14308"/>
    <cellStyle name="Header2 11 4 3" xfId="21760"/>
    <cellStyle name="Header2 11 4 4" xfId="26926"/>
    <cellStyle name="Header2 11 4 5" xfId="10315"/>
    <cellStyle name="Header2 11 4 6" xfId="37175"/>
    <cellStyle name="Header2 11 4 7" xfId="42064"/>
    <cellStyle name="Header2 11 4 8" xfId="47717"/>
    <cellStyle name="Header2 11 5" xfId="6091"/>
    <cellStyle name="Header2 11 5 2" xfId="14309"/>
    <cellStyle name="Header2 11 5 3" xfId="21761"/>
    <cellStyle name="Header2 11 5 4" xfId="26927"/>
    <cellStyle name="Header2 11 5 5" xfId="11389"/>
    <cellStyle name="Header2 11 5 6" xfId="37176"/>
    <cellStyle name="Header2 11 5 7" xfId="42065"/>
    <cellStyle name="Header2 11 5 8" xfId="47718"/>
    <cellStyle name="Header2 11 6" xfId="6593"/>
    <cellStyle name="Header2 11 6 2" xfId="14310"/>
    <cellStyle name="Header2 11 6 3" xfId="21762"/>
    <cellStyle name="Header2 11 6 4" xfId="26928"/>
    <cellStyle name="Header2 11 6 5" xfId="20279"/>
    <cellStyle name="Header2 11 6 6" xfId="37177"/>
    <cellStyle name="Header2 11 6 7" xfId="42066"/>
    <cellStyle name="Header2 11 6 8" xfId="47719"/>
    <cellStyle name="Header2 11 7" xfId="5484"/>
    <cellStyle name="Header2 11 7 2" xfId="14311"/>
    <cellStyle name="Header2 11 7 3" xfId="21763"/>
    <cellStyle name="Header2 11 7 4" xfId="26929"/>
    <cellStyle name="Header2 11 7 5" xfId="20271"/>
    <cellStyle name="Header2 11 7 6" xfId="37178"/>
    <cellStyle name="Header2 11 7 7" xfId="42067"/>
    <cellStyle name="Header2 11 7 8" xfId="47720"/>
    <cellStyle name="Header2 11 8" xfId="7059"/>
    <cellStyle name="Header2 11 8 2" xfId="14312"/>
    <cellStyle name="Header2 11 8 3" xfId="21764"/>
    <cellStyle name="Header2 11 8 4" xfId="26930"/>
    <cellStyle name="Header2 11 8 5" xfId="20265"/>
    <cellStyle name="Header2 11 8 6" xfId="37179"/>
    <cellStyle name="Header2 11 8 7" xfId="42068"/>
    <cellStyle name="Header2 11 8 8" xfId="47721"/>
    <cellStyle name="Header2 11 9" xfId="6182"/>
    <cellStyle name="Header2 11 9 2" xfId="14313"/>
    <cellStyle name="Header2 11 9 3" xfId="21765"/>
    <cellStyle name="Header2 11 9 4" xfId="26931"/>
    <cellStyle name="Header2 11 9 5" xfId="10239"/>
    <cellStyle name="Header2 11 9 6" xfId="37180"/>
    <cellStyle name="Header2 11 9 7" xfId="42069"/>
    <cellStyle name="Header2 11 9 8" xfId="47722"/>
    <cellStyle name="Header2 12" xfId="3236"/>
    <cellStyle name="Header2 12 10" xfId="9242"/>
    <cellStyle name="Header2 12 10 2" xfId="14314"/>
    <cellStyle name="Header2 12 10 3" xfId="21766"/>
    <cellStyle name="Header2 12 10 4" xfId="26932"/>
    <cellStyle name="Header2 12 10 5" xfId="20257"/>
    <cellStyle name="Header2 12 10 6" xfId="37181"/>
    <cellStyle name="Header2 12 10 7" xfId="42070"/>
    <cellStyle name="Header2 12 10 8" xfId="47723"/>
    <cellStyle name="Header2 12 11" xfId="8199"/>
    <cellStyle name="Header2 12 11 2" xfId="14315"/>
    <cellStyle name="Header2 12 11 3" xfId="21767"/>
    <cellStyle name="Header2 12 11 4" xfId="26933"/>
    <cellStyle name="Header2 12 11 5" xfId="20250"/>
    <cellStyle name="Header2 12 11 6" xfId="37182"/>
    <cellStyle name="Header2 12 11 7" xfId="42071"/>
    <cellStyle name="Header2 12 11 8" xfId="47724"/>
    <cellStyle name="Header2 12 12" xfId="12792"/>
    <cellStyle name="Header2 12 13" xfId="47363"/>
    <cellStyle name="Header2 12 2" xfId="5413"/>
    <cellStyle name="Header2 12 2 10" xfId="42072"/>
    <cellStyle name="Header2 12 2 11" xfId="47725"/>
    <cellStyle name="Header2 12 2 2" xfId="7447"/>
    <cellStyle name="Header2 12 2 2 2" xfId="14317"/>
    <cellStyle name="Header2 12 2 2 3" xfId="21769"/>
    <cellStyle name="Header2 12 2 2 4" xfId="26935"/>
    <cellStyle name="Header2 12 2 2 5" xfId="20232"/>
    <cellStyle name="Header2 12 2 2 6" xfId="37184"/>
    <cellStyle name="Header2 12 2 2 7" xfId="42073"/>
    <cellStyle name="Header2 12 2 2 8" xfId="47726"/>
    <cellStyle name="Header2 12 2 3" xfId="8306"/>
    <cellStyle name="Header2 12 2 3 2" xfId="14318"/>
    <cellStyle name="Header2 12 2 3 3" xfId="21770"/>
    <cellStyle name="Header2 12 2 3 4" xfId="26936"/>
    <cellStyle name="Header2 12 2 3 5" xfId="20227"/>
    <cellStyle name="Header2 12 2 3 6" xfId="37185"/>
    <cellStyle name="Header2 12 2 3 7" xfId="42074"/>
    <cellStyle name="Header2 12 2 3 8" xfId="47727"/>
    <cellStyle name="Header2 12 2 4" xfId="9088"/>
    <cellStyle name="Header2 12 2 4 2" xfId="14319"/>
    <cellStyle name="Header2 12 2 4 3" xfId="21771"/>
    <cellStyle name="Header2 12 2 4 4" xfId="26937"/>
    <cellStyle name="Header2 12 2 4 5" xfId="20216"/>
    <cellStyle name="Header2 12 2 4 6" xfId="37186"/>
    <cellStyle name="Header2 12 2 4 7" xfId="42075"/>
    <cellStyle name="Header2 12 2 4 8" xfId="47728"/>
    <cellStyle name="Header2 12 2 5" xfId="14316"/>
    <cellStyle name="Header2 12 2 6" xfId="21768"/>
    <cellStyle name="Header2 12 2 7" xfId="26934"/>
    <cellStyle name="Header2 12 2 8" xfId="20244"/>
    <cellStyle name="Header2 12 2 9" xfId="37183"/>
    <cellStyle name="Header2 12 3" xfId="5684"/>
    <cellStyle name="Header2 12 3 2" xfId="14320"/>
    <cellStyle name="Header2 12 3 3" xfId="21772"/>
    <cellStyle name="Header2 12 3 4" xfId="26938"/>
    <cellStyle name="Header2 12 3 5" xfId="10616"/>
    <cellStyle name="Header2 12 3 6" xfId="37187"/>
    <cellStyle name="Header2 12 3 7" xfId="42076"/>
    <cellStyle name="Header2 12 3 8" xfId="47729"/>
    <cellStyle name="Header2 12 4" xfId="4548"/>
    <cellStyle name="Header2 12 4 2" xfId="14321"/>
    <cellStyle name="Header2 12 4 3" xfId="21773"/>
    <cellStyle name="Header2 12 4 4" xfId="26939"/>
    <cellStyle name="Header2 12 4 5" xfId="10987"/>
    <cellStyle name="Header2 12 4 6" xfId="37188"/>
    <cellStyle name="Header2 12 4 7" xfId="42077"/>
    <cellStyle name="Header2 12 4 8" xfId="47730"/>
    <cellStyle name="Header2 12 5" xfId="5340"/>
    <cellStyle name="Header2 12 5 2" xfId="14322"/>
    <cellStyle name="Header2 12 5 3" xfId="21774"/>
    <cellStyle name="Header2 12 5 4" xfId="26940"/>
    <cellStyle name="Header2 12 5 5" xfId="11105"/>
    <cellStyle name="Header2 12 5 6" xfId="37189"/>
    <cellStyle name="Header2 12 5 7" xfId="42078"/>
    <cellStyle name="Header2 12 5 8" xfId="47731"/>
    <cellStyle name="Header2 12 6" xfId="6599"/>
    <cellStyle name="Header2 12 6 2" xfId="14323"/>
    <cellStyle name="Header2 12 6 3" xfId="21775"/>
    <cellStyle name="Header2 12 6 4" xfId="26941"/>
    <cellStyle name="Header2 12 6 5" xfId="11095"/>
    <cellStyle name="Header2 12 6 6" xfId="37190"/>
    <cellStyle name="Header2 12 6 7" xfId="42079"/>
    <cellStyle name="Header2 12 6 8" xfId="47732"/>
    <cellStyle name="Header2 12 7" xfId="4931"/>
    <cellStyle name="Header2 12 7 2" xfId="14324"/>
    <cellStyle name="Header2 12 7 3" xfId="21776"/>
    <cellStyle name="Header2 12 7 4" xfId="26942"/>
    <cellStyle name="Header2 12 7 5" xfId="11115"/>
    <cellStyle name="Header2 12 7 6" xfId="37191"/>
    <cellStyle name="Header2 12 7 7" xfId="42080"/>
    <cellStyle name="Header2 12 7 8" xfId="47733"/>
    <cellStyle name="Header2 12 8" xfId="6650"/>
    <cellStyle name="Header2 12 8 2" xfId="14325"/>
    <cellStyle name="Header2 12 8 3" xfId="21777"/>
    <cellStyle name="Header2 12 8 4" xfId="26943"/>
    <cellStyle name="Header2 12 8 5" xfId="11083"/>
    <cellStyle name="Header2 12 8 6" xfId="37192"/>
    <cellStyle name="Header2 12 8 7" xfId="42081"/>
    <cellStyle name="Header2 12 8 8" xfId="47734"/>
    <cellStyle name="Header2 12 9" xfId="4908"/>
    <cellStyle name="Header2 12 9 2" xfId="14326"/>
    <cellStyle name="Header2 12 9 3" xfId="21778"/>
    <cellStyle name="Header2 12 9 4" xfId="26944"/>
    <cellStyle name="Header2 12 9 5" xfId="19913"/>
    <cellStyle name="Header2 12 9 6" xfId="37193"/>
    <cellStyle name="Header2 12 9 7" xfId="42082"/>
    <cellStyle name="Header2 12 9 8" xfId="47735"/>
    <cellStyle name="Header2 13" xfId="3251"/>
    <cellStyle name="Header2 13 10" xfId="5328"/>
    <cellStyle name="Header2 13 10 2" xfId="14327"/>
    <cellStyle name="Header2 13 10 3" xfId="21779"/>
    <cellStyle name="Header2 13 10 4" xfId="26945"/>
    <cellStyle name="Header2 13 10 5" xfId="11130"/>
    <cellStyle name="Header2 13 10 6" xfId="37194"/>
    <cellStyle name="Header2 13 10 7" xfId="42083"/>
    <cellStyle name="Header2 13 10 8" xfId="47736"/>
    <cellStyle name="Header2 13 11" xfId="6416"/>
    <cellStyle name="Header2 13 11 2" xfId="14328"/>
    <cellStyle name="Header2 13 11 3" xfId="21780"/>
    <cellStyle name="Header2 13 11 4" xfId="26946"/>
    <cellStyle name="Header2 13 11 5" xfId="11073"/>
    <cellStyle name="Header2 13 11 6" xfId="37195"/>
    <cellStyle name="Header2 13 11 7" xfId="42084"/>
    <cellStyle name="Header2 13 11 8" xfId="47737"/>
    <cellStyle name="Header2 13 12" xfId="12803"/>
    <cellStyle name="Header2 13 13" xfId="47365"/>
    <cellStyle name="Header2 13 2" xfId="5421"/>
    <cellStyle name="Header2 13 2 10" xfId="42085"/>
    <cellStyle name="Header2 13 2 11" xfId="47738"/>
    <cellStyle name="Header2 13 2 2" xfId="7449"/>
    <cellStyle name="Header2 13 2 2 2" xfId="14330"/>
    <cellStyle name="Header2 13 2 2 3" xfId="21782"/>
    <cellStyle name="Header2 13 2 2 4" xfId="26948"/>
    <cellStyle name="Header2 13 2 2 5" xfId="11823"/>
    <cellStyle name="Header2 13 2 2 6" xfId="37197"/>
    <cellStyle name="Header2 13 2 2 7" xfId="42086"/>
    <cellStyle name="Header2 13 2 2 8" xfId="47739"/>
    <cellStyle name="Header2 13 2 3" xfId="8308"/>
    <cellStyle name="Header2 13 2 3 2" xfId="14331"/>
    <cellStyle name="Header2 13 2 3 3" xfId="21783"/>
    <cellStyle name="Header2 13 2 3 4" xfId="26949"/>
    <cellStyle name="Header2 13 2 3 5" xfId="10654"/>
    <cellStyle name="Header2 13 2 3 6" xfId="37198"/>
    <cellStyle name="Header2 13 2 3 7" xfId="42087"/>
    <cellStyle name="Header2 13 2 3 8" xfId="47740"/>
    <cellStyle name="Header2 13 2 4" xfId="9090"/>
    <cellStyle name="Header2 13 2 4 2" xfId="14332"/>
    <cellStyle name="Header2 13 2 4 3" xfId="21784"/>
    <cellStyle name="Header2 13 2 4 4" xfId="26950"/>
    <cellStyle name="Header2 13 2 4 5" xfId="12182"/>
    <cellStyle name="Header2 13 2 4 6" xfId="37199"/>
    <cellStyle name="Header2 13 2 4 7" xfId="42088"/>
    <cellStyle name="Header2 13 2 4 8" xfId="47741"/>
    <cellStyle name="Header2 13 2 5" xfId="14329"/>
    <cellStyle name="Header2 13 2 6" xfId="21781"/>
    <cellStyle name="Header2 13 2 7" xfId="26947"/>
    <cellStyle name="Header2 13 2 8" xfId="11495"/>
    <cellStyle name="Header2 13 2 9" xfId="37196"/>
    <cellStyle name="Header2 13 3" xfId="5690"/>
    <cellStyle name="Header2 13 3 2" xfId="14333"/>
    <cellStyle name="Header2 13 3 3" xfId="21785"/>
    <cellStyle name="Header2 13 3 4" xfId="26951"/>
    <cellStyle name="Header2 13 3 5" xfId="12146"/>
    <cellStyle name="Header2 13 3 6" xfId="37200"/>
    <cellStyle name="Header2 13 3 7" xfId="42089"/>
    <cellStyle name="Header2 13 3 8" xfId="47742"/>
    <cellStyle name="Header2 13 4" xfId="4735"/>
    <cellStyle name="Header2 13 4 2" xfId="14334"/>
    <cellStyle name="Header2 13 4 3" xfId="21786"/>
    <cellStyle name="Header2 13 4 4" xfId="26952"/>
    <cellStyle name="Header2 13 4 5" xfId="12187"/>
    <cellStyle name="Header2 13 4 6" xfId="37201"/>
    <cellStyle name="Header2 13 4 7" xfId="42090"/>
    <cellStyle name="Header2 13 4 8" xfId="47743"/>
    <cellStyle name="Header2 13 5" xfId="4572"/>
    <cellStyle name="Header2 13 5 2" xfId="14335"/>
    <cellStyle name="Header2 13 5 3" xfId="21787"/>
    <cellStyle name="Header2 13 5 4" xfId="26953"/>
    <cellStyle name="Header2 13 5 5" xfId="12144"/>
    <cellStyle name="Header2 13 5 6" xfId="37202"/>
    <cellStyle name="Header2 13 5 7" xfId="42091"/>
    <cellStyle name="Header2 13 5 8" xfId="47744"/>
    <cellStyle name="Header2 13 6" xfId="6604"/>
    <cellStyle name="Header2 13 6 2" xfId="14336"/>
    <cellStyle name="Header2 13 6 3" xfId="21788"/>
    <cellStyle name="Header2 13 6 4" xfId="26954"/>
    <cellStyle name="Header2 13 6 5" xfId="11385"/>
    <cellStyle name="Header2 13 6 6" xfId="37203"/>
    <cellStyle name="Header2 13 6 7" xfId="42092"/>
    <cellStyle name="Header2 13 6 8" xfId="47745"/>
    <cellStyle name="Header2 13 7" xfId="6511"/>
    <cellStyle name="Header2 13 7 2" xfId="14337"/>
    <cellStyle name="Header2 13 7 3" xfId="21789"/>
    <cellStyle name="Header2 13 7 4" xfId="26955"/>
    <cellStyle name="Header2 13 7 5" xfId="12189"/>
    <cellStyle name="Header2 13 7 6" xfId="37204"/>
    <cellStyle name="Header2 13 7 7" xfId="42093"/>
    <cellStyle name="Header2 13 7 8" xfId="47746"/>
    <cellStyle name="Header2 13 8" xfId="5265"/>
    <cellStyle name="Header2 13 8 2" xfId="14338"/>
    <cellStyle name="Header2 13 8 3" xfId="21790"/>
    <cellStyle name="Header2 13 8 4" xfId="26956"/>
    <cellStyle name="Header2 13 8 5" xfId="12141"/>
    <cellStyle name="Header2 13 8 6" xfId="37205"/>
    <cellStyle name="Header2 13 8 7" xfId="42094"/>
    <cellStyle name="Header2 13 8 8" xfId="47747"/>
    <cellStyle name="Header2 13 9" xfId="6845"/>
    <cellStyle name="Header2 13 9 2" xfId="14339"/>
    <cellStyle name="Header2 13 9 3" xfId="21791"/>
    <cellStyle name="Header2 13 9 4" xfId="26957"/>
    <cellStyle name="Header2 13 9 5" xfId="12622"/>
    <cellStyle name="Header2 13 9 6" xfId="37206"/>
    <cellStyle name="Header2 13 9 7" xfId="42095"/>
    <cellStyle name="Header2 13 9 8" xfId="47748"/>
    <cellStyle name="Header2 14" xfId="3265"/>
    <cellStyle name="Header2 14 10" xfId="9542"/>
    <cellStyle name="Header2 14 10 2" xfId="14340"/>
    <cellStyle name="Header2 14 10 3" xfId="21792"/>
    <cellStyle name="Header2 14 10 4" xfId="26958"/>
    <cellStyle name="Header2 14 10 5" xfId="10219"/>
    <cellStyle name="Header2 14 10 6" xfId="37207"/>
    <cellStyle name="Header2 14 10 7" xfId="42096"/>
    <cellStyle name="Header2 14 10 8" xfId="47749"/>
    <cellStyle name="Header2 14 11" xfId="6549"/>
    <cellStyle name="Header2 14 11 2" xfId="14341"/>
    <cellStyle name="Header2 14 11 3" xfId="21793"/>
    <cellStyle name="Header2 14 11 4" xfId="26959"/>
    <cellStyle name="Header2 14 11 5" xfId="10660"/>
    <cellStyle name="Header2 14 11 6" xfId="37208"/>
    <cellStyle name="Header2 14 11 7" xfId="42097"/>
    <cellStyle name="Header2 14 11 8" xfId="47750"/>
    <cellStyle name="Header2 14 12" xfId="12815"/>
    <cellStyle name="Header2 14 13" xfId="47367"/>
    <cellStyle name="Header2 14 2" xfId="5425"/>
    <cellStyle name="Header2 14 2 10" xfId="42098"/>
    <cellStyle name="Header2 14 2 11" xfId="47751"/>
    <cellStyle name="Header2 14 2 2" xfId="7450"/>
    <cellStyle name="Header2 14 2 2 2" xfId="14343"/>
    <cellStyle name="Header2 14 2 2 3" xfId="21795"/>
    <cellStyle name="Header2 14 2 2 4" xfId="26961"/>
    <cellStyle name="Header2 14 2 2 5" xfId="10658"/>
    <cellStyle name="Header2 14 2 2 6" xfId="37210"/>
    <cellStyle name="Header2 14 2 2 7" xfId="42099"/>
    <cellStyle name="Header2 14 2 2 8" xfId="47752"/>
    <cellStyle name="Header2 14 2 3" xfId="8309"/>
    <cellStyle name="Header2 14 2 3 2" xfId="14344"/>
    <cellStyle name="Header2 14 2 3 3" xfId="21796"/>
    <cellStyle name="Header2 14 2 3 4" xfId="26962"/>
    <cellStyle name="Header2 14 2 3 5" xfId="10229"/>
    <cellStyle name="Header2 14 2 3 6" xfId="37211"/>
    <cellStyle name="Header2 14 2 3 7" xfId="42100"/>
    <cellStyle name="Header2 14 2 3 8" xfId="47753"/>
    <cellStyle name="Header2 14 2 4" xfId="9091"/>
    <cellStyle name="Header2 14 2 4 2" xfId="14345"/>
    <cellStyle name="Header2 14 2 4 3" xfId="21797"/>
    <cellStyle name="Header2 14 2 4 4" xfId="26963"/>
    <cellStyle name="Header2 14 2 4 5" xfId="22534"/>
    <cellStyle name="Header2 14 2 4 6" xfId="37212"/>
    <cellStyle name="Header2 14 2 4 7" xfId="42101"/>
    <cellStyle name="Header2 14 2 4 8" xfId="47754"/>
    <cellStyle name="Header2 14 2 5" xfId="14342"/>
    <cellStyle name="Header2 14 2 6" xfId="21794"/>
    <cellStyle name="Header2 14 2 7" xfId="26960"/>
    <cellStyle name="Header2 14 2 8" xfId="22535"/>
    <cellStyle name="Header2 14 2 9" xfId="37209"/>
    <cellStyle name="Header2 14 3" xfId="5698"/>
    <cellStyle name="Header2 14 3 2" xfId="14346"/>
    <cellStyle name="Header2 14 3 3" xfId="21798"/>
    <cellStyle name="Header2 14 3 4" xfId="26964"/>
    <cellStyle name="Header2 14 3 5" xfId="20609"/>
    <cellStyle name="Header2 14 3 6" xfId="37213"/>
    <cellStyle name="Header2 14 3 7" xfId="42102"/>
    <cellStyle name="Header2 14 3 8" xfId="47755"/>
    <cellStyle name="Header2 14 4" xfId="5490"/>
    <cellStyle name="Header2 14 4 2" xfId="14347"/>
    <cellStyle name="Header2 14 4 3" xfId="21799"/>
    <cellStyle name="Header2 14 4 4" xfId="26965"/>
    <cellStyle name="Header2 14 4 5" xfId="22533"/>
    <cellStyle name="Header2 14 4 6" xfId="37214"/>
    <cellStyle name="Header2 14 4 7" xfId="42103"/>
    <cellStyle name="Header2 14 4 8" xfId="47756"/>
    <cellStyle name="Header2 14 5" xfId="5293"/>
    <cellStyle name="Header2 14 5 2" xfId="14348"/>
    <cellStyle name="Header2 14 5 3" xfId="21800"/>
    <cellStyle name="Header2 14 5 4" xfId="26966"/>
    <cellStyle name="Header2 14 5 5" xfId="12483"/>
    <cellStyle name="Header2 14 5 6" xfId="37215"/>
    <cellStyle name="Header2 14 5 7" xfId="42104"/>
    <cellStyle name="Header2 14 5 8" xfId="47757"/>
    <cellStyle name="Header2 14 6" xfId="6611"/>
    <cellStyle name="Header2 14 6 2" xfId="14349"/>
    <cellStyle name="Header2 14 6 3" xfId="21801"/>
    <cellStyle name="Header2 14 6 4" xfId="26967"/>
    <cellStyle name="Header2 14 6 5" xfId="20603"/>
    <cellStyle name="Header2 14 6 6" xfId="37216"/>
    <cellStyle name="Header2 14 6 7" xfId="42105"/>
    <cellStyle name="Header2 14 6 8" xfId="47758"/>
    <cellStyle name="Header2 14 7" xfId="6742"/>
    <cellStyle name="Header2 14 7 2" xfId="14350"/>
    <cellStyle name="Header2 14 7 3" xfId="21802"/>
    <cellStyle name="Header2 14 7 4" xfId="26968"/>
    <cellStyle name="Header2 14 7 5" xfId="22532"/>
    <cellStyle name="Header2 14 7 6" xfId="37217"/>
    <cellStyle name="Header2 14 7 7" xfId="42106"/>
    <cellStyle name="Header2 14 7 8" xfId="47759"/>
    <cellStyle name="Header2 14 8" xfId="7632"/>
    <cellStyle name="Header2 14 8 2" xfId="14351"/>
    <cellStyle name="Header2 14 8 3" xfId="21803"/>
    <cellStyle name="Header2 14 8 4" xfId="26969"/>
    <cellStyle name="Header2 14 8 5" xfId="20599"/>
    <cellStyle name="Header2 14 8 6" xfId="37218"/>
    <cellStyle name="Header2 14 8 7" xfId="42107"/>
    <cellStyle name="Header2 14 8 8" xfId="47760"/>
    <cellStyle name="Header2 14 9" xfId="6666"/>
    <cellStyle name="Header2 14 9 2" xfId="14352"/>
    <cellStyle name="Header2 14 9 3" xfId="21804"/>
    <cellStyle name="Header2 14 9 4" xfId="26970"/>
    <cellStyle name="Header2 14 9 5" xfId="11768"/>
    <cellStyle name="Header2 14 9 6" xfId="37219"/>
    <cellStyle name="Header2 14 9 7" xfId="42108"/>
    <cellStyle name="Header2 14 9 8" xfId="47761"/>
    <cellStyle name="Header2 15" xfId="3298"/>
    <cellStyle name="Header2 15 10" xfId="10132"/>
    <cellStyle name="Header2 15 10 2" xfId="14353"/>
    <cellStyle name="Header2 15 10 3" xfId="21805"/>
    <cellStyle name="Header2 15 10 4" xfId="26971"/>
    <cellStyle name="Header2 15 10 5" xfId="22531"/>
    <cellStyle name="Header2 15 10 6" xfId="37220"/>
    <cellStyle name="Header2 15 10 7" xfId="42109"/>
    <cellStyle name="Header2 15 10 8" xfId="47762"/>
    <cellStyle name="Header2 15 11" xfId="5525"/>
    <cellStyle name="Header2 15 11 2" xfId="14354"/>
    <cellStyle name="Header2 15 11 3" xfId="21806"/>
    <cellStyle name="Header2 15 11 4" xfId="26972"/>
    <cellStyle name="Header2 15 11 5" xfId="20592"/>
    <cellStyle name="Header2 15 11 6" xfId="37221"/>
    <cellStyle name="Header2 15 11 7" xfId="42110"/>
    <cellStyle name="Header2 15 11 8" xfId="47763"/>
    <cellStyle name="Header2 15 12" xfId="12839"/>
    <cellStyle name="Header2 15 13" xfId="47371"/>
    <cellStyle name="Header2 15 2" xfId="5438"/>
    <cellStyle name="Header2 15 2 10" xfId="42111"/>
    <cellStyle name="Header2 15 2 11" xfId="47764"/>
    <cellStyle name="Header2 15 2 2" xfId="7452"/>
    <cellStyle name="Header2 15 2 2 2" xfId="14356"/>
    <cellStyle name="Header2 15 2 2 3" xfId="21808"/>
    <cellStyle name="Header2 15 2 2 4" xfId="26974"/>
    <cellStyle name="Header2 15 2 2 5" xfId="20084"/>
    <cellStyle name="Header2 15 2 2 6" xfId="37223"/>
    <cellStyle name="Header2 15 2 2 7" xfId="42112"/>
    <cellStyle name="Header2 15 2 2 8" xfId="47765"/>
    <cellStyle name="Header2 15 2 3" xfId="8311"/>
    <cellStyle name="Header2 15 2 3 2" xfId="14357"/>
    <cellStyle name="Header2 15 2 3 3" xfId="21809"/>
    <cellStyle name="Header2 15 2 3 4" xfId="26975"/>
    <cellStyle name="Header2 15 2 3 5" xfId="20582"/>
    <cellStyle name="Header2 15 2 3 6" xfId="37224"/>
    <cellStyle name="Header2 15 2 3 7" xfId="42113"/>
    <cellStyle name="Header2 15 2 3 8" xfId="47766"/>
    <cellStyle name="Header2 15 2 4" xfId="9093"/>
    <cellStyle name="Header2 15 2 4 2" xfId="14358"/>
    <cellStyle name="Header2 15 2 4 3" xfId="21810"/>
    <cellStyle name="Header2 15 2 4 4" xfId="26976"/>
    <cellStyle name="Header2 15 2 4 5" xfId="22529"/>
    <cellStyle name="Header2 15 2 4 6" xfId="37225"/>
    <cellStyle name="Header2 15 2 4 7" xfId="42114"/>
    <cellStyle name="Header2 15 2 4 8" xfId="47767"/>
    <cellStyle name="Header2 15 2 5" xfId="14355"/>
    <cellStyle name="Header2 15 2 6" xfId="21807"/>
    <cellStyle name="Header2 15 2 7" xfId="26973"/>
    <cellStyle name="Header2 15 2 8" xfId="22530"/>
    <cellStyle name="Header2 15 2 9" xfId="37222"/>
    <cellStyle name="Header2 15 3" xfId="5715"/>
    <cellStyle name="Header2 15 3 2" xfId="14359"/>
    <cellStyle name="Header2 15 3 3" xfId="21811"/>
    <cellStyle name="Header2 15 3 4" xfId="26977"/>
    <cellStyle name="Header2 15 3 5" xfId="20577"/>
    <cellStyle name="Header2 15 3 6" xfId="37226"/>
    <cellStyle name="Header2 15 3 7" xfId="42115"/>
    <cellStyle name="Header2 15 3 8" xfId="47768"/>
    <cellStyle name="Header2 15 4" xfId="5219"/>
    <cellStyle name="Header2 15 4 2" xfId="14360"/>
    <cellStyle name="Header2 15 4 3" xfId="21812"/>
    <cellStyle name="Header2 15 4 4" xfId="26978"/>
    <cellStyle name="Header2 15 4 5" xfId="22528"/>
    <cellStyle name="Header2 15 4 6" xfId="37227"/>
    <cellStyle name="Header2 15 4 7" xfId="42116"/>
    <cellStyle name="Header2 15 4 8" xfId="47769"/>
    <cellStyle name="Header2 15 5" xfId="3960"/>
    <cellStyle name="Header2 15 5 2" xfId="14361"/>
    <cellStyle name="Header2 15 5 3" xfId="21813"/>
    <cellStyle name="Header2 15 5 4" xfId="26979"/>
    <cellStyle name="Header2 15 5 5" xfId="20565"/>
    <cellStyle name="Header2 15 5 6" xfId="37228"/>
    <cellStyle name="Header2 15 5 7" xfId="42117"/>
    <cellStyle name="Header2 15 5 8" xfId="47770"/>
    <cellStyle name="Header2 15 6" xfId="6622"/>
    <cellStyle name="Header2 15 6 2" xfId="14362"/>
    <cellStyle name="Header2 15 6 3" xfId="21814"/>
    <cellStyle name="Header2 15 6 4" xfId="26980"/>
    <cellStyle name="Header2 15 6 5" xfId="22527"/>
    <cellStyle name="Header2 15 6 6" xfId="37229"/>
    <cellStyle name="Header2 15 6 7" xfId="42118"/>
    <cellStyle name="Header2 15 6 8" xfId="47771"/>
    <cellStyle name="Header2 15 7" xfId="4593"/>
    <cellStyle name="Header2 15 7 2" xfId="14363"/>
    <cellStyle name="Header2 15 7 3" xfId="21815"/>
    <cellStyle name="Header2 15 7 4" xfId="26981"/>
    <cellStyle name="Header2 15 7 5" xfId="20559"/>
    <cellStyle name="Header2 15 7 6" xfId="37230"/>
    <cellStyle name="Header2 15 7 7" xfId="42119"/>
    <cellStyle name="Header2 15 7 8" xfId="47772"/>
    <cellStyle name="Header2 15 8" xfId="6685"/>
    <cellStyle name="Header2 15 8 2" xfId="14364"/>
    <cellStyle name="Header2 15 8 3" xfId="21816"/>
    <cellStyle name="Header2 15 8 4" xfId="26982"/>
    <cellStyle name="Header2 15 8 5" xfId="22526"/>
    <cellStyle name="Header2 15 8 6" xfId="37231"/>
    <cellStyle name="Header2 15 8 7" xfId="42120"/>
    <cellStyle name="Header2 15 8 8" xfId="47773"/>
    <cellStyle name="Header2 15 9" xfId="5609"/>
    <cellStyle name="Header2 15 9 2" xfId="14365"/>
    <cellStyle name="Header2 15 9 3" xfId="21817"/>
    <cellStyle name="Header2 15 9 4" xfId="26983"/>
    <cellStyle name="Header2 15 9 5" xfId="20554"/>
    <cellStyle name="Header2 15 9 6" xfId="37232"/>
    <cellStyle name="Header2 15 9 7" xfId="42121"/>
    <cellStyle name="Header2 15 9 8" xfId="47774"/>
    <cellStyle name="Header2 16" xfId="3291"/>
    <cellStyle name="Header2 16 10" xfId="8547"/>
    <cellStyle name="Header2 16 10 2" xfId="14366"/>
    <cellStyle name="Header2 16 10 3" xfId="21818"/>
    <cellStyle name="Header2 16 10 4" xfId="26984"/>
    <cellStyle name="Header2 16 10 5" xfId="22525"/>
    <cellStyle name="Header2 16 10 6" xfId="37233"/>
    <cellStyle name="Header2 16 10 7" xfId="42122"/>
    <cellStyle name="Header2 16 10 8" xfId="47775"/>
    <cellStyle name="Header2 16 11" xfId="10123"/>
    <cellStyle name="Header2 16 11 2" xfId="14367"/>
    <cellStyle name="Header2 16 11 3" xfId="21819"/>
    <cellStyle name="Header2 16 11 4" xfId="26985"/>
    <cellStyle name="Header2 16 11 5" xfId="20548"/>
    <cellStyle name="Header2 16 11 6" xfId="37234"/>
    <cellStyle name="Header2 16 11 7" xfId="42123"/>
    <cellStyle name="Header2 16 11 8" xfId="47776"/>
    <cellStyle name="Header2 16 12" xfId="12835"/>
    <cellStyle name="Header2 16 13" xfId="47370"/>
    <cellStyle name="Header2 16 2" xfId="5436"/>
    <cellStyle name="Header2 16 2 10" xfId="42124"/>
    <cellStyle name="Header2 16 2 11" xfId="47777"/>
    <cellStyle name="Header2 16 2 2" xfId="7451"/>
    <cellStyle name="Header2 16 2 2 2" xfId="14369"/>
    <cellStyle name="Header2 16 2 2 3" xfId="21821"/>
    <cellStyle name="Header2 16 2 2 4" xfId="26987"/>
    <cellStyle name="Header2 16 2 2 5" xfId="22524"/>
    <cellStyle name="Header2 16 2 2 6" xfId="37236"/>
    <cellStyle name="Header2 16 2 2 7" xfId="42125"/>
    <cellStyle name="Header2 16 2 2 8" xfId="47778"/>
    <cellStyle name="Header2 16 2 3" xfId="8310"/>
    <cellStyle name="Header2 16 2 3 2" xfId="14370"/>
    <cellStyle name="Header2 16 2 3 3" xfId="21822"/>
    <cellStyle name="Header2 16 2 3 4" xfId="26988"/>
    <cellStyle name="Header2 16 2 3 5" xfId="20541"/>
    <cellStyle name="Header2 16 2 3 6" xfId="37237"/>
    <cellStyle name="Header2 16 2 3 7" xfId="42126"/>
    <cellStyle name="Header2 16 2 3 8" xfId="47779"/>
    <cellStyle name="Header2 16 2 4" xfId="9092"/>
    <cellStyle name="Header2 16 2 4 2" xfId="14371"/>
    <cellStyle name="Header2 16 2 4 3" xfId="21823"/>
    <cellStyle name="Header2 16 2 4 4" xfId="26989"/>
    <cellStyle name="Header2 16 2 4 5" xfId="22523"/>
    <cellStyle name="Header2 16 2 4 6" xfId="37238"/>
    <cellStyle name="Header2 16 2 4 7" xfId="42127"/>
    <cellStyle name="Header2 16 2 4 8" xfId="47780"/>
    <cellStyle name="Header2 16 2 5" xfId="14368"/>
    <cellStyle name="Header2 16 2 6" xfId="21820"/>
    <cellStyle name="Header2 16 2 7" xfId="26986"/>
    <cellStyle name="Header2 16 2 8" xfId="10674"/>
    <cellStyle name="Header2 16 2 9" xfId="37235"/>
    <cellStyle name="Header2 16 3" xfId="5710"/>
    <cellStyle name="Header2 16 3 2" xfId="14372"/>
    <cellStyle name="Header2 16 3 3" xfId="21824"/>
    <cellStyle name="Header2 16 3 4" xfId="26990"/>
    <cellStyle name="Header2 16 3 5" xfId="20534"/>
    <cellStyle name="Header2 16 3 6" xfId="37239"/>
    <cellStyle name="Header2 16 3 7" xfId="42128"/>
    <cellStyle name="Header2 16 3 8" xfId="47781"/>
    <cellStyle name="Header2 16 4" xfId="3980"/>
    <cellStyle name="Header2 16 4 2" xfId="14373"/>
    <cellStyle name="Header2 16 4 3" xfId="21825"/>
    <cellStyle name="Header2 16 4 4" xfId="26991"/>
    <cellStyle name="Header2 16 4 5" xfId="22522"/>
    <cellStyle name="Header2 16 4 6" xfId="37240"/>
    <cellStyle name="Header2 16 4 7" xfId="42129"/>
    <cellStyle name="Header2 16 4 8" xfId="47782"/>
    <cellStyle name="Header2 16 5" xfId="4868"/>
    <cellStyle name="Header2 16 5 2" xfId="14374"/>
    <cellStyle name="Header2 16 5 3" xfId="21826"/>
    <cellStyle name="Header2 16 5 4" xfId="26992"/>
    <cellStyle name="Header2 16 5 5" xfId="20524"/>
    <cellStyle name="Header2 16 5 6" xfId="37241"/>
    <cellStyle name="Header2 16 5 7" xfId="42130"/>
    <cellStyle name="Header2 16 5 8" xfId="47783"/>
    <cellStyle name="Header2 16 6" xfId="6619"/>
    <cellStyle name="Header2 16 6 2" xfId="14375"/>
    <cellStyle name="Header2 16 6 3" xfId="21827"/>
    <cellStyle name="Header2 16 6 4" xfId="26993"/>
    <cellStyle name="Header2 16 6 5" xfId="22521"/>
    <cellStyle name="Header2 16 6 6" xfId="37242"/>
    <cellStyle name="Header2 16 6 7" xfId="42131"/>
    <cellStyle name="Header2 16 6 8" xfId="47784"/>
    <cellStyle name="Header2 16 7" xfId="7634"/>
    <cellStyle name="Header2 16 7 2" xfId="14376"/>
    <cellStyle name="Header2 16 7 3" xfId="21828"/>
    <cellStyle name="Header2 16 7 4" xfId="26994"/>
    <cellStyle name="Header2 16 7 5" xfId="20516"/>
    <cellStyle name="Header2 16 7 6" xfId="37243"/>
    <cellStyle name="Header2 16 7 7" xfId="42132"/>
    <cellStyle name="Header2 16 7 8" xfId="47785"/>
    <cellStyle name="Header2 16 8" xfId="5928"/>
    <cellStyle name="Header2 16 8 2" xfId="14377"/>
    <cellStyle name="Header2 16 8 3" xfId="21829"/>
    <cellStyle name="Header2 16 8 4" xfId="26995"/>
    <cellStyle name="Header2 16 8 5" xfId="22520"/>
    <cellStyle name="Header2 16 8 6" xfId="37244"/>
    <cellStyle name="Header2 16 8 7" xfId="42133"/>
    <cellStyle name="Header2 16 8 8" xfId="47786"/>
    <cellStyle name="Header2 16 9" xfId="7627"/>
    <cellStyle name="Header2 16 9 2" xfId="14378"/>
    <cellStyle name="Header2 16 9 3" xfId="21830"/>
    <cellStyle name="Header2 16 9 4" xfId="26996"/>
    <cellStyle name="Header2 16 9 5" xfId="20510"/>
    <cellStyle name="Header2 16 9 6" xfId="37245"/>
    <cellStyle name="Header2 16 9 7" xfId="42134"/>
    <cellStyle name="Header2 16 9 8" xfId="47787"/>
    <cellStyle name="Header2 17" xfId="3315"/>
    <cellStyle name="Header2 17 10" xfId="9719"/>
    <cellStyle name="Header2 17 10 2" xfId="14379"/>
    <cellStyle name="Header2 17 10 3" xfId="21831"/>
    <cellStyle name="Header2 17 10 4" xfId="26997"/>
    <cellStyle name="Header2 17 10 5" xfId="22519"/>
    <cellStyle name="Header2 17 10 6" xfId="37246"/>
    <cellStyle name="Header2 17 10 7" xfId="42135"/>
    <cellStyle name="Header2 17 10 8" xfId="47788"/>
    <cellStyle name="Header2 17 11" xfId="10164"/>
    <cellStyle name="Header2 17 11 2" xfId="14380"/>
    <cellStyle name="Header2 17 11 3" xfId="21832"/>
    <cellStyle name="Header2 17 11 4" xfId="26998"/>
    <cellStyle name="Header2 17 11 5" xfId="10233"/>
    <cellStyle name="Header2 17 11 6" xfId="37247"/>
    <cellStyle name="Header2 17 11 7" xfId="42136"/>
    <cellStyle name="Header2 17 11 8" xfId="47789"/>
    <cellStyle name="Header2 17 12" xfId="12850"/>
    <cellStyle name="Header2 17 13" xfId="47373"/>
    <cellStyle name="Header2 17 2" xfId="5445"/>
    <cellStyle name="Header2 17 2 10" xfId="42137"/>
    <cellStyle name="Header2 17 2 11" xfId="47790"/>
    <cellStyle name="Header2 17 2 2" xfId="7453"/>
    <cellStyle name="Header2 17 2 2 2" xfId="14382"/>
    <cellStyle name="Header2 17 2 2 3" xfId="21834"/>
    <cellStyle name="Header2 17 2 2 4" xfId="27000"/>
    <cellStyle name="Header2 17 2 2 5" xfId="22518"/>
    <cellStyle name="Header2 17 2 2 6" xfId="37249"/>
    <cellStyle name="Header2 17 2 2 7" xfId="42138"/>
    <cellStyle name="Header2 17 2 2 8" xfId="47791"/>
    <cellStyle name="Header2 17 2 3" xfId="8312"/>
    <cellStyle name="Header2 17 2 3 2" xfId="14383"/>
    <cellStyle name="Header2 17 2 3 3" xfId="21835"/>
    <cellStyle name="Header2 17 2 3 4" xfId="27001"/>
    <cellStyle name="Header2 17 2 3 5" xfId="20489"/>
    <cellStyle name="Header2 17 2 3 6" xfId="37250"/>
    <cellStyle name="Header2 17 2 3 7" xfId="42139"/>
    <cellStyle name="Header2 17 2 3 8" xfId="47792"/>
    <cellStyle name="Header2 17 2 4" xfId="9094"/>
    <cellStyle name="Header2 17 2 4 2" xfId="14384"/>
    <cellStyle name="Header2 17 2 4 3" xfId="21836"/>
    <cellStyle name="Header2 17 2 4 4" xfId="27002"/>
    <cellStyle name="Header2 17 2 4 5" xfId="22517"/>
    <cellStyle name="Header2 17 2 4 6" xfId="37251"/>
    <cellStyle name="Header2 17 2 4 7" xfId="42140"/>
    <cellStyle name="Header2 17 2 4 8" xfId="47793"/>
    <cellStyle name="Header2 17 2 5" xfId="14381"/>
    <cellStyle name="Header2 17 2 6" xfId="21833"/>
    <cellStyle name="Header2 17 2 7" xfId="26999"/>
    <cellStyle name="Header2 17 2 8" xfId="20495"/>
    <cellStyle name="Header2 17 2 9" xfId="37248"/>
    <cellStyle name="Header2 17 3" xfId="5722"/>
    <cellStyle name="Header2 17 3 2" xfId="14385"/>
    <cellStyle name="Header2 17 3 3" xfId="21837"/>
    <cellStyle name="Header2 17 3 4" xfId="27003"/>
    <cellStyle name="Header2 17 3 5" xfId="20482"/>
    <cellStyle name="Header2 17 3 6" xfId="37252"/>
    <cellStyle name="Header2 17 3 7" xfId="42141"/>
    <cellStyle name="Header2 17 3 8" xfId="47794"/>
    <cellStyle name="Header2 17 4" xfId="4968"/>
    <cellStyle name="Header2 17 4 2" xfId="14386"/>
    <cellStyle name="Header2 17 4 3" xfId="21838"/>
    <cellStyle name="Header2 17 4 4" xfId="27004"/>
    <cellStyle name="Header2 17 4 5" xfId="22516"/>
    <cellStyle name="Header2 17 4 6" xfId="37253"/>
    <cellStyle name="Header2 17 4 7" xfId="42142"/>
    <cellStyle name="Header2 17 4 8" xfId="47795"/>
    <cellStyle name="Header2 17 5" xfId="5962"/>
    <cellStyle name="Header2 17 5 2" xfId="14387"/>
    <cellStyle name="Header2 17 5 3" xfId="21839"/>
    <cellStyle name="Header2 17 5 4" xfId="27005"/>
    <cellStyle name="Header2 17 5 5" xfId="20476"/>
    <cellStyle name="Header2 17 5 6" xfId="37254"/>
    <cellStyle name="Header2 17 5 7" xfId="42143"/>
    <cellStyle name="Header2 17 5 8" xfId="47796"/>
    <cellStyle name="Header2 17 6" xfId="6628"/>
    <cellStyle name="Header2 17 6 2" xfId="14388"/>
    <cellStyle name="Header2 17 6 3" xfId="21840"/>
    <cellStyle name="Header2 17 6 4" xfId="27006"/>
    <cellStyle name="Header2 17 6 5" xfId="22515"/>
    <cellStyle name="Header2 17 6 6" xfId="37255"/>
    <cellStyle name="Header2 17 6 7" xfId="42144"/>
    <cellStyle name="Header2 17 6 8" xfId="47797"/>
    <cellStyle name="Header2 17 7" xfId="4681"/>
    <cellStyle name="Header2 17 7 2" xfId="14389"/>
    <cellStyle name="Header2 17 7 3" xfId="21841"/>
    <cellStyle name="Header2 17 7 4" xfId="27007"/>
    <cellStyle name="Header2 17 7 5" xfId="20468"/>
    <cellStyle name="Header2 17 7 6" xfId="37256"/>
    <cellStyle name="Header2 17 7 7" xfId="42145"/>
    <cellStyle name="Header2 17 7 8" xfId="47798"/>
    <cellStyle name="Header2 17 8" xfId="6187"/>
    <cellStyle name="Header2 17 8 2" xfId="14390"/>
    <cellStyle name="Header2 17 8 3" xfId="21842"/>
    <cellStyle name="Header2 17 8 4" xfId="27008"/>
    <cellStyle name="Header2 17 8 5" xfId="10639"/>
    <cellStyle name="Header2 17 8 6" xfId="37257"/>
    <cellStyle name="Header2 17 8 7" xfId="42146"/>
    <cellStyle name="Header2 17 8 8" xfId="47799"/>
    <cellStyle name="Header2 17 9" xfId="6316"/>
    <cellStyle name="Header2 17 9 2" xfId="14391"/>
    <cellStyle name="Header2 17 9 3" xfId="21843"/>
    <cellStyle name="Header2 17 9 4" xfId="27009"/>
    <cellStyle name="Header2 17 9 5" xfId="10693"/>
    <cellStyle name="Header2 17 9 6" xfId="37258"/>
    <cellStyle name="Header2 17 9 7" xfId="42147"/>
    <cellStyle name="Header2 17 9 8" xfId="47800"/>
    <cellStyle name="Header2 18" xfId="3349"/>
    <cellStyle name="Header2 18 10" xfId="6575"/>
    <cellStyle name="Header2 18 10 2" xfId="14392"/>
    <cellStyle name="Header2 18 10 3" xfId="21844"/>
    <cellStyle name="Header2 18 10 4" xfId="27010"/>
    <cellStyle name="Header2 18 10 5" xfId="22514"/>
    <cellStyle name="Header2 18 10 6" xfId="37259"/>
    <cellStyle name="Header2 18 10 7" xfId="42148"/>
    <cellStyle name="Header2 18 10 8" xfId="47801"/>
    <cellStyle name="Header2 18 11" xfId="9707"/>
    <cellStyle name="Header2 18 11 2" xfId="14393"/>
    <cellStyle name="Header2 18 11 3" xfId="21845"/>
    <cellStyle name="Header2 18 11 4" xfId="27011"/>
    <cellStyle name="Header2 18 11 5" xfId="10621"/>
    <cellStyle name="Header2 18 11 6" xfId="37260"/>
    <cellStyle name="Header2 18 11 7" xfId="42149"/>
    <cellStyle name="Header2 18 11 8" xfId="47802"/>
    <cellStyle name="Header2 18 12" xfId="12874"/>
    <cellStyle name="Header2 18 13" xfId="47376"/>
    <cellStyle name="Header2 18 2" xfId="5459"/>
    <cellStyle name="Header2 18 2 10" xfId="42150"/>
    <cellStyle name="Header2 18 2 11" xfId="47803"/>
    <cellStyle name="Header2 18 2 2" xfId="7455"/>
    <cellStyle name="Header2 18 2 2 2" xfId="14395"/>
    <cellStyle name="Header2 18 2 2 3" xfId="21847"/>
    <cellStyle name="Header2 18 2 2 4" xfId="27013"/>
    <cellStyle name="Header2 18 2 2 5" xfId="10706"/>
    <cellStyle name="Header2 18 2 2 6" xfId="37262"/>
    <cellStyle name="Header2 18 2 2 7" xfId="42151"/>
    <cellStyle name="Header2 18 2 2 8" xfId="47804"/>
    <cellStyle name="Header2 18 2 3" xfId="8314"/>
    <cellStyle name="Header2 18 2 3 2" xfId="14396"/>
    <cellStyle name="Header2 18 2 3 3" xfId="21848"/>
    <cellStyle name="Header2 18 2 3 4" xfId="27014"/>
    <cellStyle name="Header2 18 2 3 5" xfId="22512"/>
    <cellStyle name="Header2 18 2 3 6" xfId="37263"/>
    <cellStyle name="Header2 18 2 3 7" xfId="42152"/>
    <cellStyle name="Header2 18 2 3 8" xfId="47805"/>
    <cellStyle name="Header2 18 2 4" xfId="9096"/>
    <cellStyle name="Header2 18 2 4 2" xfId="14397"/>
    <cellStyle name="Header2 18 2 4 3" xfId="21849"/>
    <cellStyle name="Header2 18 2 4 4" xfId="27015"/>
    <cellStyle name="Header2 18 2 4 5" xfId="11067"/>
    <cellStyle name="Header2 18 2 4 6" xfId="37264"/>
    <cellStyle name="Header2 18 2 4 7" xfId="42153"/>
    <cellStyle name="Header2 18 2 4 8" xfId="47806"/>
    <cellStyle name="Header2 18 2 5" xfId="14394"/>
    <cellStyle name="Header2 18 2 6" xfId="21846"/>
    <cellStyle name="Header2 18 2 7" xfId="27012"/>
    <cellStyle name="Header2 18 2 8" xfId="22513"/>
    <cellStyle name="Header2 18 2 9" xfId="37261"/>
    <cellStyle name="Header2 18 3" xfId="5740"/>
    <cellStyle name="Header2 18 3 2" xfId="14398"/>
    <cellStyle name="Header2 18 3 3" xfId="21850"/>
    <cellStyle name="Header2 18 3 4" xfId="27016"/>
    <cellStyle name="Header2 18 3 5" xfId="19909"/>
    <cellStyle name="Header2 18 3 6" xfId="37265"/>
    <cellStyle name="Header2 18 3 7" xfId="42154"/>
    <cellStyle name="Header2 18 3 8" xfId="47807"/>
    <cellStyle name="Header2 18 4" xfId="4314"/>
    <cellStyle name="Header2 18 4 2" xfId="14399"/>
    <cellStyle name="Header2 18 4 3" xfId="21851"/>
    <cellStyle name="Header2 18 4 4" xfId="27017"/>
    <cellStyle name="Header2 18 4 5" xfId="11494"/>
    <cellStyle name="Header2 18 4 6" xfId="37266"/>
    <cellStyle name="Header2 18 4 7" xfId="42155"/>
    <cellStyle name="Header2 18 4 8" xfId="47808"/>
    <cellStyle name="Header2 18 5" xfId="4677"/>
    <cellStyle name="Header2 18 5 2" xfId="14400"/>
    <cellStyle name="Header2 18 5 3" xfId="21852"/>
    <cellStyle name="Header2 18 5 4" xfId="27018"/>
    <cellStyle name="Header2 18 5 5" xfId="11822"/>
    <cellStyle name="Header2 18 5 6" xfId="37267"/>
    <cellStyle name="Header2 18 5 7" xfId="42156"/>
    <cellStyle name="Header2 18 5 8" xfId="47809"/>
    <cellStyle name="Header2 18 6" xfId="6642"/>
    <cellStyle name="Header2 18 6 2" xfId="14401"/>
    <cellStyle name="Header2 18 6 3" xfId="21853"/>
    <cellStyle name="Header2 18 6 4" xfId="27019"/>
    <cellStyle name="Header2 18 6 5" xfId="12181"/>
    <cellStyle name="Header2 18 6 6" xfId="37268"/>
    <cellStyle name="Header2 18 6 7" xfId="42157"/>
    <cellStyle name="Header2 18 6 8" xfId="47810"/>
    <cellStyle name="Header2 18 7" xfId="6564"/>
    <cellStyle name="Header2 18 7 2" xfId="14402"/>
    <cellStyle name="Header2 18 7 3" xfId="21854"/>
    <cellStyle name="Header2 18 7 4" xfId="27020"/>
    <cellStyle name="Header2 18 7 5" xfId="12147"/>
    <cellStyle name="Header2 18 7 6" xfId="37269"/>
    <cellStyle name="Header2 18 7 7" xfId="42158"/>
    <cellStyle name="Header2 18 7 8" xfId="47811"/>
    <cellStyle name="Header2 18 8" xfId="6145"/>
    <cellStyle name="Header2 18 8 2" xfId="14403"/>
    <cellStyle name="Header2 18 8 3" xfId="21855"/>
    <cellStyle name="Header2 18 8 4" xfId="27021"/>
    <cellStyle name="Header2 18 8 5" xfId="12186"/>
    <cellStyle name="Header2 18 8 6" xfId="37270"/>
    <cellStyle name="Header2 18 8 7" xfId="42159"/>
    <cellStyle name="Header2 18 8 8" xfId="47812"/>
    <cellStyle name="Header2 18 9" xfId="3831"/>
    <cellStyle name="Header2 18 9 2" xfId="14404"/>
    <cellStyle name="Header2 18 9 3" xfId="21856"/>
    <cellStyle name="Header2 18 9 4" xfId="27022"/>
    <cellStyle name="Header2 18 9 5" xfId="12145"/>
    <cellStyle name="Header2 18 9 6" xfId="37271"/>
    <cellStyle name="Header2 18 9 7" xfId="42160"/>
    <cellStyle name="Header2 18 9 8" xfId="47813"/>
    <cellStyle name="Header2 19" xfId="3350"/>
    <cellStyle name="Header2 19 10" xfId="5813"/>
    <cellStyle name="Header2 19 10 2" xfId="14405"/>
    <cellStyle name="Header2 19 10 3" xfId="21857"/>
    <cellStyle name="Header2 19 10 4" xfId="27023"/>
    <cellStyle name="Header2 19 10 5" xfId="12188"/>
    <cellStyle name="Header2 19 10 6" xfId="37272"/>
    <cellStyle name="Header2 19 10 7" xfId="42161"/>
    <cellStyle name="Header2 19 10 8" xfId="47814"/>
    <cellStyle name="Header2 19 11" xfId="4386"/>
    <cellStyle name="Header2 19 11 2" xfId="14406"/>
    <cellStyle name="Header2 19 11 3" xfId="21858"/>
    <cellStyle name="Header2 19 11 4" xfId="27024"/>
    <cellStyle name="Header2 19 11 5" xfId="12142"/>
    <cellStyle name="Header2 19 11 6" xfId="37273"/>
    <cellStyle name="Header2 19 11 7" xfId="42162"/>
    <cellStyle name="Header2 19 11 8" xfId="47815"/>
    <cellStyle name="Header2 19 12" xfId="12875"/>
    <cellStyle name="Header2 19 13" xfId="47377"/>
    <cellStyle name="Header2 19 2" xfId="5460"/>
    <cellStyle name="Header2 19 2 10" xfId="42163"/>
    <cellStyle name="Header2 19 2 11" xfId="47816"/>
    <cellStyle name="Header2 19 2 2" xfId="7456"/>
    <cellStyle name="Header2 19 2 2 2" xfId="14408"/>
    <cellStyle name="Header2 19 2 2 3" xfId="21860"/>
    <cellStyle name="Header2 19 2 2 4" xfId="27026"/>
    <cellStyle name="Header2 19 2 2 5" xfId="10653"/>
    <cellStyle name="Header2 19 2 2 6" xfId="37275"/>
    <cellStyle name="Header2 19 2 2 7" xfId="42164"/>
    <cellStyle name="Header2 19 2 2 8" xfId="47817"/>
    <cellStyle name="Header2 19 2 3" xfId="8315"/>
    <cellStyle name="Header2 19 2 3 2" xfId="14409"/>
    <cellStyle name="Header2 19 2 3 3" xfId="21861"/>
    <cellStyle name="Header2 19 2 3 4" xfId="27027"/>
    <cellStyle name="Header2 19 2 3 5" xfId="12405"/>
    <cellStyle name="Header2 19 2 3 6" xfId="37276"/>
    <cellStyle name="Header2 19 2 3 7" xfId="42165"/>
    <cellStyle name="Header2 19 2 3 8" xfId="47818"/>
    <cellStyle name="Header2 19 2 4" xfId="9097"/>
    <cellStyle name="Header2 19 2 4 2" xfId="14410"/>
    <cellStyle name="Header2 19 2 4 3" xfId="21862"/>
    <cellStyle name="Header2 19 2 4 4" xfId="27028"/>
    <cellStyle name="Header2 19 2 4 5" xfId="12391"/>
    <cellStyle name="Header2 19 2 4 6" xfId="37277"/>
    <cellStyle name="Header2 19 2 4 7" xfId="42166"/>
    <cellStyle name="Header2 19 2 4 8" xfId="47819"/>
    <cellStyle name="Header2 19 2 5" xfId="14407"/>
    <cellStyle name="Header2 19 2 6" xfId="21859"/>
    <cellStyle name="Header2 19 2 7" xfId="27025"/>
    <cellStyle name="Header2 19 2 8" xfId="12403"/>
    <cellStyle name="Header2 19 2 9" xfId="37274"/>
    <cellStyle name="Header2 19 3" xfId="5741"/>
    <cellStyle name="Header2 19 3 2" xfId="14411"/>
    <cellStyle name="Header2 19 3 3" xfId="21863"/>
    <cellStyle name="Header2 19 3 4" xfId="27029"/>
    <cellStyle name="Header2 19 3 5" xfId="19906"/>
    <cellStyle name="Header2 19 3 6" xfId="37278"/>
    <cellStyle name="Header2 19 3 7" xfId="42167"/>
    <cellStyle name="Header2 19 3 8" xfId="47820"/>
    <cellStyle name="Header2 19 4" xfId="4270"/>
    <cellStyle name="Header2 19 4 2" xfId="14412"/>
    <cellStyle name="Header2 19 4 3" xfId="21864"/>
    <cellStyle name="Header2 19 4 4" xfId="27030"/>
    <cellStyle name="Header2 19 4 5" xfId="11836"/>
    <cellStyle name="Header2 19 4 6" xfId="37279"/>
    <cellStyle name="Header2 19 4 7" xfId="42168"/>
    <cellStyle name="Header2 19 4 8" xfId="47821"/>
    <cellStyle name="Header2 19 5" xfId="4970"/>
    <cellStyle name="Header2 19 5 2" xfId="14413"/>
    <cellStyle name="Header2 19 5 3" xfId="21865"/>
    <cellStyle name="Header2 19 5 4" xfId="27031"/>
    <cellStyle name="Header2 19 5 5" xfId="12216"/>
    <cellStyle name="Header2 19 5 6" xfId="37280"/>
    <cellStyle name="Header2 19 5 7" xfId="42169"/>
    <cellStyle name="Header2 19 5 8" xfId="47822"/>
    <cellStyle name="Header2 19 6" xfId="6643"/>
    <cellStyle name="Header2 19 6 2" xfId="14414"/>
    <cellStyle name="Header2 19 6 3" xfId="21866"/>
    <cellStyle name="Header2 19 6 4" xfId="27032"/>
    <cellStyle name="Header2 19 6 5" xfId="12426"/>
    <cellStyle name="Header2 19 6 6" xfId="37281"/>
    <cellStyle name="Header2 19 6 7" xfId="42170"/>
    <cellStyle name="Header2 19 6 8" xfId="47823"/>
    <cellStyle name="Header2 19 7" xfId="6649"/>
    <cellStyle name="Header2 19 7 2" xfId="14415"/>
    <cellStyle name="Header2 19 7 3" xfId="21867"/>
    <cellStyle name="Header2 19 7 4" xfId="27033"/>
    <cellStyle name="Header2 19 7 5" xfId="12422"/>
    <cellStyle name="Header2 19 7 6" xfId="37282"/>
    <cellStyle name="Header2 19 7 7" xfId="42171"/>
    <cellStyle name="Header2 19 7 8" xfId="47824"/>
    <cellStyle name="Header2 19 8" xfId="4621"/>
    <cellStyle name="Header2 19 8 2" xfId="14416"/>
    <cellStyle name="Header2 19 8 3" xfId="21868"/>
    <cellStyle name="Header2 19 8 4" xfId="27034"/>
    <cellStyle name="Header2 19 8 5" xfId="12435"/>
    <cellStyle name="Header2 19 8 6" xfId="37283"/>
    <cellStyle name="Header2 19 8 7" xfId="42172"/>
    <cellStyle name="Header2 19 8 8" xfId="47825"/>
    <cellStyle name="Header2 19 9" xfId="4979"/>
    <cellStyle name="Header2 19 9 2" xfId="14417"/>
    <cellStyle name="Header2 19 9 3" xfId="21869"/>
    <cellStyle name="Header2 19 9 4" xfId="27035"/>
    <cellStyle name="Header2 19 9 5" xfId="12445"/>
    <cellStyle name="Header2 19 9 6" xfId="37284"/>
    <cellStyle name="Header2 19 9 7" xfId="42173"/>
    <cellStyle name="Header2 19 9 8" xfId="47826"/>
    <cellStyle name="Header2 2" xfId="3079"/>
    <cellStyle name="Header2 2 10" xfId="5028"/>
    <cellStyle name="Header2 2 10 2" xfId="14418"/>
    <cellStyle name="Header2 2 10 3" xfId="21870"/>
    <cellStyle name="Header2 2 10 4" xfId="27036"/>
    <cellStyle name="Header2 2 10 5" xfId="10661"/>
    <cellStyle name="Header2 2 10 6" xfId="37285"/>
    <cellStyle name="Header2 2 10 7" xfId="42174"/>
    <cellStyle name="Header2 2 10 8" xfId="47827"/>
    <cellStyle name="Header2 2 11" xfId="7032"/>
    <cellStyle name="Header2 2 11 2" xfId="14419"/>
    <cellStyle name="Header2 2 11 3" xfId="21871"/>
    <cellStyle name="Header2 2 11 4" xfId="27037"/>
    <cellStyle name="Header2 2 11 5" xfId="12457"/>
    <cellStyle name="Header2 2 11 6" xfId="37286"/>
    <cellStyle name="Header2 2 11 7" xfId="42175"/>
    <cellStyle name="Header2 2 11 8" xfId="47828"/>
    <cellStyle name="Header2 2 12" xfId="12666"/>
    <cellStyle name="Header2 2 13" xfId="47344"/>
    <cellStyle name="Header2 2 2" xfId="5333"/>
    <cellStyle name="Header2 2 2 10" xfId="42176"/>
    <cellStyle name="Header2 2 2 11" xfId="47829"/>
    <cellStyle name="Header2 2 2 2" xfId="7093"/>
    <cellStyle name="Header2 2 2 2 2" xfId="14421"/>
    <cellStyle name="Header2 2 2 2 3" xfId="21873"/>
    <cellStyle name="Header2 2 2 2 4" xfId="27039"/>
    <cellStyle name="Header2 2 2 2 5" xfId="12478"/>
    <cellStyle name="Header2 2 2 2 6" xfId="37288"/>
    <cellStyle name="Header2 2 2 2 7" xfId="42177"/>
    <cellStyle name="Header2 2 2 2 8" xfId="47830"/>
    <cellStyle name="Header2 2 2 3" xfId="7112"/>
    <cellStyle name="Header2 2 2 3 2" xfId="14422"/>
    <cellStyle name="Header2 2 2 3 3" xfId="21874"/>
    <cellStyle name="Header2 2 2 3 4" xfId="27040"/>
    <cellStyle name="Header2 2 2 3 5" xfId="12491"/>
    <cellStyle name="Header2 2 2 3 6" xfId="37289"/>
    <cellStyle name="Header2 2 2 3 7" xfId="42178"/>
    <cellStyle name="Header2 2 2 3 8" xfId="47831"/>
    <cellStyle name="Header2 2 2 4" xfId="7761"/>
    <cellStyle name="Header2 2 2 4 2" xfId="14423"/>
    <cellStyle name="Header2 2 2 4 3" xfId="21875"/>
    <cellStyle name="Header2 2 2 4 4" xfId="27041"/>
    <cellStyle name="Header2 2 2 4 5" xfId="12506"/>
    <cellStyle name="Header2 2 2 4 6" xfId="37290"/>
    <cellStyle name="Header2 2 2 4 7" xfId="42179"/>
    <cellStyle name="Header2 2 2 4 8" xfId="47832"/>
    <cellStyle name="Header2 2 2 5" xfId="14420"/>
    <cellStyle name="Header2 2 2 6" xfId="21872"/>
    <cellStyle name="Header2 2 2 7" xfId="27038"/>
    <cellStyle name="Header2 2 2 8" xfId="12467"/>
    <cellStyle name="Header2 2 2 9" xfId="37287"/>
    <cellStyle name="Header2 2 3" xfId="4657"/>
    <cellStyle name="Header2 2 3 2" xfId="14424"/>
    <cellStyle name="Header2 2 3 3" xfId="21876"/>
    <cellStyle name="Header2 2 3 4" xfId="27042"/>
    <cellStyle name="Header2 2 3 5" xfId="19902"/>
    <cellStyle name="Header2 2 3 6" xfId="37291"/>
    <cellStyle name="Header2 2 3 7" xfId="42180"/>
    <cellStyle name="Header2 2 3 8" xfId="47833"/>
    <cellStyle name="Header2 2 4" xfId="4949"/>
    <cellStyle name="Header2 2 4 2" xfId="14425"/>
    <cellStyle name="Header2 2 4 3" xfId="21877"/>
    <cellStyle name="Header2 2 4 4" xfId="27043"/>
    <cellStyle name="Header2 2 4 5" xfId="12517"/>
    <cellStyle name="Header2 2 4 6" xfId="37292"/>
    <cellStyle name="Header2 2 4 7" xfId="42181"/>
    <cellStyle name="Header2 2 4 8" xfId="47834"/>
    <cellStyle name="Header2 2 5" xfId="5547"/>
    <cellStyle name="Header2 2 5 2" xfId="14426"/>
    <cellStyle name="Header2 2 5 3" xfId="21878"/>
    <cellStyle name="Header2 2 5 4" xfId="27044"/>
    <cellStyle name="Header2 2 5 5" xfId="12527"/>
    <cellStyle name="Header2 2 5 6" xfId="37293"/>
    <cellStyle name="Header2 2 5 7" xfId="42182"/>
    <cellStyle name="Header2 2 5 8" xfId="47835"/>
    <cellStyle name="Header2 2 6" xfId="6539"/>
    <cellStyle name="Header2 2 6 2" xfId="14427"/>
    <cellStyle name="Header2 2 6 3" xfId="21879"/>
    <cellStyle name="Header2 2 6 4" xfId="27045"/>
    <cellStyle name="Header2 2 6 5" xfId="12538"/>
    <cellStyle name="Header2 2 6 6" xfId="37294"/>
    <cellStyle name="Header2 2 6 7" xfId="42183"/>
    <cellStyle name="Header2 2 6 8" xfId="47836"/>
    <cellStyle name="Header2 2 7" xfId="6532"/>
    <cellStyle name="Header2 2 7 2" xfId="14428"/>
    <cellStyle name="Header2 2 7 3" xfId="21880"/>
    <cellStyle name="Header2 2 7 4" xfId="27046"/>
    <cellStyle name="Header2 2 7 5" xfId="12551"/>
    <cellStyle name="Header2 2 7 6" xfId="37295"/>
    <cellStyle name="Header2 2 7 7" xfId="42184"/>
    <cellStyle name="Header2 2 7 8" xfId="47837"/>
    <cellStyle name="Header2 2 8" xfId="6536"/>
    <cellStyle name="Header2 2 8 2" xfId="14429"/>
    <cellStyle name="Header2 2 8 3" xfId="21881"/>
    <cellStyle name="Header2 2 8 4" xfId="27047"/>
    <cellStyle name="Header2 2 8 5" xfId="12565"/>
    <cellStyle name="Header2 2 8 6" xfId="37296"/>
    <cellStyle name="Header2 2 8 7" xfId="42185"/>
    <cellStyle name="Header2 2 8 8" xfId="47838"/>
    <cellStyle name="Header2 2 9" xfId="9853"/>
    <cellStyle name="Header2 2 9 2" xfId="14430"/>
    <cellStyle name="Header2 2 9 3" xfId="21882"/>
    <cellStyle name="Header2 2 9 4" xfId="27048"/>
    <cellStyle name="Header2 2 9 5" xfId="12575"/>
    <cellStyle name="Header2 2 9 6" xfId="37297"/>
    <cellStyle name="Header2 2 9 7" xfId="42186"/>
    <cellStyle name="Header2 2 9 8" xfId="47839"/>
    <cellStyle name="Header2 20" xfId="3368"/>
    <cellStyle name="Header2 20 10" xfId="6581"/>
    <cellStyle name="Header2 20 10 2" xfId="14431"/>
    <cellStyle name="Header2 20 10 3" xfId="21883"/>
    <cellStyle name="Header2 20 10 4" xfId="27049"/>
    <cellStyle name="Header2 20 10 5" xfId="12621"/>
    <cellStyle name="Header2 20 10 6" xfId="37298"/>
    <cellStyle name="Header2 20 10 7" xfId="42187"/>
    <cellStyle name="Header2 20 10 8" xfId="47840"/>
    <cellStyle name="Header2 20 11" xfId="8386"/>
    <cellStyle name="Header2 20 11 2" xfId="14432"/>
    <cellStyle name="Header2 20 11 3" xfId="21884"/>
    <cellStyle name="Header2 20 11 4" xfId="27050"/>
    <cellStyle name="Header2 20 11 5" xfId="12659"/>
    <cellStyle name="Header2 20 11 6" xfId="37299"/>
    <cellStyle name="Header2 20 11 7" xfId="42188"/>
    <cellStyle name="Header2 20 11 8" xfId="47841"/>
    <cellStyle name="Header2 20 12" xfId="12889"/>
    <cellStyle name="Header2 20 13" xfId="47379"/>
    <cellStyle name="Header2 20 2" xfId="5468"/>
    <cellStyle name="Header2 20 2 10" xfId="42189"/>
    <cellStyle name="Header2 20 2 11" xfId="47842"/>
    <cellStyle name="Header2 20 2 2" xfId="7457"/>
    <cellStyle name="Header2 20 2 2 2" xfId="14434"/>
    <cellStyle name="Header2 20 2 2 3" xfId="21886"/>
    <cellStyle name="Header2 20 2 2 4" xfId="27052"/>
    <cellStyle name="Header2 20 2 2 5" xfId="12689"/>
    <cellStyle name="Header2 20 2 2 6" xfId="37301"/>
    <cellStyle name="Header2 20 2 2 7" xfId="42190"/>
    <cellStyle name="Header2 20 2 2 8" xfId="47843"/>
    <cellStyle name="Header2 20 2 3" xfId="8316"/>
    <cellStyle name="Header2 20 2 3 2" xfId="14435"/>
    <cellStyle name="Header2 20 2 3 3" xfId="21887"/>
    <cellStyle name="Header2 20 2 3 4" xfId="27053"/>
    <cellStyle name="Header2 20 2 3 5" xfId="12704"/>
    <cellStyle name="Header2 20 2 3 6" xfId="37302"/>
    <cellStyle name="Header2 20 2 3 7" xfId="42191"/>
    <cellStyle name="Header2 20 2 3 8" xfId="47844"/>
    <cellStyle name="Header2 20 2 4" xfId="9098"/>
    <cellStyle name="Header2 20 2 4 2" xfId="14436"/>
    <cellStyle name="Header2 20 2 4 3" xfId="21888"/>
    <cellStyle name="Header2 20 2 4 4" xfId="27054"/>
    <cellStyle name="Header2 20 2 4 5" xfId="12716"/>
    <cellStyle name="Header2 20 2 4 6" xfId="37303"/>
    <cellStyle name="Header2 20 2 4 7" xfId="42192"/>
    <cellStyle name="Header2 20 2 4 8" xfId="47845"/>
    <cellStyle name="Header2 20 2 5" xfId="14433"/>
    <cellStyle name="Header2 20 2 6" xfId="21885"/>
    <cellStyle name="Header2 20 2 7" xfId="27051"/>
    <cellStyle name="Header2 20 2 8" xfId="12673"/>
    <cellStyle name="Header2 20 2 9" xfId="37300"/>
    <cellStyle name="Header2 20 3" xfId="5755"/>
    <cellStyle name="Header2 20 3 2" xfId="14437"/>
    <cellStyle name="Header2 20 3 3" xfId="21889"/>
    <cellStyle name="Header2 20 3 4" xfId="27055"/>
    <cellStyle name="Header2 20 3 5" xfId="22511"/>
    <cellStyle name="Header2 20 3 6" xfId="37304"/>
    <cellStyle name="Header2 20 3 7" xfId="42193"/>
    <cellStyle name="Header2 20 3 8" xfId="47846"/>
    <cellStyle name="Header2 20 4" xfId="3975"/>
    <cellStyle name="Header2 20 4 2" xfId="14438"/>
    <cellStyle name="Header2 20 4 3" xfId="21890"/>
    <cellStyle name="Header2 20 4 4" xfId="27056"/>
    <cellStyle name="Header2 20 4 5" xfId="22510"/>
    <cellStyle name="Header2 20 4 6" xfId="37305"/>
    <cellStyle name="Header2 20 4 7" xfId="42194"/>
    <cellStyle name="Header2 20 4 8" xfId="47847"/>
    <cellStyle name="Header2 20 5" xfId="5527"/>
    <cellStyle name="Header2 20 5 2" xfId="14439"/>
    <cellStyle name="Header2 20 5 3" xfId="21891"/>
    <cellStyle name="Header2 20 5 4" xfId="27057"/>
    <cellStyle name="Header2 20 5 5" xfId="22509"/>
    <cellStyle name="Header2 20 5 6" xfId="37306"/>
    <cellStyle name="Header2 20 5 7" xfId="42195"/>
    <cellStyle name="Header2 20 5 8" xfId="47848"/>
    <cellStyle name="Header2 20 6" xfId="6647"/>
    <cellStyle name="Header2 20 6 2" xfId="14440"/>
    <cellStyle name="Header2 20 6 3" xfId="21892"/>
    <cellStyle name="Header2 20 6 4" xfId="27058"/>
    <cellStyle name="Header2 20 6 5" xfId="22508"/>
    <cellStyle name="Header2 20 6 6" xfId="37307"/>
    <cellStyle name="Header2 20 6 7" xfId="42196"/>
    <cellStyle name="Header2 20 6 8" xfId="47849"/>
    <cellStyle name="Header2 20 7" xfId="6688"/>
    <cellStyle name="Header2 20 7 2" xfId="14441"/>
    <cellStyle name="Header2 20 7 3" xfId="21893"/>
    <cellStyle name="Header2 20 7 4" xfId="27059"/>
    <cellStyle name="Header2 20 7 5" xfId="22507"/>
    <cellStyle name="Header2 20 7 6" xfId="37308"/>
    <cellStyle name="Header2 20 7 7" xfId="42197"/>
    <cellStyle name="Header2 20 7 8" xfId="47850"/>
    <cellStyle name="Header2 20 8" xfId="7530"/>
    <cellStyle name="Header2 20 8 2" xfId="14442"/>
    <cellStyle name="Header2 20 8 3" xfId="21894"/>
    <cellStyle name="Header2 20 8 4" xfId="27060"/>
    <cellStyle name="Header2 20 8 5" xfId="22506"/>
    <cellStyle name="Header2 20 8 6" xfId="37309"/>
    <cellStyle name="Header2 20 8 7" xfId="42198"/>
    <cellStyle name="Header2 20 8 8" xfId="47851"/>
    <cellStyle name="Header2 20 9" xfId="8404"/>
    <cellStyle name="Header2 20 9 2" xfId="14443"/>
    <cellStyle name="Header2 20 9 3" xfId="21895"/>
    <cellStyle name="Header2 20 9 4" xfId="27061"/>
    <cellStyle name="Header2 20 9 5" xfId="22505"/>
    <cellStyle name="Header2 20 9 6" xfId="37310"/>
    <cellStyle name="Header2 20 9 7" xfId="42199"/>
    <cellStyle name="Header2 20 9 8" xfId="47852"/>
    <cellStyle name="Header2 21" xfId="3384"/>
    <cellStyle name="Header2 21 10" xfId="6725"/>
    <cellStyle name="Header2 21 10 2" xfId="14444"/>
    <cellStyle name="Header2 21 10 3" xfId="21896"/>
    <cellStyle name="Header2 21 10 4" xfId="27062"/>
    <cellStyle name="Header2 21 10 5" xfId="22503"/>
    <cellStyle name="Header2 21 10 6" xfId="37311"/>
    <cellStyle name="Header2 21 10 7" xfId="42200"/>
    <cellStyle name="Header2 21 10 8" xfId="47853"/>
    <cellStyle name="Header2 21 11" xfId="6466"/>
    <cellStyle name="Header2 21 11 2" xfId="14445"/>
    <cellStyle name="Header2 21 11 3" xfId="21897"/>
    <cellStyle name="Header2 21 11 4" xfId="27063"/>
    <cellStyle name="Header2 21 11 5" xfId="12760"/>
    <cellStyle name="Header2 21 11 6" xfId="37312"/>
    <cellStyle name="Header2 21 11 7" xfId="42201"/>
    <cellStyle name="Header2 21 11 8" xfId="47854"/>
    <cellStyle name="Header2 21 12" xfId="12902"/>
    <cellStyle name="Header2 21 13" xfId="47381"/>
    <cellStyle name="Header2 21 2" xfId="5473"/>
    <cellStyle name="Header2 21 2 10" xfId="42202"/>
    <cellStyle name="Header2 21 2 11" xfId="47855"/>
    <cellStyle name="Header2 21 2 2" xfId="7459"/>
    <cellStyle name="Header2 21 2 2 2" xfId="14447"/>
    <cellStyle name="Header2 21 2 2 3" xfId="21899"/>
    <cellStyle name="Header2 21 2 2 4" xfId="27065"/>
    <cellStyle name="Header2 21 2 2 5" xfId="12770"/>
    <cellStyle name="Header2 21 2 2 6" xfId="37314"/>
    <cellStyle name="Header2 21 2 2 7" xfId="42203"/>
    <cellStyle name="Header2 21 2 2 8" xfId="47856"/>
    <cellStyle name="Header2 21 2 3" xfId="8318"/>
    <cellStyle name="Header2 21 2 3 2" xfId="14448"/>
    <cellStyle name="Header2 21 2 3 3" xfId="21900"/>
    <cellStyle name="Header2 21 2 3 4" xfId="27066"/>
    <cellStyle name="Header2 21 2 3 5" xfId="19890"/>
    <cellStyle name="Header2 21 2 3 6" xfId="37315"/>
    <cellStyle name="Header2 21 2 3 7" xfId="42204"/>
    <cellStyle name="Header2 21 2 3 8" xfId="47857"/>
    <cellStyle name="Header2 21 2 4" xfId="9100"/>
    <cellStyle name="Header2 21 2 4 2" xfId="14449"/>
    <cellStyle name="Header2 21 2 4 3" xfId="21901"/>
    <cellStyle name="Header2 21 2 4 4" xfId="27067"/>
    <cellStyle name="Header2 21 2 4 5" xfId="20126"/>
    <cellStyle name="Header2 21 2 4 6" xfId="37316"/>
    <cellStyle name="Header2 21 2 4 7" xfId="42205"/>
    <cellStyle name="Header2 21 2 4 8" xfId="47858"/>
    <cellStyle name="Header2 21 2 5" xfId="14446"/>
    <cellStyle name="Header2 21 2 6" xfId="21898"/>
    <cellStyle name="Header2 21 2 7" xfId="27064"/>
    <cellStyle name="Header2 21 2 8" xfId="10675"/>
    <cellStyle name="Header2 21 2 9" xfId="37313"/>
    <cellStyle name="Header2 21 3" xfId="5765"/>
    <cellStyle name="Header2 21 3 2" xfId="14450"/>
    <cellStyle name="Header2 21 3 3" xfId="21902"/>
    <cellStyle name="Header2 21 3 4" xfId="27068"/>
    <cellStyle name="Header2 21 3 5" xfId="19803"/>
    <cellStyle name="Header2 21 3 6" xfId="37317"/>
    <cellStyle name="Header2 21 3 7" xfId="42206"/>
    <cellStyle name="Header2 21 3 8" xfId="47859"/>
    <cellStyle name="Header2 21 4" xfId="4315"/>
    <cellStyle name="Header2 21 4 2" xfId="14451"/>
    <cellStyle name="Header2 21 4 3" xfId="21903"/>
    <cellStyle name="Header2 21 4 4" xfId="27069"/>
    <cellStyle name="Header2 21 4 5" xfId="20122"/>
    <cellStyle name="Header2 21 4 6" xfId="37318"/>
    <cellStyle name="Header2 21 4 7" xfId="42207"/>
    <cellStyle name="Header2 21 4 8" xfId="47860"/>
    <cellStyle name="Header2 21 5" xfId="5946"/>
    <cellStyle name="Header2 21 5 2" xfId="14452"/>
    <cellStyle name="Header2 21 5 3" xfId="21904"/>
    <cellStyle name="Header2 21 5 4" xfId="27070"/>
    <cellStyle name="Header2 21 5 5" xfId="12143"/>
    <cellStyle name="Header2 21 5 6" xfId="37319"/>
    <cellStyle name="Header2 21 5 7" xfId="42208"/>
    <cellStyle name="Header2 21 5 8" xfId="47861"/>
    <cellStyle name="Header2 21 6" xfId="6651"/>
    <cellStyle name="Header2 21 6 2" xfId="14453"/>
    <cellStyle name="Header2 21 6 3" xfId="21905"/>
    <cellStyle name="Header2 21 6 4" xfId="27071"/>
    <cellStyle name="Header2 21 6 5" xfId="22502"/>
    <cellStyle name="Header2 21 6 6" xfId="37320"/>
    <cellStyle name="Header2 21 6 7" xfId="42209"/>
    <cellStyle name="Header2 21 6 8" xfId="47862"/>
    <cellStyle name="Header2 21 7" xfId="6364"/>
    <cellStyle name="Header2 21 7 2" xfId="14454"/>
    <cellStyle name="Header2 21 7 3" xfId="21906"/>
    <cellStyle name="Header2 21 7 4" xfId="27072"/>
    <cellStyle name="Header2 21 7 5" xfId="22501"/>
    <cellStyle name="Header2 21 7 6" xfId="37321"/>
    <cellStyle name="Header2 21 7 7" xfId="42210"/>
    <cellStyle name="Header2 21 7 8" xfId="47863"/>
    <cellStyle name="Header2 21 8" xfId="5231"/>
    <cellStyle name="Header2 21 8 2" xfId="14455"/>
    <cellStyle name="Header2 21 8 3" xfId="21907"/>
    <cellStyle name="Header2 21 8 4" xfId="27073"/>
    <cellStyle name="Header2 21 8 5" xfId="22500"/>
    <cellStyle name="Header2 21 8 6" xfId="37322"/>
    <cellStyle name="Header2 21 8 7" xfId="42211"/>
    <cellStyle name="Header2 21 8 8" xfId="47864"/>
    <cellStyle name="Header2 21 9" xfId="4316"/>
    <cellStyle name="Header2 21 9 2" xfId="14456"/>
    <cellStyle name="Header2 21 9 3" xfId="21908"/>
    <cellStyle name="Header2 21 9 4" xfId="27074"/>
    <cellStyle name="Header2 21 9 5" xfId="22499"/>
    <cellStyle name="Header2 21 9 6" xfId="37323"/>
    <cellStyle name="Header2 21 9 7" xfId="42212"/>
    <cellStyle name="Header2 21 9 8" xfId="47865"/>
    <cellStyle name="Header2 22" xfId="3401"/>
    <cellStyle name="Header2 22 10" xfId="6286"/>
    <cellStyle name="Header2 22 10 2" xfId="14457"/>
    <cellStyle name="Header2 22 10 3" xfId="21909"/>
    <cellStyle name="Header2 22 10 4" xfId="27075"/>
    <cellStyle name="Header2 22 10 5" xfId="22498"/>
    <cellStyle name="Header2 22 10 6" xfId="37324"/>
    <cellStyle name="Header2 22 10 7" xfId="42213"/>
    <cellStyle name="Header2 22 10 8" xfId="47866"/>
    <cellStyle name="Header2 22 11" xfId="7384"/>
    <cellStyle name="Header2 22 11 2" xfId="14458"/>
    <cellStyle name="Header2 22 11 3" xfId="21910"/>
    <cellStyle name="Header2 22 11 4" xfId="27076"/>
    <cellStyle name="Header2 22 11 5" xfId="19898"/>
    <cellStyle name="Header2 22 11 6" xfId="37325"/>
    <cellStyle name="Header2 22 11 7" xfId="42214"/>
    <cellStyle name="Header2 22 11 8" xfId="47867"/>
    <cellStyle name="Header2 22 12" xfId="12916"/>
    <cellStyle name="Header2 22 13" xfId="47383"/>
    <cellStyle name="Header2 22 2" xfId="5481"/>
    <cellStyle name="Header2 22 2 10" xfId="42215"/>
    <cellStyle name="Header2 22 2 11" xfId="47868"/>
    <cellStyle name="Header2 22 2 2" xfId="7462"/>
    <cellStyle name="Header2 22 2 2 2" xfId="14460"/>
    <cellStyle name="Header2 22 2 2 3" xfId="21912"/>
    <cellStyle name="Header2 22 2 2 4" xfId="27078"/>
    <cellStyle name="Header2 22 2 2 5" xfId="12800"/>
    <cellStyle name="Header2 22 2 2 6" xfId="37327"/>
    <cellStyle name="Header2 22 2 2 7" xfId="42216"/>
    <cellStyle name="Header2 22 2 2 8" xfId="47869"/>
    <cellStyle name="Header2 22 2 3" xfId="8321"/>
    <cellStyle name="Header2 22 2 3 2" xfId="14461"/>
    <cellStyle name="Header2 22 2 3 3" xfId="21913"/>
    <cellStyle name="Header2 22 2 3 4" xfId="27079"/>
    <cellStyle name="Header2 22 2 3 5" xfId="12811"/>
    <cellStyle name="Header2 22 2 3 6" xfId="37328"/>
    <cellStyle name="Header2 22 2 3 7" xfId="42217"/>
    <cellStyle name="Header2 22 2 3 8" xfId="47870"/>
    <cellStyle name="Header2 22 2 4" xfId="9103"/>
    <cellStyle name="Header2 22 2 4 2" xfId="14462"/>
    <cellStyle name="Header2 22 2 4 3" xfId="21914"/>
    <cellStyle name="Header2 22 2 4 4" xfId="27080"/>
    <cellStyle name="Header2 22 2 4 5" xfId="12823"/>
    <cellStyle name="Header2 22 2 4 6" xfId="37329"/>
    <cellStyle name="Header2 22 2 4 7" xfId="42218"/>
    <cellStyle name="Header2 22 2 4 8" xfId="47871"/>
    <cellStyle name="Header2 22 2 5" xfId="14459"/>
    <cellStyle name="Header2 22 2 6" xfId="21911"/>
    <cellStyle name="Header2 22 2 7" xfId="27077"/>
    <cellStyle name="Header2 22 2 8" xfId="12787"/>
    <cellStyle name="Header2 22 2 9" xfId="37326"/>
    <cellStyle name="Header2 22 3" xfId="5773"/>
    <cellStyle name="Header2 22 3 2" xfId="14463"/>
    <cellStyle name="Header2 22 3 3" xfId="21915"/>
    <cellStyle name="Header2 22 3 4" xfId="27081"/>
    <cellStyle name="Header2 22 3 5" xfId="12832"/>
    <cellStyle name="Header2 22 3 6" xfId="37330"/>
    <cellStyle name="Header2 22 3 7" xfId="42219"/>
    <cellStyle name="Header2 22 3 8" xfId="47872"/>
    <cellStyle name="Header2 22 4" xfId="4014"/>
    <cellStyle name="Header2 22 4 2" xfId="14464"/>
    <cellStyle name="Header2 22 4 3" xfId="21916"/>
    <cellStyle name="Header2 22 4 4" xfId="27082"/>
    <cellStyle name="Header2 22 4 5" xfId="12846"/>
    <cellStyle name="Header2 22 4 6" xfId="37331"/>
    <cellStyle name="Header2 22 4 7" xfId="42220"/>
    <cellStyle name="Header2 22 4 8" xfId="47873"/>
    <cellStyle name="Header2 22 5" xfId="4535"/>
    <cellStyle name="Header2 22 5 2" xfId="14465"/>
    <cellStyle name="Header2 22 5 3" xfId="21917"/>
    <cellStyle name="Header2 22 5 4" xfId="27083"/>
    <cellStyle name="Header2 22 5 5" xfId="12858"/>
    <cellStyle name="Header2 22 5 6" xfId="37332"/>
    <cellStyle name="Header2 22 5 7" xfId="42221"/>
    <cellStyle name="Header2 22 5 8" xfId="47874"/>
    <cellStyle name="Header2 22 6" xfId="6656"/>
    <cellStyle name="Header2 22 6 2" xfId="14466"/>
    <cellStyle name="Header2 22 6 3" xfId="21918"/>
    <cellStyle name="Header2 22 6 4" xfId="27084"/>
    <cellStyle name="Header2 22 6 5" xfId="12870"/>
    <cellStyle name="Header2 22 6 6" xfId="37333"/>
    <cellStyle name="Header2 22 6 7" xfId="42222"/>
    <cellStyle name="Header2 22 6 8" xfId="47875"/>
    <cellStyle name="Header2 22 7" xfId="6717"/>
    <cellStyle name="Header2 22 7 2" xfId="14467"/>
    <cellStyle name="Header2 22 7 3" xfId="21919"/>
    <cellStyle name="Header2 22 7 4" xfId="27085"/>
    <cellStyle name="Header2 22 7 5" xfId="19897"/>
    <cellStyle name="Header2 22 7 6" xfId="37334"/>
    <cellStyle name="Header2 22 7 7" xfId="42223"/>
    <cellStyle name="Header2 22 7 8" xfId="47876"/>
    <cellStyle name="Header2 22 8" xfId="6898"/>
    <cellStyle name="Header2 22 8 2" xfId="14468"/>
    <cellStyle name="Header2 22 8 3" xfId="21920"/>
    <cellStyle name="Header2 22 8 4" xfId="27086"/>
    <cellStyle name="Header2 22 8 5" xfId="19896"/>
    <cellStyle name="Header2 22 8 6" xfId="37335"/>
    <cellStyle name="Header2 22 8 7" xfId="42224"/>
    <cellStyle name="Header2 22 8 8" xfId="47877"/>
    <cellStyle name="Header2 22 9" xfId="7856"/>
    <cellStyle name="Header2 22 9 2" xfId="14469"/>
    <cellStyle name="Header2 22 9 3" xfId="21921"/>
    <cellStyle name="Header2 22 9 4" xfId="27087"/>
    <cellStyle name="Header2 22 9 5" xfId="19895"/>
    <cellStyle name="Header2 22 9 6" xfId="37336"/>
    <cellStyle name="Header2 22 9 7" xfId="42225"/>
    <cellStyle name="Header2 22 9 8" xfId="47878"/>
    <cellStyle name="Header2 23" xfId="3433"/>
    <cellStyle name="Header2 23 10" xfId="4547"/>
    <cellStyle name="Header2 23 10 2" xfId="14470"/>
    <cellStyle name="Header2 23 10 3" xfId="21922"/>
    <cellStyle name="Header2 23 10 4" xfId="27088"/>
    <cellStyle name="Header2 23 10 5" xfId="19894"/>
    <cellStyle name="Header2 23 10 6" xfId="37337"/>
    <cellStyle name="Header2 23 10 7" xfId="42226"/>
    <cellStyle name="Header2 23 10 8" xfId="47879"/>
    <cellStyle name="Header2 23 11" xfId="5180"/>
    <cellStyle name="Header2 23 11 2" xfId="14471"/>
    <cellStyle name="Header2 23 11 3" xfId="21923"/>
    <cellStyle name="Header2 23 11 4" xfId="27089"/>
    <cellStyle name="Header2 23 11 5" xfId="12884"/>
    <cellStyle name="Header2 23 11 6" xfId="37338"/>
    <cellStyle name="Header2 23 11 7" xfId="42227"/>
    <cellStyle name="Header2 23 11 8" xfId="47880"/>
    <cellStyle name="Header2 23 12" xfId="12940"/>
    <cellStyle name="Header2 23 13" xfId="47387"/>
    <cellStyle name="Header2 23 2" xfId="5501"/>
    <cellStyle name="Header2 23 2 10" xfId="42228"/>
    <cellStyle name="Header2 23 2 11" xfId="47881"/>
    <cellStyle name="Header2 23 2 2" xfId="7465"/>
    <cellStyle name="Header2 23 2 2 2" xfId="14473"/>
    <cellStyle name="Header2 23 2 2 3" xfId="21925"/>
    <cellStyle name="Header2 23 2 2 4" xfId="27091"/>
    <cellStyle name="Header2 23 2 2 5" xfId="12897"/>
    <cellStyle name="Header2 23 2 2 6" xfId="37340"/>
    <cellStyle name="Header2 23 2 2 7" xfId="42229"/>
    <cellStyle name="Header2 23 2 2 8" xfId="47882"/>
    <cellStyle name="Header2 23 2 3" xfId="8324"/>
    <cellStyle name="Header2 23 2 3 2" xfId="14474"/>
    <cellStyle name="Header2 23 2 3 3" xfId="21926"/>
    <cellStyle name="Header2 23 2 3 4" xfId="27092"/>
    <cellStyle name="Header2 23 2 3 5" xfId="12911"/>
    <cellStyle name="Header2 23 2 3 6" xfId="37341"/>
    <cellStyle name="Header2 23 2 3 7" xfId="42230"/>
    <cellStyle name="Header2 23 2 3 8" xfId="47883"/>
    <cellStyle name="Header2 23 2 4" xfId="9106"/>
    <cellStyle name="Header2 23 2 4 2" xfId="14475"/>
    <cellStyle name="Header2 23 2 4 3" xfId="21927"/>
    <cellStyle name="Header2 23 2 4 4" xfId="27093"/>
    <cellStyle name="Header2 23 2 4 5" xfId="12925"/>
    <cellStyle name="Header2 23 2 4 6" xfId="37342"/>
    <cellStyle name="Header2 23 2 4 7" xfId="42231"/>
    <cellStyle name="Header2 23 2 4 8" xfId="47884"/>
    <cellStyle name="Header2 23 2 5" xfId="14472"/>
    <cellStyle name="Header2 23 2 6" xfId="21924"/>
    <cellStyle name="Header2 23 2 7" xfId="27090"/>
    <cellStyle name="Header2 23 2 8" xfId="10638"/>
    <cellStyle name="Header2 23 2 9" xfId="37339"/>
    <cellStyle name="Header2 23 3" xfId="5793"/>
    <cellStyle name="Header2 23 3 2" xfId="14476"/>
    <cellStyle name="Header2 23 3 3" xfId="21928"/>
    <cellStyle name="Header2 23 3 4" xfId="27094"/>
    <cellStyle name="Header2 23 3 5" xfId="22497"/>
    <cellStyle name="Header2 23 3 6" xfId="37343"/>
    <cellStyle name="Header2 23 3 7" xfId="42232"/>
    <cellStyle name="Header2 23 3 8" xfId="47885"/>
    <cellStyle name="Header2 23 4" xfId="5178"/>
    <cellStyle name="Header2 23 4 2" xfId="14477"/>
    <cellStyle name="Header2 23 4 3" xfId="21929"/>
    <cellStyle name="Header2 23 4 4" xfId="27095"/>
    <cellStyle name="Header2 23 4 5" xfId="22496"/>
    <cellStyle name="Header2 23 4 6" xfId="37344"/>
    <cellStyle name="Header2 23 4 7" xfId="42233"/>
    <cellStyle name="Header2 23 4 8" xfId="47886"/>
    <cellStyle name="Header2 23 5" xfId="4983"/>
    <cellStyle name="Header2 23 5 2" xfId="14478"/>
    <cellStyle name="Header2 23 5 3" xfId="21930"/>
    <cellStyle name="Header2 23 5 4" xfId="27096"/>
    <cellStyle name="Header2 23 5 5" xfId="22495"/>
    <cellStyle name="Header2 23 5 6" xfId="37345"/>
    <cellStyle name="Header2 23 5 7" xfId="42234"/>
    <cellStyle name="Header2 23 5 8" xfId="47887"/>
    <cellStyle name="Header2 23 6" xfId="6668"/>
    <cellStyle name="Header2 23 6 2" xfId="14479"/>
    <cellStyle name="Header2 23 6 3" xfId="21931"/>
    <cellStyle name="Header2 23 6 4" xfId="27097"/>
    <cellStyle name="Header2 23 6 5" xfId="22494"/>
    <cellStyle name="Header2 23 6 6" xfId="37346"/>
    <cellStyle name="Header2 23 6 7" xfId="42235"/>
    <cellStyle name="Header2 23 6 8" xfId="47888"/>
    <cellStyle name="Header2 23 7" xfId="6241"/>
    <cellStyle name="Header2 23 7 2" xfId="14480"/>
    <cellStyle name="Header2 23 7 3" xfId="21932"/>
    <cellStyle name="Header2 23 7 4" xfId="27098"/>
    <cellStyle name="Header2 23 7 5" xfId="22493"/>
    <cellStyle name="Header2 23 7 6" xfId="37347"/>
    <cellStyle name="Header2 23 7 7" xfId="42236"/>
    <cellStyle name="Header2 23 7 8" xfId="47889"/>
    <cellStyle name="Header2 23 8" xfId="6552"/>
    <cellStyle name="Header2 23 8 2" xfId="14481"/>
    <cellStyle name="Header2 23 8 3" xfId="21933"/>
    <cellStyle name="Header2 23 8 4" xfId="27099"/>
    <cellStyle name="Header2 23 8 5" xfId="22492"/>
    <cellStyle name="Header2 23 8 6" xfId="37348"/>
    <cellStyle name="Header2 23 8 7" xfId="42237"/>
    <cellStyle name="Header2 23 8 8" xfId="47890"/>
    <cellStyle name="Header2 23 9" xfId="9718"/>
    <cellStyle name="Header2 23 9 2" xfId="14482"/>
    <cellStyle name="Header2 23 9 3" xfId="21934"/>
    <cellStyle name="Header2 23 9 4" xfId="27100"/>
    <cellStyle name="Header2 23 9 5" xfId="20611"/>
    <cellStyle name="Header2 23 9 6" xfId="37349"/>
    <cellStyle name="Header2 23 9 7" xfId="42238"/>
    <cellStyle name="Header2 23 9 8" xfId="47891"/>
    <cellStyle name="Header2 24" xfId="3434"/>
    <cellStyle name="Header2 24 10" xfId="8296"/>
    <cellStyle name="Header2 24 10 2" xfId="14483"/>
    <cellStyle name="Header2 24 10 3" xfId="21935"/>
    <cellStyle name="Header2 24 10 4" xfId="27101"/>
    <cellStyle name="Header2 24 10 5" xfId="12950"/>
    <cellStyle name="Header2 24 10 6" xfId="37350"/>
    <cellStyle name="Header2 24 10 7" xfId="42239"/>
    <cellStyle name="Header2 24 10 8" xfId="47892"/>
    <cellStyle name="Header2 24 11" xfId="3690"/>
    <cellStyle name="Header2 24 11 2" xfId="14484"/>
    <cellStyle name="Header2 24 11 3" xfId="21936"/>
    <cellStyle name="Header2 24 11 4" xfId="27102"/>
    <cellStyle name="Header2 24 11 5" xfId="12949"/>
    <cellStyle name="Header2 24 11 6" xfId="37351"/>
    <cellStyle name="Header2 24 11 7" xfId="42240"/>
    <cellStyle name="Header2 24 11 8" xfId="47893"/>
    <cellStyle name="Header2 24 12" xfId="12941"/>
    <cellStyle name="Header2 24 13" xfId="47388"/>
    <cellStyle name="Header2 24 2" xfId="5502"/>
    <cellStyle name="Header2 24 2 10" xfId="42241"/>
    <cellStyle name="Header2 24 2 11" xfId="47894"/>
    <cellStyle name="Header2 24 2 2" xfId="7466"/>
    <cellStyle name="Header2 24 2 2 2" xfId="14486"/>
    <cellStyle name="Header2 24 2 2 3" xfId="21938"/>
    <cellStyle name="Header2 24 2 2 4" xfId="27104"/>
    <cellStyle name="Header2 24 2 2 5" xfId="12989"/>
    <cellStyle name="Header2 24 2 2 6" xfId="37353"/>
    <cellStyle name="Header2 24 2 2 7" xfId="42242"/>
    <cellStyle name="Header2 24 2 2 8" xfId="47895"/>
    <cellStyle name="Header2 24 2 3" xfId="8325"/>
    <cellStyle name="Header2 24 2 3 2" xfId="14487"/>
    <cellStyle name="Header2 24 2 3 3" xfId="21939"/>
    <cellStyle name="Header2 24 2 3 4" xfId="27105"/>
    <cellStyle name="Header2 24 2 3 5" xfId="13004"/>
    <cellStyle name="Header2 24 2 3 6" xfId="37354"/>
    <cellStyle name="Header2 24 2 3 7" xfId="42243"/>
    <cellStyle name="Header2 24 2 3 8" xfId="47896"/>
    <cellStyle name="Header2 24 2 4" xfId="9107"/>
    <cellStyle name="Header2 24 2 4 2" xfId="14488"/>
    <cellStyle name="Header2 24 2 4 3" xfId="21940"/>
    <cellStyle name="Header2 24 2 4 4" xfId="27106"/>
    <cellStyle name="Header2 24 2 4 5" xfId="12994"/>
    <cellStyle name="Header2 24 2 4 6" xfId="37355"/>
    <cellStyle name="Header2 24 2 4 7" xfId="42244"/>
    <cellStyle name="Header2 24 2 4 8" xfId="47897"/>
    <cellStyle name="Header2 24 2 5" xfId="14485"/>
    <cellStyle name="Header2 24 2 6" xfId="21937"/>
    <cellStyle name="Header2 24 2 7" xfId="27103"/>
    <cellStyle name="Header2 24 2 8" xfId="12969"/>
    <cellStyle name="Header2 24 2 9" xfId="37352"/>
    <cellStyle name="Header2 24 3" xfId="5794"/>
    <cellStyle name="Header2 24 3 2" xfId="14489"/>
    <cellStyle name="Header2 24 3 3" xfId="21941"/>
    <cellStyle name="Header2 24 3 4" xfId="27107"/>
    <cellStyle name="Header2 24 3 5" xfId="10694"/>
    <cellStyle name="Header2 24 3 6" xfId="37356"/>
    <cellStyle name="Header2 24 3 7" xfId="42245"/>
    <cellStyle name="Header2 24 3 8" xfId="47898"/>
    <cellStyle name="Header2 24 4" xfId="5175"/>
    <cellStyle name="Header2 24 4 2" xfId="14490"/>
    <cellStyle name="Header2 24 4 3" xfId="21942"/>
    <cellStyle name="Header2 24 4 4" xfId="27108"/>
    <cellStyle name="Header2 24 4 5" xfId="13028"/>
    <cellStyle name="Header2 24 4 6" xfId="37357"/>
    <cellStyle name="Header2 24 4 7" xfId="42246"/>
    <cellStyle name="Header2 24 4 8" xfId="47899"/>
    <cellStyle name="Header2 24 5" xfId="5650"/>
    <cellStyle name="Header2 24 5 2" xfId="14491"/>
    <cellStyle name="Header2 24 5 3" xfId="21943"/>
    <cellStyle name="Header2 24 5 4" xfId="27109"/>
    <cellStyle name="Header2 24 5 5" xfId="13042"/>
    <cellStyle name="Header2 24 5 6" xfId="37358"/>
    <cellStyle name="Header2 24 5 7" xfId="42247"/>
    <cellStyle name="Header2 24 5 8" xfId="47900"/>
    <cellStyle name="Header2 24 6" xfId="6669"/>
    <cellStyle name="Header2 24 6 2" xfId="14492"/>
    <cellStyle name="Header2 24 6 3" xfId="21944"/>
    <cellStyle name="Header2 24 6 4" xfId="27110"/>
    <cellStyle name="Header2 24 6 5" xfId="13053"/>
    <cellStyle name="Header2 24 6 6" xfId="37359"/>
    <cellStyle name="Header2 24 6 7" xfId="42248"/>
    <cellStyle name="Header2 24 6 8" xfId="47901"/>
    <cellStyle name="Header2 24 7" xfId="4469"/>
    <cellStyle name="Header2 24 7 2" xfId="14493"/>
    <cellStyle name="Header2 24 7 3" xfId="21945"/>
    <cellStyle name="Header2 24 7 4" xfId="27111"/>
    <cellStyle name="Header2 24 7 5" xfId="13069"/>
    <cellStyle name="Header2 24 7 6" xfId="37360"/>
    <cellStyle name="Header2 24 7 7" xfId="42249"/>
    <cellStyle name="Header2 24 7 8" xfId="47902"/>
    <cellStyle name="Header2 24 8" xfId="5693"/>
    <cellStyle name="Header2 24 8 2" xfId="14494"/>
    <cellStyle name="Header2 24 8 3" xfId="21946"/>
    <cellStyle name="Header2 24 8 4" xfId="27112"/>
    <cellStyle name="Header2 24 8 5" xfId="13081"/>
    <cellStyle name="Header2 24 8 6" xfId="37361"/>
    <cellStyle name="Header2 24 8 7" xfId="42250"/>
    <cellStyle name="Header2 24 8 8" xfId="47903"/>
    <cellStyle name="Header2 24 9" xfId="6680"/>
    <cellStyle name="Header2 24 9 2" xfId="14495"/>
    <cellStyle name="Header2 24 9 3" xfId="21947"/>
    <cellStyle name="Header2 24 9 4" xfId="27113"/>
    <cellStyle name="Header2 24 9 5" xfId="13097"/>
    <cellStyle name="Header2 24 9 6" xfId="37362"/>
    <cellStyle name="Header2 24 9 7" xfId="42251"/>
    <cellStyle name="Header2 24 9 8" xfId="47904"/>
    <cellStyle name="Header2 25" xfId="3467"/>
    <cellStyle name="Header2 25 10" xfId="9372"/>
    <cellStyle name="Header2 25 10 2" xfId="14496"/>
    <cellStyle name="Header2 25 10 3" xfId="21948"/>
    <cellStyle name="Header2 25 10 4" xfId="27114"/>
    <cellStyle name="Header2 25 10 5" xfId="13113"/>
    <cellStyle name="Header2 25 10 6" xfId="37363"/>
    <cellStyle name="Header2 25 10 7" xfId="42252"/>
    <cellStyle name="Header2 25 10 8" xfId="47905"/>
    <cellStyle name="Header2 25 11" xfId="6211"/>
    <cellStyle name="Header2 25 11 2" xfId="14497"/>
    <cellStyle name="Header2 25 11 3" xfId="21949"/>
    <cellStyle name="Header2 25 11 4" xfId="27115"/>
    <cellStyle name="Header2 25 11 5" xfId="13127"/>
    <cellStyle name="Header2 25 11 6" xfId="37364"/>
    <cellStyle name="Header2 25 11 7" xfId="42253"/>
    <cellStyle name="Header2 25 11 8" xfId="47906"/>
    <cellStyle name="Header2 25 12" xfId="12965"/>
    <cellStyle name="Header2 25 13" xfId="47391"/>
    <cellStyle name="Header2 25 2" xfId="5513"/>
    <cellStyle name="Header2 25 2 10" xfId="42254"/>
    <cellStyle name="Header2 25 2 11" xfId="47907"/>
    <cellStyle name="Header2 25 2 2" xfId="7468"/>
    <cellStyle name="Header2 25 2 2 2" xfId="14499"/>
    <cellStyle name="Header2 25 2 2 3" xfId="21951"/>
    <cellStyle name="Header2 25 2 2 4" xfId="27117"/>
    <cellStyle name="Header2 25 2 2 5" xfId="20568"/>
    <cellStyle name="Header2 25 2 2 6" xfId="37366"/>
    <cellStyle name="Header2 25 2 2 7" xfId="42255"/>
    <cellStyle name="Header2 25 2 2 8" xfId="47908"/>
    <cellStyle name="Header2 25 2 3" xfId="8327"/>
    <cellStyle name="Header2 25 2 3 2" xfId="14500"/>
    <cellStyle name="Header2 25 2 3 3" xfId="21952"/>
    <cellStyle name="Header2 25 2 3 4" xfId="27118"/>
    <cellStyle name="Header2 25 2 3 5" xfId="22491"/>
    <cellStyle name="Header2 25 2 3 6" xfId="37367"/>
    <cellStyle name="Header2 25 2 3 7" xfId="42256"/>
    <cellStyle name="Header2 25 2 3 8" xfId="47909"/>
    <cellStyle name="Header2 25 2 4" xfId="9109"/>
    <cellStyle name="Header2 25 2 4 2" xfId="14501"/>
    <cellStyle name="Header2 25 2 4 3" xfId="21953"/>
    <cellStyle name="Header2 25 2 4 4" xfId="27119"/>
    <cellStyle name="Header2 25 2 4 5" xfId="22490"/>
    <cellStyle name="Header2 25 2 4 6" xfId="37368"/>
    <cellStyle name="Header2 25 2 4 7" xfId="42257"/>
    <cellStyle name="Header2 25 2 4 8" xfId="47910"/>
    <cellStyle name="Header2 25 2 5" xfId="14498"/>
    <cellStyle name="Header2 25 2 6" xfId="21950"/>
    <cellStyle name="Header2 25 2 7" xfId="27116"/>
    <cellStyle name="Header2 25 2 8" xfId="20580"/>
    <cellStyle name="Header2 25 2 9" xfId="37365"/>
    <cellStyle name="Header2 25 3" xfId="5803"/>
    <cellStyle name="Header2 25 3 2" xfId="14502"/>
    <cellStyle name="Header2 25 3 3" xfId="21954"/>
    <cellStyle name="Header2 25 3 4" xfId="27120"/>
    <cellStyle name="Header2 25 3 5" xfId="20323"/>
    <cellStyle name="Header2 25 3 6" xfId="37369"/>
    <cellStyle name="Header2 25 3 7" xfId="42258"/>
    <cellStyle name="Header2 25 3 8" xfId="47911"/>
    <cellStyle name="Header2 25 4" xfId="5907"/>
    <cellStyle name="Header2 25 4 2" xfId="14503"/>
    <cellStyle name="Header2 25 4 3" xfId="21955"/>
    <cellStyle name="Header2 25 4 4" xfId="27121"/>
    <cellStyle name="Header2 25 4 5" xfId="20320"/>
    <cellStyle name="Header2 25 4 6" xfId="37370"/>
    <cellStyle name="Header2 25 4 7" xfId="42259"/>
    <cellStyle name="Header2 25 4 8" xfId="47912"/>
    <cellStyle name="Header2 25 5" xfId="5836"/>
    <cellStyle name="Header2 25 5 2" xfId="14504"/>
    <cellStyle name="Header2 25 5 3" xfId="21956"/>
    <cellStyle name="Header2 25 5 4" xfId="27122"/>
    <cellStyle name="Header2 25 5 5" xfId="22489"/>
    <cellStyle name="Header2 25 5 6" xfId="37371"/>
    <cellStyle name="Header2 25 5 7" xfId="42260"/>
    <cellStyle name="Header2 25 5 8" xfId="47913"/>
    <cellStyle name="Header2 25 6" xfId="6678"/>
    <cellStyle name="Header2 25 6 2" xfId="14505"/>
    <cellStyle name="Header2 25 6 3" xfId="21957"/>
    <cellStyle name="Header2 25 6 4" xfId="27123"/>
    <cellStyle name="Header2 25 6 5" xfId="12184"/>
    <cellStyle name="Header2 25 6 6" xfId="37372"/>
    <cellStyle name="Header2 25 6 7" xfId="42261"/>
    <cellStyle name="Header2 25 6 8" xfId="47914"/>
    <cellStyle name="Header2 25 7" xfId="5791"/>
    <cellStyle name="Header2 25 7 2" xfId="14506"/>
    <cellStyle name="Header2 25 7 3" xfId="21958"/>
    <cellStyle name="Header2 25 7 4" xfId="27124"/>
    <cellStyle name="Header2 25 7 5" xfId="22488"/>
    <cellStyle name="Header2 25 7 6" xfId="37373"/>
    <cellStyle name="Header2 25 7 7" xfId="42262"/>
    <cellStyle name="Header2 25 7 8" xfId="47915"/>
    <cellStyle name="Header2 25 8" xfId="4577"/>
    <cellStyle name="Header2 25 8 2" xfId="14507"/>
    <cellStyle name="Header2 25 8 3" xfId="21959"/>
    <cellStyle name="Header2 25 8 4" xfId="27125"/>
    <cellStyle name="Header2 25 8 5" xfId="10650"/>
    <cellStyle name="Header2 25 8 6" xfId="37374"/>
    <cellStyle name="Header2 25 8 7" xfId="42263"/>
    <cellStyle name="Header2 25 8 8" xfId="47916"/>
    <cellStyle name="Header2 25 9" xfId="9059"/>
    <cellStyle name="Header2 25 9 2" xfId="14508"/>
    <cellStyle name="Header2 25 9 3" xfId="21960"/>
    <cellStyle name="Header2 25 9 4" xfId="27126"/>
    <cellStyle name="Header2 25 9 5" xfId="22487"/>
    <cellStyle name="Header2 25 9 6" xfId="37375"/>
    <cellStyle name="Header2 25 9 7" xfId="42264"/>
    <cellStyle name="Header2 25 9 8" xfId="47917"/>
    <cellStyle name="Header2 26" xfId="3486"/>
    <cellStyle name="Header2 26 10" xfId="8377"/>
    <cellStyle name="Header2 26 10 2" xfId="14509"/>
    <cellStyle name="Header2 26 10 3" xfId="21961"/>
    <cellStyle name="Header2 26 10 4" xfId="27127"/>
    <cellStyle name="Header2 26 10 5" xfId="12497"/>
    <cellStyle name="Header2 26 10 6" xfId="37376"/>
    <cellStyle name="Header2 26 10 7" xfId="42265"/>
    <cellStyle name="Header2 26 10 8" xfId="47918"/>
    <cellStyle name="Header2 26 11" xfId="9323"/>
    <cellStyle name="Header2 26 11 2" xfId="14510"/>
    <cellStyle name="Header2 26 11 3" xfId="21962"/>
    <cellStyle name="Header2 26 11 4" xfId="27128"/>
    <cellStyle name="Header2 26 11 5" xfId="22486"/>
    <cellStyle name="Header2 26 11 6" xfId="37377"/>
    <cellStyle name="Header2 26 11 7" xfId="42266"/>
    <cellStyle name="Header2 26 11 8" xfId="47919"/>
    <cellStyle name="Header2 26 12" xfId="12982"/>
    <cellStyle name="Header2 26 13" xfId="47394"/>
    <cellStyle name="Header2 26 2" xfId="5524"/>
    <cellStyle name="Header2 26 2 10" xfId="42267"/>
    <cellStyle name="Header2 26 2 11" xfId="47920"/>
    <cellStyle name="Header2 26 2 2" xfId="7470"/>
    <cellStyle name="Header2 26 2 2 2" xfId="14512"/>
    <cellStyle name="Header2 26 2 2 3" xfId="21964"/>
    <cellStyle name="Header2 26 2 2 4" xfId="27130"/>
    <cellStyle name="Header2 26 2 2 5" xfId="22485"/>
    <cellStyle name="Header2 26 2 2 6" xfId="37379"/>
    <cellStyle name="Header2 26 2 2 7" xfId="42268"/>
    <cellStyle name="Header2 26 2 2 8" xfId="47921"/>
    <cellStyle name="Header2 26 2 3" xfId="8329"/>
    <cellStyle name="Header2 26 2 3 2" xfId="14513"/>
    <cellStyle name="Header2 26 2 3 3" xfId="21965"/>
    <cellStyle name="Header2 26 2 3 4" xfId="27131"/>
    <cellStyle name="Header2 26 2 3 5" xfId="12691"/>
    <cellStyle name="Header2 26 2 3 6" xfId="37380"/>
    <cellStyle name="Header2 26 2 3 7" xfId="42269"/>
    <cellStyle name="Header2 26 2 3 8" xfId="47922"/>
    <cellStyle name="Header2 26 2 4" xfId="9111"/>
    <cellStyle name="Header2 26 2 4 2" xfId="14514"/>
    <cellStyle name="Header2 26 2 4 3" xfId="21966"/>
    <cellStyle name="Header2 26 2 4 4" xfId="27132"/>
    <cellStyle name="Header2 26 2 4 5" xfId="22484"/>
    <cellStyle name="Header2 26 2 4 6" xfId="37381"/>
    <cellStyle name="Header2 26 2 4 7" xfId="42270"/>
    <cellStyle name="Header2 26 2 4 8" xfId="47923"/>
    <cellStyle name="Header2 26 2 5" xfId="14511"/>
    <cellStyle name="Header2 26 2 6" xfId="21963"/>
    <cellStyle name="Header2 26 2 7" xfId="27129"/>
    <cellStyle name="Header2 26 2 8" xfId="10711"/>
    <cellStyle name="Header2 26 2 9" xfId="37378"/>
    <cellStyle name="Header2 26 3" xfId="5815"/>
    <cellStyle name="Header2 26 3 2" xfId="14515"/>
    <cellStyle name="Header2 26 3 3" xfId="21967"/>
    <cellStyle name="Header2 26 3 4" xfId="27133"/>
    <cellStyle name="Header2 26 3 5" xfId="11074"/>
    <cellStyle name="Header2 26 3 6" xfId="37382"/>
    <cellStyle name="Header2 26 3 7" xfId="42271"/>
    <cellStyle name="Header2 26 3 8" xfId="47924"/>
    <cellStyle name="Header2 26 4" xfId="5912"/>
    <cellStyle name="Header2 26 4 2" xfId="14516"/>
    <cellStyle name="Header2 26 4 3" xfId="21968"/>
    <cellStyle name="Header2 26 4 4" xfId="27134"/>
    <cellStyle name="Header2 26 4 5" xfId="22483"/>
    <cellStyle name="Header2 26 4 6" xfId="37383"/>
    <cellStyle name="Header2 26 4 7" xfId="42272"/>
    <cellStyle name="Header2 26 4 8" xfId="47925"/>
    <cellStyle name="Header2 26 5" xfId="5851"/>
    <cellStyle name="Header2 26 5 2" xfId="14517"/>
    <cellStyle name="Header2 26 5 3" xfId="21969"/>
    <cellStyle name="Header2 26 5 4" xfId="27135"/>
    <cellStyle name="Header2 26 5 5" xfId="22482"/>
    <cellStyle name="Header2 26 5 6" xfId="37384"/>
    <cellStyle name="Header2 26 5 7" xfId="42273"/>
    <cellStyle name="Header2 26 5 8" xfId="47926"/>
    <cellStyle name="Header2 26 6" xfId="6683"/>
    <cellStyle name="Header2 26 6 2" xfId="14518"/>
    <cellStyle name="Header2 26 6 3" xfId="21970"/>
    <cellStyle name="Header2 26 6 4" xfId="27136"/>
    <cellStyle name="Header2 26 6 5" xfId="20343"/>
    <cellStyle name="Header2 26 6 6" xfId="37385"/>
    <cellStyle name="Header2 26 6 7" xfId="42274"/>
    <cellStyle name="Header2 26 6 8" xfId="47927"/>
    <cellStyle name="Header2 26 7" xfId="4640"/>
    <cellStyle name="Header2 26 7 2" xfId="14519"/>
    <cellStyle name="Header2 26 7 3" xfId="21971"/>
    <cellStyle name="Header2 26 7 4" xfId="27137"/>
    <cellStyle name="Header2 26 7 5" xfId="22481"/>
    <cellStyle name="Header2 26 7 6" xfId="37386"/>
    <cellStyle name="Header2 26 7 7" xfId="42275"/>
    <cellStyle name="Header2 26 7 8" xfId="47928"/>
    <cellStyle name="Header2 26 8" xfId="6313"/>
    <cellStyle name="Header2 26 8 2" xfId="14520"/>
    <cellStyle name="Header2 26 8 3" xfId="21972"/>
    <cellStyle name="Header2 26 8 4" xfId="27138"/>
    <cellStyle name="Header2 26 8 5" xfId="19802"/>
    <cellStyle name="Header2 26 8 6" xfId="37387"/>
    <cellStyle name="Header2 26 8 7" xfId="42276"/>
    <cellStyle name="Header2 26 8 8" xfId="47929"/>
    <cellStyle name="Header2 26 9" xfId="6366"/>
    <cellStyle name="Header2 26 9 2" xfId="14521"/>
    <cellStyle name="Header2 26 9 3" xfId="21973"/>
    <cellStyle name="Header2 26 9 4" xfId="27139"/>
    <cellStyle name="Header2 26 9 5" xfId="22480"/>
    <cellStyle name="Header2 26 9 6" xfId="37388"/>
    <cellStyle name="Header2 26 9 7" xfId="42277"/>
    <cellStyle name="Header2 26 9 8" xfId="47930"/>
    <cellStyle name="Header2 27" xfId="3480"/>
    <cellStyle name="Header2 27 10" xfId="4269"/>
    <cellStyle name="Header2 27 10 2" xfId="14522"/>
    <cellStyle name="Header2 27 10 3" xfId="21974"/>
    <cellStyle name="Header2 27 10 4" xfId="27140"/>
    <cellStyle name="Header2 27 10 5" xfId="20120"/>
    <cellStyle name="Header2 27 10 6" xfId="37389"/>
    <cellStyle name="Header2 27 10 7" xfId="42278"/>
    <cellStyle name="Header2 27 10 8" xfId="47931"/>
    <cellStyle name="Header2 27 11" xfId="6458"/>
    <cellStyle name="Header2 27 11 2" xfId="14523"/>
    <cellStyle name="Header2 27 11 3" xfId="21975"/>
    <cellStyle name="Header2 27 11 4" xfId="27141"/>
    <cellStyle name="Header2 27 11 5" xfId="22479"/>
    <cellStyle name="Header2 27 11 6" xfId="37390"/>
    <cellStyle name="Header2 27 11 7" xfId="42279"/>
    <cellStyle name="Header2 27 11 8" xfId="47932"/>
    <cellStyle name="Header2 27 12" xfId="12977"/>
    <cellStyle name="Header2 27 13" xfId="47393"/>
    <cellStyle name="Header2 27 2" xfId="5518"/>
    <cellStyle name="Header2 27 2 10" xfId="42280"/>
    <cellStyle name="Header2 27 2 11" xfId="47933"/>
    <cellStyle name="Header2 27 2 2" xfId="7469"/>
    <cellStyle name="Header2 27 2 2 2" xfId="14525"/>
    <cellStyle name="Header2 27 2 2 3" xfId="21977"/>
    <cellStyle name="Header2 27 2 2 4" xfId="27143"/>
    <cellStyle name="Header2 27 2 2 5" xfId="31874"/>
    <cellStyle name="Header2 27 2 2 6" xfId="37392"/>
    <cellStyle name="Header2 27 2 2 7" xfId="42281"/>
    <cellStyle name="Header2 27 2 2 8" xfId="47934"/>
    <cellStyle name="Header2 27 2 3" xfId="8328"/>
    <cellStyle name="Header2 27 2 3 2" xfId="14526"/>
    <cellStyle name="Header2 27 2 3 3" xfId="21978"/>
    <cellStyle name="Header2 27 2 3 4" xfId="27144"/>
    <cellStyle name="Header2 27 2 3 5" xfId="31875"/>
    <cellStyle name="Header2 27 2 3 6" xfId="37393"/>
    <cellStyle name="Header2 27 2 3 7" xfId="42282"/>
    <cellStyle name="Header2 27 2 3 8" xfId="47935"/>
    <cellStyle name="Header2 27 2 4" xfId="9110"/>
    <cellStyle name="Header2 27 2 4 2" xfId="14527"/>
    <cellStyle name="Header2 27 2 4 3" xfId="21979"/>
    <cellStyle name="Header2 27 2 4 4" xfId="27145"/>
    <cellStyle name="Header2 27 2 4 5" xfId="31876"/>
    <cellStyle name="Header2 27 2 4 6" xfId="37394"/>
    <cellStyle name="Header2 27 2 4 7" xfId="42283"/>
    <cellStyle name="Header2 27 2 4 8" xfId="47936"/>
    <cellStyle name="Header2 27 2 5" xfId="14524"/>
    <cellStyle name="Header2 27 2 6" xfId="21976"/>
    <cellStyle name="Header2 27 2 7" xfId="27142"/>
    <cellStyle name="Header2 27 2 8" xfId="31873"/>
    <cellStyle name="Header2 27 2 9" xfId="37391"/>
    <cellStyle name="Header2 27 3" xfId="5811"/>
    <cellStyle name="Header2 27 3 2" xfId="14528"/>
    <cellStyle name="Header2 27 3 3" xfId="21980"/>
    <cellStyle name="Header2 27 3 4" xfId="27146"/>
    <cellStyle name="Header2 27 3 5" xfId="31877"/>
    <cellStyle name="Header2 27 3 6" xfId="37395"/>
    <cellStyle name="Header2 27 3 7" xfId="42284"/>
    <cellStyle name="Header2 27 3 8" xfId="47937"/>
    <cellStyle name="Header2 27 4" xfId="5910"/>
    <cellStyle name="Header2 27 4 2" xfId="14529"/>
    <cellStyle name="Header2 27 4 3" xfId="21981"/>
    <cellStyle name="Header2 27 4 4" xfId="27147"/>
    <cellStyle name="Header2 27 4 5" xfId="31878"/>
    <cellStyle name="Header2 27 4 6" xfId="37396"/>
    <cellStyle name="Header2 27 4 7" xfId="42285"/>
    <cellStyle name="Header2 27 4 8" xfId="47938"/>
    <cellStyle name="Header2 27 5" xfId="4736"/>
    <cellStyle name="Header2 27 5 2" xfId="14530"/>
    <cellStyle name="Header2 27 5 3" xfId="21982"/>
    <cellStyle name="Header2 27 5 4" xfId="27148"/>
    <cellStyle name="Header2 27 5 5" xfId="31879"/>
    <cellStyle name="Header2 27 5 6" xfId="37397"/>
    <cellStyle name="Header2 27 5 7" xfId="42286"/>
    <cellStyle name="Header2 27 5 8" xfId="47939"/>
    <cellStyle name="Header2 27 6" xfId="6681"/>
    <cellStyle name="Header2 27 6 2" xfId="14531"/>
    <cellStyle name="Header2 27 6 3" xfId="21983"/>
    <cellStyle name="Header2 27 6 4" xfId="27149"/>
    <cellStyle name="Header2 27 6 5" xfId="31880"/>
    <cellStyle name="Header2 27 6 6" xfId="37398"/>
    <cellStyle name="Header2 27 6 7" xfId="42287"/>
    <cellStyle name="Header2 27 6 8" xfId="47940"/>
    <cellStyle name="Header2 27 7" xfId="6188"/>
    <cellStyle name="Header2 27 7 2" xfId="14532"/>
    <cellStyle name="Header2 27 7 3" xfId="21984"/>
    <cellStyle name="Header2 27 7 4" xfId="27150"/>
    <cellStyle name="Header2 27 7 5" xfId="31881"/>
    <cellStyle name="Header2 27 7 6" xfId="37399"/>
    <cellStyle name="Header2 27 7 7" xfId="42288"/>
    <cellStyle name="Header2 27 7 8" xfId="47941"/>
    <cellStyle name="Header2 27 8" xfId="6490"/>
    <cellStyle name="Header2 27 8 2" xfId="14533"/>
    <cellStyle name="Header2 27 8 3" xfId="21985"/>
    <cellStyle name="Header2 27 8 4" xfId="27151"/>
    <cellStyle name="Header2 27 8 5" xfId="31882"/>
    <cellStyle name="Header2 27 8 6" xfId="37400"/>
    <cellStyle name="Header2 27 8 7" xfId="42289"/>
    <cellStyle name="Header2 27 8 8" xfId="47942"/>
    <cellStyle name="Header2 27 9" xfId="6023"/>
    <cellStyle name="Header2 27 9 2" xfId="14534"/>
    <cellStyle name="Header2 27 9 3" xfId="21986"/>
    <cellStyle name="Header2 27 9 4" xfId="27152"/>
    <cellStyle name="Header2 27 9 5" xfId="31883"/>
    <cellStyle name="Header2 27 9 6" xfId="37401"/>
    <cellStyle name="Header2 27 9 7" xfId="42290"/>
    <cellStyle name="Header2 27 9 8" xfId="47943"/>
    <cellStyle name="Header2 28" xfId="3426"/>
    <cellStyle name="Header2 28 10" xfId="8212"/>
    <cellStyle name="Header2 28 10 2" xfId="14535"/>
    <cellStyle name="Header2 28 10 3" xfId="21987"/>
    <cellStyle name="Header2 28 10 4" xfId="27153"/>
    <cellStyle name="Header2 28 10 5" xfId="31884"/>
    <cellStyle name="Header2 28 10 6" xfId="37402"/>
    <cellStyle name="Header2 28 10 7" xfId="42291"/>
    <cellStyle name="Header2 28 10 8" xfId="47944"/>
    <cellStyle name="Header2 28 11" xfId="6713"/>
    <cellStyle name="Header2 28 11 2" xfId="14536"/>
    <cellStyle name="Header2 28 11 3" xfId="21988"/>
    <cellStyle name="Header2 28 11 4" xfId="27154"/>
    <cellStyle name="Header2 28 11 5" xfId="31885"/>
    <cellStyle name="Header2 28 11 6" xfId="37403"/>
    <cellStyle name="Header2 28 11 7" xfId="42292"/>
    <cellStyle name="Header2 28 11 8" xfId="47945"/>
    <cellStyle name="Header2 28 12" xfId="12937"/>
    <cellStyle name="Header2 28 13" xfId="47386"/>
    <cellStyle name="Header2 28 2" xfId="5496"/>
    <cellStyle name="Header2 28 2 10" xfId="42293"/>
    <cellStyle name="Header2 28 2 11" xfId="47946"/>
    <cellStyle name="Header2 28 2 2" xfId="7464"/>
    <cellStyle name="Header2 28 2 2 2" xfId="14538"/>
    <cellStyle name="Header2 28 2 2 3" xfId="21990"/>
    <cellStyle name="Header2 28 2 2 4" xfId="27156"/>
    <cellStyle name="Header2 28 2 2 5" xfId="31887"/>
    <cellStyle name="Header2 28 2 2 6" xfId="37405"/>
    <cellStyle name="Header2 28 2 2 7" xfId="42294"/>
    <cellStyle name="Header2 28 2 2 8" xfId="47947"/>
    <cellStyle name="Header2 28 2 3" xfId="8323"/>
    <cellStyle name="Header2 28 2 3 2" xfId="14539"/>
    <cellStyle name="Header2 28 2 3 3" xfId="21991"/>
    <cellStyle name="Header2 28 2 3 4" xfId="27157"/>
    <cellStyle name="Header2 28 2 3 5" xfId="31888"/>
    <cellStyle name="Header2 28 2 3 6" xfId="37406"/>
    <cellStyle name="Header2 28 2 3 7" xfId="42295"/>
    <cellStyle name="Header2 28 2 3 8" xfId="47948"/>
    <cellStyle name="Header2 28 2 4" xfId="9105"/>
    <cellStyle name="Header2 28 2 4 2" xfId="14540"/>
    <cellStyle name="Header2 28 2 4 3" xfId="21992"/>
    <cellStyle name="Header2 28 2 4 4" xfId="27158"/>
    <cellStyle name="Header2 28 2 4 5" xfId="31889"/>
    <cellStyle name="Header2 28 2 4 6" xfId="37407"/>
    <cellStyle name="Header2 28 2 4 7" xfId="42296"/>
    <cellStyle name="Header2 28 2 4 8" xfId="47949"/>
    <cellStyle name="Header2 28 2 5" xfId="14537"/>
    <cellStyle name="Header2 28 2 6" xfId="21989"/>
    <cellStyle name="Header2 28 2 7" xfId="27155"/>
    <cellStyle name="Header2 28 2 8" xfId="31886"/>
    <cellStyle name="Header2 28 2 9" xfId="37404"/>
    <cellStyle name="Header2 28 3" xfId="5787"/>
    <cellStyle name="Header2 28 3 2" xfId="14541"/>
    <cellStyle name="Header2 28 3 3" xfId="21993"/>
    <cellStyle name="Header2 28 3 4" xfId="27159"/>
    <cellStyle name="Header2 28 3 5" xfId="31890"/>
    <cellStyle name="Header2 28 3 6" xfId="37408"/>
    <cellStyle name="Header2 28 3 7" xfId="42297"/>
    <cellStyle name="Header2 28 3 8" xfId="47950"/>
    <cellStyle name="Header2 28 4" xfId="5327"/>
    <cellStyle name="Header2 28 4 2" xfId="14542"/>
    <cellStyle name="Header2 28 4 3" xfId="21994"/>
    <cellStyle name="Header2 28 4 4" xfId="27160"/>
    <cellStyle name="Header2 28 4 5" xfId="31891"/>
    <cellStyle name="Header2 28 4 6" xfId="37409"/>
    <cellStyle name="Header2 28 4 7" xfId="42298"/>
    <cellStyle name="Header2 28 4 8" xfId="47951"/>
    <cellStyle name="Header2 28 5" xfId="5171"/>
    <cellStyle name="Header2 28 5 2" xfId="14543"/>
    <cellStyle name="Header2 28 5 3" xfId="21995"/>
    <cellStyle name="Header2 28 5 4" xfId="27161"/>
    <cellStyle name="Header2 28 5 5" xfId="31892"/>
    <cellStyle name="Header2 28 5 6" xfId="37410"/>
    <cellStyle name="Header2 28 5 7" xfId="42299"/>
    <cellStyle name="Header2 28 5 8" xfId="47952"/>
    <cellStyle name="Header2 28 6" xfId="6664"/>
    <cellStyle name="Header2 28 6 2" xfId="14544"/>
    <cellStyle name="Header2 28 6 3" xfId="21996"/>
    <cellStyle name="Header2 28 6 4" xfId="27162"/>
    <cellStyle name="Header2 28 6 5" xfId="31893"/>
    <cellStyle name="Header2 28 6 6" xfId="37411"/>
    <cellStyle name="Header2 28 6 7" xfId="42300"/>
    <cellStyle name="Header2 28 6 8" xfId="47953"/>
    <cellStyle name="Header2 28 7" xfId="6738"/>
    <cellStyle name="Header2 28 7 2" xfId="14545"/>
    <cellStyle name="Header2 28 7 3" xfId="21997"/>
    <cellStyle name="Header2 28 7 4" xfId="27163"/>
    <cellStyle name="Header2 28 7 5" xfId="31894"/>
    <cellStyle name="Header2 28 7 6" xfId="37412"/>
    <cellStyle name="Header2 28 7 7" xfId="42301"/>
    <cellStyle name="Header2 28 7 8" xfId="47954"/>
    <cellStyle name="Header2 28 8" xfId="4089"/>
    <cellStyle name="Header2 28 8 2" xfId="14546"/>
    <cellStyle name="Header2 28 8 3" xfId="21998"/>
    <cellStyle name="Header2 28 8 4" xfId="27164"/>
    <cellStyle name="Header2 28 8 5" xfId="31895"/>
    <cellStyle name="Header2 28 8 6" xfId="37413"/>
    <cellStyle name="Header2 28 8 7" xfId="42302"/>
    <cellStyle name="Header2 28 8 8" xfId="47955"/>
    <cellStyle name="Header2 28 9" xfId="9581"/>
    <cellStyle name="Header2 28 9 2" xfId="14547"/>
    <cellStyle name="Header2 28 9 3" xfId="21999"/>
    <cellStyle name="Header2 28 9 4" xfId="27165"/>
    <cellStyle name="Header2 28 9 5" xfId="31896"/>
    <cellStyle name="Header2 28 9 6" xfId="37414"/>
    <cellStyle name="Header2 28 9 7" xfId="42303"/>
    <cellStyle name="Header2 28 9 8" xfId="47956"/>
    <cellStyle name="Header2 29" xfId="3536"/>
    <cellStyle name="Header2 29 10" xfId="8566"/>
    <cellStyle name="Header2 29 10 2" xfId="14548"/>
    <cellStyle name="Header2 29 10 3" xfId="22000"/>
    <cellStyle name="Header2 29 10 4" xfId="27166"/>
    <cellStyle name="Header2 29 10 5" xfId="31897"/>
    <cellStyle name="Header2 29 10 6" xfId="37415"/>
    <cellStyle name="Header2 29 10 7" xfId="42304"/>
    <cellStyle name="Header2 29 10 8" xfId="47957"/>
    <cellStyle name="Header2 29 11" xfId="5405"/>
    <cellStyle name="Header2 29 11 2" xfId="14549"/>
    <cellStyle name="Header2 29 11 3" xfId="22001"/>
    <cellStyle name="Header2 29 11 4" xfId="27167"/>
    <cellStyle name="Header2 29 11 5" xfId="31898"/>
    <cellStyle name="Header2 29 11 6" xfId="37416"/>
    <cellStyle name="Header2 29 11 7" xfId="42305"/>
    <cellStyle name="Header2 29 11 8" xfId="47958"/>
    <cellStyle name="Header2 29 12" xfId="13020"/>
    <cellStyle name="Header2 29 13" xfId="47398"/>
    <cellStyle name="Header2 29 2" xfId="5554"/>
    <cellStyle name="Header2 29 2 10" xfId="42306"/>
    <cellStyle name="Header2 29 2 11" xfId="47959"/>
    <cellStyle name="Header2 29 2 2" xfId="7474"/>
    <cellStyle name="Header2 29 2 2 2" xfId="14551"/>
    <cellStyle name="Header2 29 2 2 3" xfId="22003"/>
    <cellStyle name="Header2 29 2 2 4" xfId="27169"/>
    <cellStyle name="Header2 29 2 2 5" xfId="31900"/>
    <cellStyle name="Header2 29 2 2 6" xfId="37418"/>
    <cellStyle name="Header2 29 2 2 7" xfId="42307"/>
    <cellStyle name="Header2 29 2 2 8" xfId="47960"/>
    <cellStyle name="Header2 29 2 3" xfId="8333"/>
    <cellStyle name="Header2 29 2 3 2" xfId="14552"/>
    <cellStyle name="Header2 29 2 3 3" xfId="22004"/>
    <cellStyle name="Header2 29 2 3 4" xfId="27170"/>
    <cellStyle name="Header2 29 2 3 5" xfId="31901"/>
    <cellStyle name="Header2 29 2 3 6" xfId="37419"/>
    <cellStyle name="Header2 29 2 3 7" xfId="42308"/>
    <cellStyle name="Header2 29 2 3 8" xfId="47961"/>
    <cellStyle name="Header2 29 2 4" xfId="9115"/>
    <cellStyle name="Header2 29 2 4 2" xfId="14553"/>
    <cellStyle name="Header2 29 2 4 3" xfId="22005"/>
    <cellStyle name="Header2 29 2 4 4" xfId="27171"/>
    <cellStyle name="Header2 29 2 4 5" xfId="31902"/>
    <cellStyle name="Header2 29 2 4 6" xfId="37420"/>
    <cellStyle name="Header2 29 2 4 7" xfId="42309"/>
    <cellStyle name="Header2 29 2 4 8" xfId="47962"/>
    <cellStyle name="Header2 29 2 5" xfId="14550"/>
    <cellStyle name="Header2 29 2 6" xfId="22002"/>
    <cellStyle name="Header2 29 2 7" xfId="27168"/>
    <cellStyle name="Header2 29 2 8" xfId="31899"/>
    <cellStyle name="Header2 29 2 9" xfId="37417"/>
    <cellStyle name="Header2 29 3" xfId="5834"/>
    <cellStyle name="Header2 29 3 2" xfId="14554"/>
    <cellStyle name="Header2 29 3 3" xfId="22006"/>
    <cellStyle name="Header2 29 3 4" xfId="27172"/>
    <cellStyle name="Header2 29 3 5" xfId="31903"/>
    <cellStyle name="Header2 29 3 6" xfId="37421"/>
    <cellStyle name="Header2 29 3 7" xfId="42310"/>
    <cellStyle name="Header2 29 3 8" xfId="47963"/>
    <cellStyle name="Header2 29 4" xfId="5932"/>
    <cellStyle name="Header2 29 4 2" xfId="14555"/>
    <cellStyle name="Header2 29 4 3" xfId="22007"/>
    <cellStyle name="Header2 29 4 4" xfId="27173"/>
    <cellStyle name="Header2 29 4 5" xfId="31904"/>
    <cellStyle name="Header2 29 4 6" xfId="37422"/>
    <cellStyle name="Header2 29 4 7" xfId="42311"/>
    <cellStyle name="Header2 29 4 8" xfId="47964"/>
    <cellStyle name="Header2 29 5" xfId="4959"/>
    <cellStyle name="Header2 29 5 2" xfId="14556"/>
    <cellStyle name="Header2 29 5 3" xfId="22008"/>
    <cellStyle name="Header2 29 5 4" xfId="27174"/>
    <cellStyle name="Header2 29 5 5" xfId="31905"/>
    <cellStyle name="Header2 29 5 6" xfId="37423"/>
    <cellStyle name="Header2 29 5 7" xfId="42312"/>
    <cellStyle name="Header2 29 5 8" xfId="47965"/>
    <cellStyle name="Header2 29 6" xfId="6696"/>
    <cellStyle name="Header2 29 6 2" xfId="14557"/>
    <cellStyle name="Header2 29 6 3" xfId="22009"/>
    <cellStyle name="Header2 29 6 4" xfId="27175"/>
    <cellStyle name="Header2 29 6 5" xfId="31906"/>
    <cellStyle name="Header2 29 6 6" xfId="37424"/>
    <cellStyle name="Header2 29 6 7" xfId="42313"/>
    <cellStyle name="Header2 29 6 8" xfId="47966"/>
    <cellStyle name="Header2 29 7" xfId="6665"/>
    <cellStyle name="Header2 29 7 2" xfId="14558"/>
    <cellStyle name="Header2 29 7 3" xfId="22010"/>
    <cellStyle name="Header2 29 7 4" xfId="27176"/>
    <cellStyle name="Header2 29 7 5" xfId="31907"/>
    <cellStyle name="Header2 29 7 6" xfId="37425"/>
    <cellStyle name="Header2 29 7 7" xfId="42314"/>
    <cellStyle name="Header2 29 7 8" xfId="47967"/>
    <cellStyle name="Header2 29 8" xfId="5568"/>
    <cellStyle name="Header2 29 8 2" xfId="14559"/>
    <cellStyle name="Header2 29 8 3" xfId="22011"/>
    <cellStyle name="Header2 29 8 4" xfId="27177"/>
    <cellStyle name="Header2 29 8 5" xfId="31908"/>
    <cellStyle name="Header2 29 8 6" xfId="37426"/>
    <cellStyle name="Header2 29 8 7" xfId="42315"/>
    <cellStyle name="Header2 29 8 8" xfId="47968"/>
    <cellStyle name="Header2 29 9" xfId="4641"/>
    <cellStyle name="Header2 29 9 2" xfId="14560"/>
    <cellStyle name="Header2 29 9 3" xfId="22012"/>
    <cellStyle name="Header2 29 9 4" xfId="27178"/>
    <cellStyle name="Header2 29 9 5" xfId="31909"/>
    <cellStyle name="Header2 29 9 6" xfId="37427"/>
    <cellStyle name="Header2 29 9 7" xfId="42316"/>
    <cellStyle name="Header2 29 9 8" xfId="47969"/>
    <cellStyle name="Header2 3" xfId="3097"/>
    <cellStyle name="Header2 3 10" xfId="5909"/>
    <cellStyle name="Header2 3 10 2" xfId="14561"/>
    <cellStyle name="Header2 3 10 3" xfId="22013"/>
    <cellStyle name="Header2 3 10 4" xfId="27179"/>
    <cellStyle name="Header2 3 10 5" xfId="31910"/>
    <cellStyle name="Header2 3 10 6" xfId="37428"/>
    <cellStyle name="Header2 3 10 7" xfId="42317"/>
    <cellStyle name="Header2 3 10 8" xfId="47970"/>
    <cellStyle name="Header2 3 11" xfId="10167"/>
    <cellStyle name="Header2 3 11 2" xfId="14562"/>
    <cellStyle name="Header2 3 11 3" xfId="22014"/>
    <cellStyle name="Header2 3 11 4" xfId="27180"/>
    <cellStyle name="Header2 3 11 5" xfId="31911"/>
    <cellStyle name="Header2 3 11 6" xfId="37429"/>
    <cellStyle name="Header2 3 11 7" xfId="42318"/>
    <cellStyle name="Header2 3 11 8" xfId="47971"/>
    <cellStyle name="Header2 3 12" xfId="12681"/>
    <cellStyle name="Header2 3 13" xfId="47346"/>
    <cellStyle name="Header2 3 2" xfId="5344"/>
    <cellStyle name="Header2 3 2 10" xfId="42319"/>
    <cellStyle name="Header2 3 2 11" xfId="47972"/>
    <cellStyle name="Header2 3 2 2" xfId="7095"/>
    <cellStyle name="Header2 3 2 2 2" xfId="14564"/>
    <cellStyle name="Header2 3 2 2 3" xfId="22016"/>
    <cellStyle name="Header2 3 2 2 4" xfId="27182"/>
    <cellStyle name="Header2 3 2 2 5" xfId="31913"/>
    <cellStyle name="Header2 3 2 2 6" xfId="37431"/>
    <cellStyle name="Header2 3 2 2 7" xfId="42320"/>
    <cellStyle name="Header2 3 2 2 8" xfId="47973"/>
    <cellStyle name="Header2 3 2 3" xfId="7240"/>
    <cellStyle name="Header2 3 2 3 2" xfId="14565"/>
    <cellStyle name="Header2 3 2 3 3" xfId="22017"/>
    <cellStyle name="Header2 3 2 3 4" xfId="27183"/>
    <cellStyle name="Header2 3 2 3 5" xfId="31914"/>
    <cellStyle name="Header2 3 2 3 6" xfId="37432"/>
    <cellStyle name="Header2 3 2 3 7" xfId="42321"/>
    <cellStyle name="Header2 3 2 3 8" xfId="47974"/>
    <cellStyle name="Header2 3 2 4" xfId="7568"/>
    <cellStyle name="Header2 3 2 4 2" xfId="14566"/>
    <cellStyle name="Header2 3 2 4 3" xfId="22018"/>
    <cellStyle name="Header2 3 2 4 4" xfId="27184"/>
    <cellStyle name="Header2 3 2 4 5" xfId="31915"/>
    <cellStyle name="Header2 3 2 4 6" xfId="37433"/>
    <cellStyle name="Header2 3 2 4 7" xfId="42322"/>
    <cellStyle name="Header2 3 2 4 8" xfId="47975"/>
    <cellStyle name="Header2 3 2 5" xfId="14563"/>
    <cellStyle name="Header2 3 2 6" xfId="22015"/>
    <cellStyle name="Header2 3 2 7" xfId="27181"/>
    <cellStyle name="Header2 3 2 8" xfId="31912"/>
    <cellStyle name="Header2 3 2 9" xfId="37430"/>
    <cellStyle name="Header2 3 3" xfId="4676"/>
    <cellStyle name="Header2 3 3 2" xfId="14567"/>
    <cellStyle name="Header2 3 3 3" xfId="22019"/>
    <cellStyle name="Header2 3 3 4" xfId="27185"/>
    <cellStyle name="Header2 3 3 5" xfId="31916"/>
    <cellStyle name="Header2 3 3 6" xfId="37434"/>
    <cellStyle name="Header2 3 3 7" xfId="42323"/>
    <cellStyle name="Header2 3 3 8" xfId="47976"/>
    <cellStyle name="Header2 3 4" xfId="3914"/>
    <cellStyle name="Header2 3 4 2" xfId="14568"/>
    <cellStyle name="Header2 3 4 3" xfId="22020"/>
    <cellStyle name="Header2 3 4 4" xfId="27186"/>
    <cellStyle name="Header2 3 4 5" xfId="31917"/>
    <cellStyle name="Header2 3 4 6" xfId="37435"/>
    <cellStyle name="Header2 3 4 7" xfId="42324"/>
    <cellStyle name="Header2 3 4 8" xfId="47977"/>
    <cellStyle name="Header2 3 5" xfId="5764"/>
    <cellStyle name="Header2 3 5 2" xfId="14569"/>
    <cellStyle name="Header2 3 5 3" xfId="22021"/>
    <cellStyle name="Header2 3 5 4" xfId="27187"/>
    <cellStyle name="Header2 3 5 5" xfId="31918"/>
    <cellStyle name="Header2 3 5 6" xfId="37436"/>
    <cellStyle name="Header2 3 5 7" xfId="42325"/>
    <cellStyle name="Header2 3 5 8" xfId="47978"/>
    <cellStyle name="Header2 3 6" xfId="6543"/>
    <cellStyle name="Header2 3 6 2" xfId="14570"/>
    <cellStyle name="Header2 3 6 3" xfId="22022"/>
    <cellStyle name="Header2 3 6 4" xfId="27188"/>
    <cellStyle name="Header2 3 6 5" xfId="31919"/>
    <cellStyle name="Header2 3 6 6" xfId="37437"/>
    <cellStyle name="Header2 3 6 7" xfId="42326"/>
    <cellStyle name="Header2 3 6 8" xfId="47979"/>
    <cellStyle name="Header2 3 7" xfId="6115"/>
    <cellStyle name="Header2 3 7 2" xfId="14571"/>
    <cellStyle name="Header2 3 7 3" xfId="22023"/>
    <cellStyle name="Header2 3 7 4" xfId="27189"/>
    <cellStyle name="Header2 3 7 5" xfId="31920"/>
    <cellStyle name="Header2 3 7 6" xfId="37438"/>
    <cellStyle name="Header2 3 7 7" xfId="42327"/>
    <cellStyle name="Header2 3 7 8" xfId="47980"/>
    <cellStyle name="Header2 3 8" xfId="7254"/>
    <cellStyle name="Header2 3 8 2" xfId="14572"/>
    <cellStyle name="Header2 3 8 3" xfId="22024"/>
    <cellStyle name="Header2 3 8 4" xfId="27190"/>
    <cellStyle name="Header2 3 8 5" xfId="31921"/>
    <cellStyle name="Header2 3 8 6" xfId="37439"/>
    <cellStyle name="Header2 3 8 7" xfId="42328"/>
    <cellStyle name="Header2 3 8 8" xfId="47981"/>
    <cellStyle name="Header2 3 9" xfId="5212"/>
    <cellStyle name="Header2 3 9 2" xfId="14573"/>
    <cellStyle name="Header2 3 9 3" xfId="22025"/>
    <cellStyle name="Header2 3 9 4" xfId="27191"/>
    <cellStyle name="Header2 3 9 5" xfId="31922"/>
    <cellStyle name="Header2 3 9 6" xfId="37440"/>
    <cellStyle name="Header2 3 9 7" xfId="42329"/>
    <cellStyle name="Header2 3 9 8" xfId="47982"/>
    <cellStyle name="Header2 30" xfId="3549"/>
    <cellStyle name="Header2 30 10" xfId="3797"/>
    <cellStyle name="Header2 30 10 2" xfId="14574"/>
    <cellStyle name="Header2 30 10 3" xfId="22026"/>
    <cellStyle name="Header2 30 10 4" xfId="27192"/>
    <cellStyle name="Header2 30 10 5" xfId="31923"/>
    <cellStyle name="Header2 30 10 6" xfId="37441"/>
    <cellStyle name="Header2 30 10 7" xfId="42330"/>
    <cellStyle name="Header2 30 10 8" xfId="47983"/>
    <cellStyle name="Header2 30 11" xfId="9801"/>
    <cellStyle name="Header2 30 11 2" xfId="14575"/>
    <cellStyle name="Header2 30 11 3" xfId="22027"/>
    <cellStyle name="Header2 30 11 4" xfId="27193"/>
    <cellStyle name="Header2 30 11 5" xfId="31924"/>
    <cellStyle name="Header2 30 11 6" xfId="37442"/>
    <cellStyle name="Header2 30 11 7" xfId="42331"/>
    <cellStyle name="Header2 30 11 8" xfId="47984"/>
    <cellStyle name="Header2 30 12" xfId="13032"/>
    <cellStyle name="Header2 30 13" xfId="47400"/>
    <cellStyle name="Header2 30 2" xfId="5561"/>
    <cellStyle name="Header2 30 2 10" xfId="42332"/>
    <cellStyle name="Header2 30 2 11" xfId="47985"/>
    <cellStyle name="Header2 30 2 2" xfId="7475"/>
    <cellStyle name="Header2 30 2 2 2" xfId="14577"/>
    <cellStyle name="Header2 30 2 2 3" xfId="22029"/>
    <cellStyle name="Header2 30 2 2 4" xfId="27195"/>
    <cellStyle name="Header2 30 2 2 5" xfId="31926"/>
    <cellStyle name="Header2 30 2 2 6" xfId="37444"/>
    <cellStyle name="Header2 30 2 2 7" xfId="42333"/>
    <cellStyle name="Header2 30 2 2 8" xfId="47986"/>
    <cellStyle name="Header2 30 2 3" xfId="8334"/>
    <cellStyle name="Header2 30 2 3 2" xfId="14578"/>
    <cellStyle name="Header2 30 2 3 3" xfId="22030"/>
    <cellStyle name="Header2 30 2 3 4" xfId="27196"/>
    <cellStyle name="Header2 30 2 3 5" xfId="31927"/>
    <cellStyle name="Header2 30 2 3 6" xfId="37445"/>
    <cellStyle name="Header2 30 2 3 7" xfId="42334"/>
    <cellStyle name="Header2 30 2 3 8" xfId="47987"/>
    <cellStyle name="Header2 30 2 4" xfId="9116"/>
    <cellStyle name="Header2 30 2 4 2" xfId="14579"/>
    <cellStyle name="Header2 30 2 4 3" xfId="22031"/>
    <cellStyle name="Header2 30 2 4 4" xfId="27197"/>
    <cellStyle name="Header2 30 2 4 5" xfId="31928"/>
    <cellStyle name="Header2 30 2 4 6" xfId="37446"/>
    <cellStyle name="Header2 30 2 4 7" xfId="42335"/>
    <cellStyle name="Header2 30 2 4 8" xfId="47988"/>
    <cellStyle name="Header2 30 2 5" xfId="14576"/>
    <cellStyle name="Header2 30 2 6" xfId="22028"/>
    <cellStyle name="Header2 30 2 7" xfId="27194"/>
    <cellStyle name="Header2 30 2 8" xfId="31925"/>
    <cellStyle name="Header2 30 2 9" xfId="37443"/>
    <cellStyle name="Header2 30 3" xfId="5841"/>
    <cellStyle name="Header2 30 3 2" xfId="14580"/>
    <cellStyle name="Header2 30 3 3" xfId="22032"/>
    <cellStyle name="Header2 30 3 4" xfId="27198"/>
    <cellStyle name="Header2 30 3 5" xfId="31929"/>
    <cellStyle name="Header2 30 3 6" xfId="37447"/>
    <cellStyle name="Header2 30 3 7" xfId="42336"/>
    <cellStyle name="Header2 30 3 8" xfId="47989"/>
    <cellStyle name="Header2 30 4" xfId="5941"/>
    <cellStyle name="Header2 30 4 2" xfId="14581"/>
    <cellStyle name="Header2 30 4 3" xfId="22033"/>
    <cellStyle name="Header2 30 4 4" xfId="27199"/>
    <cellStyle name="Header2 30 4 5" xfId="31930"/>
    <cellStyle name="Header2 30 4 6" xfId="37448"/>
    <cellStyle name="Header2 30 4 7" xfId="42337"/>
    <cellStyle name="Header2 30 4 8" xfId="47990"/>
    <cellStyle name="Header2 30 5" xfId="5172"/>
    <cellStyle name="Header2 30 5 2" xfId="14582"/>
    <cellStyle name="Header2 30 5 3" xfId="22034"/>
    <cellStyle name="Header2 30 5 4" xfId="27200"/>
    <cellStyle name="Header2 30 5 5" xfId="31931"/>
    <cellStyle name="Header2 30 5 6" xfId="37449"/>
    <cellStyle name="Header2 30 5 7" xfId="42338"/>
    <cellStyle name="Header2 30 5 8" xfId="47991"/>
    <cellStyle name="Header2 30 6" xfId="6702"/>
    <cellStyle name="Header2 30 6 2" xfId="14583"/>
    <cellStyle name="Header2 30 6 3" xfId="22035"/>
    <cellStyle name="Header2 30 6 4" xfId="27201"/>
    <cellStyle name="Header2 30 6 5" xfId="31932"/>
    <cellStyle name="Header2 30 6 6" xfId="37450"/>
    <cellStyle name="Header2 30 6 7" xfId="42339"/>
    <cellStyle name="Header2 30 6 8" xfId="47992"/>
    <cellStyle name="Header2 30 7" xfId="7367"/>
    <cellStyle name="Header2 30 7 2" xfId="14584"/>
    <cellStyle name="Header2 30 7 3" xfId="22036"/>
    <cellStyle name="Header2 30 7 4" xfId="27202"/>
    <cellStyle name="Header2 30 7 5" xfId="31933"/>
    <cellStyle name="Header2 30 7 6" xfId="37451"/>
    <cellStyle name="Header2 30 7 7" xfId="42340"/>
    <cellStyle name="Header2 30 7 8" xfId="47993"/>
    <cellStyle name="Header2 30 8" xfId="4762"/>
    <cellStyle name="Header2 30 8 2" xfId="14585"/>
    <cellStyle name="Header2 30 8 3" xfId="22037"/>
    <cellStyle name="Header2 30 8 4" xfId="27203"/>
    <cellStyle name="Header2 30 8 5" xfId="31934"/>
    <cellStyle name="Header2 30 8 6" xfId="37452"/>
    <cellStyle name="Header2 30 8 7" xfId="42341"/>
    <cellStyle name="Header2 30 8 8" xfId="47994"/>
    <cellStyle name="Header2 30 9" xfId="6475"/>
    <cellStyle name="Header2 30 9 2" xfId="14586"/>
    <cellStyle name="Header2 30 9 3" xfId="22038"/>
    <cellStyle name="Header2 30 9 4" xfId="27204"/>
    <cellStyle name="Header2 30 9 5" xfId="31935"/>
    <cellStyle name="Header2 30 9 6" xfId="37453"/>
    <cellStyle name="Header2 30 9 7" xfId="42342"/>
    <cellStyle name="Header2 30 9 8" xfId="47995"/>
    <cellStyle name="Header2 31" xfId="3550"/>
    <cellStyle name="Header2 31 10" xfId="4638"/>
    <cellStyle name="Header2 31 10 2" xfId="14587"/>
    <cellStyle name="Header2 31 10 3" xfId="22039"/>
    <cellStyle name="Header2 31 10 4" xfId="27205"/>
    <cellStyle name="Header2 31 10 5" xfId="31936"/>
    <cellStyle name="Header2 31 10 6" xfId="37454"/>
    <cellStyle name="Header2 31 10 7" xfId="42343"/>
    <cellStyle name="Header2 31 10 8" xfId="47996"/>
    <cellStyle name="Header2 31 11" xfId="4493"/>
    <cellStyle name="Header2 31 11 2" xfId="14588"/>
    <cellStyle name="Header2 31 11 3" xfId="22040"/>
    <cellStyle name="Header2 31 11 4" xfId="27206"/>
    <cellStyle name="Header2 31 11 5" xfId="31937"/>
    <cellStyle name="Header2 31 11 6" xfId="37455"/>
    <cellStyle name="Header2 31 11 7" xfId="42344"/>
    <cellStyle name="Header2 31 11 8" xfId="47997"/>
    <cellStyle name="Header2 31 12" xfId="13033"/>
    <cellStyle name="Header2 31 13" xfId="47401"/>
    <cellStyle name="Header2 31 2" xfId="5562"/>
    <cellStyle name="Header2 31 2 10" xfId="42345"/>
    <cellStyle name="Header2 31 2 11" xfId="47998"/>
    <cellStyle name="Header2 31 2 2" xfId="7476"/>
    <cellStyle name="Header2 31 2 2 2" xfId="14590"/>
    <cellStyle name="Header2 31 2 2 3" xfId="22042"/>
    <cellStyle name="Header2 31 2 2 4" xfId="27208"/>
    <cellStyle name="Header2 31 2 2 5" xfId="31939"/>
    <cellStyle name="Header2 31 2 2 6" xfId="37457"/>
    <cellStyle name="Header2 31 2 2 7" xfId="42346"/>
    <cellStyle name="Header2 31 2 2 8" xfId="47999"/>
    <cellStyle name="Header2 31 2 3" xfId="8335"/>
    <cellStyle name="Header2 31 2 3 2" xfId="14591"/>
    <cellStyle name="Header2 31 2 3 3" xfId="22043"/>
    <cellStyle name="Header2 31 2 3 4" xfId="27209"/>
    <cellStyle name="Header2 31 2 3 5" xfId="31940"/>
    <cellStyle name="Header2 31 2 3 6" xfId="37458"/>
    <cellStyle name="Header2 31 2 3 7" xfId="42347"/>
    <cellStyle name="Header2 31 2 3 8" xfId="48000"/>
    <cellStyle name="Header2 31 2 4" xfId="9117"/>
    <cellStyle name="Header2 31 2 4 2" xfId="14592"/>
    <cellStyle name="Header2 31 2 4 3" xfId="22044"/>
    <cellStyle name="Header2 31 2 4 4" xfId="27210"/>
    <cellStyle name="Header2 31 2 4 5" xfId="31941"/>
    <cellStyle name="Header2 31 2 4 6" xfId="37459"/>
    <cellStyle name="Header2 31 2 4 7" xfId="42348"/>
    <cellStyle name="Header2 31 2 4 8" xfId="48001"/>
    <cellStyle name="Header2 31 2 5" xfId="14589"/>
    <cellStyle name="Header2 31 2 6" xfId="22041"/>
    <cellStyle name="Header2 31 2 7" xfId="27207"/>
    <cellStyle name="Header2 31 2 8" xfId="31938"/>
    <cellStyle name="Header2 31 2 9" xfId="37456"/>
    <cellStyle name="Header2 31 3" xfId="5842"/>
    <cellStyle name="Header2 31 3 2" xfId="14593"/>
    <cellStyle name="Header2 31 3 3" xfId="22045"/>
    <cellStyle name="Header2 31 3 4" xfId="27211"/>
    <cellStyle name="Header2 31 3 5" xfId="31942"/>
    <cellStyle name="Header2 31 3 6" xfId="37460"/>
    <cellStyle name="Header2 31 3 7" xfId="42349"/>
    <cellStyle name="Header2 31 3 8" xfId="48002"/>
    <cellStyle name="Header2 31 4" xfId="5942"/>
    <cellStyle name="Header2 31 4 2" xfId="14594"/>
    <cellStyle name="Header2 31 4 3" xfId="22046"/>
    <cellStyle name="Header2 31 4 4" xfId="27212"/>
    <cellStyle name="Header2 31 4 5" xfId="31943"/>
    <cellStyle name="Header2 31 4 6" xfId="37461"/>
    <cellStyle name="Header2 31 4 7" xfId="42350"/>
    <cellStyle name="Header2 31 4 8" xfId="48003"/>
    <cellStyle name="Header2 31 5" xfId="5255"/>
    <cellStyle name="Header2 31 5 2" xfId="14595"/>
    <cellStyle name="Header2 31 5 3" xfId="22047"/>
    <cellStyle name="Header2 31 5 4" xfId="27213"/>
    <cellStyle name="Header2 31 5 5" xfId="31944"/>
    <cellStyle name="Header2 31 5 6" xfId="37462"/>
    <cellStyle name="Header2 31 5 7" xfId="42351"/>
    <cellStyle name="Header2 31 5 8" xfId="48004"/>
    <cellStyle name="Header2 31 6" xfId="6703"/>
    <cellStyle name="Header2 31 6 2" xfId="14596"/>
    <cellStyle name="Header2 31 6 3" xfId="22048"/>
    <cellStyle name="Header2 31 6 4" xfId="27214"/>
    <cellStyle name="Header2 31 6 5" xfId="31945"/>
    <cellStyle name="Header2 31 6 6" xfId="37463"/>
    <cellStyle name="Header2 31 6 7" xfId="42352"/>
    <cellStyle name="Header2 31 6 8" xfId="48005"/>
    <cellStyle name="Header2 31 7" xfId="5548"/>
    <cellStyle name="Header2 31 7 2" xfId="14597"/>
    <cellStyle name="Header2 31 7 3" xfId="22049"/>
    <cellStyle name="Header2 31 7 4" xfId="27215"/>
    <cellStyle name="Header2 31 7 5" xfId="31946"/>
    <cellStyle name="Header2 31 7 6" xfId="37464"/>
    <cellStyle name="Header2 31 7 7" xfId="42353"/>
    <cellStyle name="Header2 31 7 8" xfId="48006"/>
    <cellStyle name="Header2 31 8" xfId="4117"/>
    <cellStyle name="Header2 31 8 2" xfId="14598"/>
    <cellStyle name="Header2 31 8 3" xfId="22050"/>
    <cellStyle name="Header2 31 8 4" xfId="27216"/>
    <cellStyle name="Header2 31 8 5" xfId="31947"/>
    <cellStyle name="Header2 31 8 6" xfId="37465"/>
    <cellStyle name="Header2 31 8 7" xfId="42354"/>
    <cellStyle name="Header2 31 8 8" xfId="48007"/>
    <cellStyle name="Header2 31 9" xfId="9299"/>
    <cellStyle name="Header2 31 9 2" xfId="14599"/>
    <cellStyle name="Header2 31 9 3" xfId="22051"/>
    <cellStyle name="Header2 31 9 4" xfId="27217"/>
    <cellStyle name="Header2 31 9 5" xfId="31948"/>
    <cellStyle name="Header2 31 9 6" xfId="37466"/>
    <cellStyle name="Header2 31 9 7" xfId="42355"/>
    <cellStyle name="Header2 31 9 8" xfId="48008"/>
    <cellStyle name="Header2 32" xfId="3583"/>
    <cellStyle name="Header2 32 10" xfId="6400"/>
    <cellStyle name="Header2 32 10 2" xfId="14600"/>
    <cellStyle name="Header2 32 10 3" xfId="22052"/>
    <cellStyle name="Header2 32 10 4" xfId="27218"/>
    <cellStyle name="Header2 32 10 5" xfId="31949"/>
    <cellStyle name="Header2 32 10 6" xfId="37467"/>
    <cellStyle name="Header2 32 10 7" xfId="42356"/>
    <cellStyle name="Header2 32 10 8" xfId="48009"/>
    <cellStyle name="Header2 32 11" xfId="5024"/>
    <cellStyle name="Header2 32 11 2" xfId="14601"/>
    <cellStyle name="Header2 32 11 3" xfId="22053"/>
    <cellStyle name="Header2 32 11 4" xfId="27219"/>
    <cellStyle name="Header2 32 11 5" xfId="31950"/>
    <cellStyle name="Header2 32 11 6" xfId="37468"/>
    <cellStyle name="Header2 32 11 7" xfId="42357"/>
    <cellStyle name="Header2 32 11 8" xfId="48010"/>
    <cellStyle name="Header2 32 12" xfId="13060"/>
    <cellStyle name="Header2 32 13" xfId="47405"/>
    <cellStyle name="Header2 32 2" xfId="5579"/>
    <cellStyle name="Header2 32 2 10" xfId="42358"/>
    <cellStyle name="Header2 32 2 11" xfId="48011"/>
    <cellStyle name="Header2 32 2 2" xfId="7481"/>
    <cellStyle name="Header2 32 2 2 2" xfId="14603"/>
    <cellStyle name="Header2 32 2 2 3" xfId="22055"/>
    <cellStyle name="Header2 32 2 2 4" xfId="27221"/>
    <cellStyle name="Header2 32 2 2 5" xfId="31952"/>
    <cellStyle name="Header2 32 2 2 6" xfId="37470"/>
    <cellStyle name="Header2 32 2 2 7" xfId="42359"/>
    <cellStyle name="Header2 32 2 2 8" xfId="48012"/>
    <cellStyle name="Header2 32 2 3" xfId="8340"/>
    <cellStyle name="Header2 32 2 3 2" xfId="14604"/>
    <cellStyle name="Header2 32 2 3 3" xfId="22056"/>
    <cellStyle name="Header2 32 2 3 4" xfId="27222"/>
    <cellStyle name="Header2 32 2 3 5" xfId="31953"/>
    <cellStyle name="Header2 32 2 3 6" xfId="37471"/>
    <cellStyle name="Header2 32 2 3 7" xfId="42360"/>
    <cellStyle name="Header2 32 2 3 8" xfId="48013"/>
    <cellStyle name="Header2 32 2 4" xfId="9122"/>
    <cellStyle name="Header2 32 2 4 2" xfId="14605"/>
    <cellStyle name="Header2 32 2 4 3" xfId="22057"/>
    <cellStyle name="Header2 32 2 4 4" xfId="27223"/>
    <cellStyle name="Header2 32 2 4 5" xfId="31954"/>
    <cellStyle name="Header2 32 2 4 6" xfId="37472"/>
    <cellStyle name="Header2 32 2 4 7" xfId="42361"/>
    <cellStyle name="Header2 32 2 4 8" xfId="48014"/>
    <cellStyle name="Header2 32 2 5" xfId="14602"/>
    <cellStyle name="Header2 32 2 6" xfId="22054"/>
    <cellStyle name="Header2 32 2 7" xfId="27220"/>
    <cellStyle name="Header2 32 2 8" xfId="31951"/>
    <cellStyle name="Header2 32 2 9" xfId="37469"/>
    <cellStyle name="Header2 32 3" xfId="5856"/>
    <cellStyle name="Header2 32 3 2" xfId="14606"/>
    <cellStyle name="Header2 32 3 3" xfId="22058"/>
    <cellStyle name="Header2 32 3 4" xfId="27224"/>
    <cellStyle name="Header2 32 3 5" xfId="31955"/>
    <cellStyle name="Header2 32 3 6" xfId="37473"/>
    <cellStyle name="Header2 32 3 7" xfId="42362"/>
    <cellStyle name="Header2 32 3 8" xfId="48015"/>
    <cellStyle name="Header2 32 4" xfId="5954"/>
    <cellStyle name="Header2 32 4 2" xfId="14607"/>
    <cellStyle name="Header2 32 4 3" xfId="22059"/>
    <cellStyle name="Header2 32 4 4" xfId="27225"/>
    <cellStyle name="Header2 32 4 5" xfId="31956"/>
    <cellStyle name="Header2 32 4 6" xfId="37474"/>
    <cellStyle name="Header2 32 4 7" xfId="42363"/>
    <cellStyle name="Header2 32 4 8" xfId="48016"/>
    <cellStyle name="Header2 32 5" xfId="4747"/>
    <cellStyle name="Header2 32 5 2" xfId="14608"/>
    <cellStyle name="Header2 32 5 3" xfId="22060"/>
    <cellStyle name="Header2 32 5 4" xfId="27226"/>
    <cellStyle name="Header2 32 5 5" xfId="31957"/>
    <cellStyle name="Header2 32 5 6" xfId="37475"/>
    <cellStyle name="Header2 32 5 7" xfId="42364"/>
    <cellStyle name="Header2 32 5 8" xfId="48017"/>
    <cellStyle name="Header2 32 6" xfId="6718"/>
    <cellStyle name="Header2 32 6 2" xfId="14609"/>
    <cellStyle name="Header2 32 6 3" xfId="22061"/>
    <cellStyle name="Header2 32 6 4" xfId="27227"/>
    <cellStyle name="Header2 32 6 5" xfId="31958"/>
    <cellStyle name="Header2 32 6 6" xfId="37476"/>
    <cellStyle name="Header2 32 6 7" xfId="42365"/>
    <cellStyle name="Header2 32 6 8" xfId="48018"/>
    <cellStyle name="Header2 32 7" xfId="6623"/>
    <cellStyle name="Header2 32 7 2" xfId="14610"/>
    <cellStyle name="Header2 32 7 3" xfId="22062"/>
    <cellStyle name="Header2 32 7 4" xfId="27228"/>
    <cellStyle name="Header2 32 7 5" xfId="31959"/>
    <cellStyle name="Header2 32 7 6" xfId="37477"/>
    <cellStyle name="Header2 32 7 7" xfId="42366"/>
    <cellStyle name="Header2 32 7 8" xfId="48019"/>
    <cellStyle name="Header2 32 8" xfId="7636"/>
    <cellStyle name="Header2 32 8 2" xfId="14611"/>
    <cellStyle name="Header2 32 8 3" xfId="22063"/>
    <cellStyle name="Header2 32 8 4" xfId="27229"/>
    <cellStyle name="Header2 32 8 5" xfId="31960"/>
    <cellStyle name="Header2 32 8 6" xfId="37478"/>
    <cellStyle name="Header2 32 8 7" xfId="42367"/>
    <cellStyle name="Header2 32 8 8" xfId="48020"/>
    <cellStyle name="Header2 32 9" xfId="7965"/>
    <cellStyle name="Header2 32 9 2" xfId="14612"/>
    <cellStyle name="Header2 32 9 3" xfId="22064"/>
    <cellStyle name="Header2 32 9 4" xfId="27230"/>
    <cellStyle name="Header2 32 9 5" xfId="31961"/>
    <cellStyle name="Header2 32 9 6" xfId="37479"/>
    <cellStyle name="Header2 32 9 7" xfId="42368"/>
    <cellStyle name="Header2 32 9 8" xfId="48021"/>
    <cellStyle name="Header2 33" xfId="3577"/>
    <cellStyle name="Header2 33 10" xfId="5730"/>
    <cellStyle name="Header2 33 10 2" xfId="14613"/>
    <cellStyle name="Header2 33 10 3" xfId="22065"/>
    <cellStyle name="Header2 33 10 4" xfId="27231"/>
    <cellStyle name="Header2 33 10 5" xfId="31962"/>
    <cellStyle name="Header2 33 10 6" xfId="37480"/>
    <cellStyle name="Header2 33 10 7" xfId="42369"/>
    <cellStyle name="Header2 33 10 8" xfId="48022"/>
    <cellStyle name="Header2 33 11" xfId="8105"/>
    <cellStyle name="Header2 33 11 2" xfId="14614"/>
    <cellStyle name="Header2 33 11 3" xfId="22066"/>
    <cellStyle name="Header2 33 11 4" xfId="27232"/>
    <cellStyle name="Header2 33 11 5" xfId="31963"/>
    <cellStyle name="Header2 33 11 6" xfId="37481"/>
    <cellStyle name="Header2 33 11 7" xfId="42370"/>
    <cellStyle name="Header2 33 11 8" xfId="48023"/>
    <cellStyle name="Header2 33 12" xfId="13056"/>
    <cellStyle name="Header2 33 13" xfId="47404"/>
    <cellStyle name="Header2 33 2" xfId="5575"/>
    <cellStyle name="Header2 33 2 10" xfId="42371"/>
    <cellStyle name="Header2 33 2 11" xfId="48024"/>
    <cellStyle name="Header2 33 2 2" xfId="7479"/>
    <cellStyle name="Header2 33 2 2 2" xfId="14616"/>
    <cellStyle name="Header2 33 2 2 3" xfId="22068"/>
    <cellStyle name="Header2 33 2 2 4" xfId="27234"/>
    <cellStyle name="Header2 33 2 2 5" xfId="31965"/>
    <cellStyle name="Header2 33 2 2 6" xfId="37483"/>
    <cellStyle name="Header2 33 2 2 7" xfId="42372"/>
    <cellStyle name="Header2 33 2 2 8" xfId="48025"/>
    <cellStyle name="Header2 33 2 3" xfId="8338"/>
    <cellStyle name="Header2 33 2 3 2" xfId="14617"/>
    <cellStyle name="Header2 33 2 3 3" xfId="22069"/>
    <cellStyle name="Header2 33 2 3 4" xfId="27235"/>
    <cellStyle name="Header2 33 2 3 5" xfId="31966"/>
    <cellStyle name="Header2 33 2 3 6" xfId="37484"/>
    <cellStyle name="Header2 33 2 3 7" xfId="42373"/>
    <cellStyle name="Header2 33 2 3 8" xfId="48026"/>
    <cellStyle name="Header2 33 2 4" xfId="9120"/>
    <cellStyle name="Header2 33 2 4 2" xfId="14618"/>
    <cellStyle name="Header2 33 2 4 3" xfId="22070"/>
    <cellStyle name="Header2 33 2 4 4" xfId="27236"/>
    <cellStyle name="Header2 33 2 4 5" xfId="31967"/>
    <cellStyle name="Header2 33 2 4 6" xfId="37485"/>
    <cellStyle name="Header2 33 2 4 7" xfId="42374"/>
    <cellStyle name="Header2 33 2 4 8" xfId="48027"/>
    <cellStyle name="Header2 33 2 5" xfId="14615"/>
    <cellStyle name="Header2 33 2 6" xfId="22067"/>
    <cellStyle name="Header2 33 2 7" xfId="27233"/>
    <cellStyle name="Header2 33 2 8" xfId="31964"/>
    <cellStyle name="Header2 33 2 9" xfId="37482"/>
    <cellStyle name="Header2 33 3" xfId="5854"/>
    <cellStyle name="Header2 33 3 2" xfId="14619"/>
    <cellStyle name="Header2 33 3 3" xfId="22071"/>
    <cellStyle name="Header2 33 3 4" xfId="27237"/>
    <cellStyle name="Header2 33 3 5" xfId="31968"/>
    <cellStyle name="Header2 33 3 6" xfId="37486"/>
    <cellStyle name="Header2 33 3 7" xfId="42375"/>
    <cellStyle name="Header2 33 3 8" xfId="48028"/>
    <cellStyle name="Header2 33 4" xfId="5951"/>
    <cellStyle name="Header2 33 4 2" xfId="14620"/>
    <cellStyle name="Header2 33 4 3" xfId="22072"/>
    <cellStyle name="Header2 33 4 4" xfId="27238"/>
    <cellStyle name="Header2 33 4 5" xfId="31969"/>
    <cellStyle name="Header2 33 4 6" xfId="37487"/>
    <cellStyle name="Header2 33 4 7" xfId="42376"/>
    <cellStyle name="Header2 33 4 8" xfId="48029"/>
    <cellStyle name="Header2 33 5" xfId="4725"/>
    <cellStyle name="Header2 33 5 2" xfId="14621"/>
    <cellStyle name="Header2 33 5 3" xfId="22073"/>
    <cellStyle name="Header2 33 5 4" xfId="27239"/>
    <cellStyle name="Header2 33 5 5" xfId="31970"/>
    <cellStyle name="Header2 33 5 6" xfId="37488"/>
    <cellStyle name="Header2 33 5 7" xfId="42377"/>
    <cellStyle name="Header2 33 5 8" xfId="48030"/>
    <cellStyle name="Header2 33 6" xfId="6716"/>
    <cellStyle name="Header2 33 6 2" xfId="14622"/>
    <cellStyle name="Header2 33 6 3" xfId="22074"/>
    <cellStyle name="Header2 33 6 4" xfId="27240"/>
    <cellStyle name="Header2 33 6 5" xfId="31971"/>
    <cellStyle name="Header2 33 6 6" xfId="37489"/>
    <cellStyle name="Header2 33 6 7" xfId="42378"/>
    <cellStyle name="Header2 33 6 8" xfId="48031"/>
    <cellStyle name="Header2 33 7" xfId="5190"/>
    <cellStyle name="Header2 33 7 2" xfId="14623"/>
    <cellStyle name="Header2 33 7 3" xfId="22075"/>
    <cellStyle name="Header2 33 7 4" xfId="27241"/>
    <cellStyle name="Header2 33 7 5" xfId="31972"/>
    <cellStyle name="Header2 33 7 6" xfId="37490"/>
    <cellStyle name="Header2 33 7 7" xfId="42379"/>
    <cellStyle name="Header2 33 7 8" xfId="48032"/>
    <cellStyle name="Header2 33 8" xfId="5296"/>
    <cellStyle name="Header2 33 8 2" xfId="14624"/>
    <cellStyle name="Header2 33 8 3" xfId="22076"/>
    <cellStyle name="Header2 33 8 4" xfId="27242"/>
    <cellStyle name="Header2 33 8 5" xfId="31973"/>
    <cellStyle name="Header2 33 8 6" xfId="37491"/>
    <cellStyle name="Header2 33 8 7" xfId="42380"/>
    <cellStyle name="Header2 33 8 8" xfId="48033"/>
    <cellStyle name="Header2 33 9" xfId="7043"/>
    <cellStyle name="Header2 33 9 2" xfId="14625"/>
    <cellStyle name="Header2 33 9 3" xfId="22077"/>
    <cellStyle name="Header2 33 9 4" xfId="27243"/>
    <cellStyle name="Header2 33 9 5" xfId="31974"/>
    <cellStyle name="Header2 33 9 6" xfId="37492"/>
    <cellStyle name="Header2 33 9 7" xfId="42381"/>
    <cellStyle name="Header2 33 9 8" xfId="48034"/>
    <cellStyle name="Header2 34" xfId="3618"/>
    <cellStyle name="Header2 34 10" xfId="4703"/>
    <cellStyle name="Header2 34 10 2" xfId="14626"/>
    <cellStyle name="Header2 34 10 3" xfId="22078"/>
    <cellStyle name="Header2 34 10 4" xfId="27244"/>
    <cellStyle name="Header2 34 10 5" xfId="31975"/>
    <cellStyle name="Header2 34 10 6" xfId="37493"/>
    <cellStyle name="Header2 34 10 7" xfId="42382"/>
    <cellStyle name="Header2 34 10 8" xfId="48035"/>
    <cellStyle name="Header2 34 11" xfId="5116"/>
    <cellStyle name="Header2 34 11 2" xfId="14627"/>
    <cellStyle name="Header2 34 11 3" xfId="22079"/>
    <cellStyle name="Header2 34 11 4" xfId="27245"/>
    <cellStyle name="Header2 34 11 5" xfId="31976"/>
    <cellStyle name="Header2 34 11 6" xfId="37494"/>
    <cellStyle name="Header2 34 11 7" xfId="42383"/>
    <cellStyle name="Header2 34 11 8" xfId="48036"/>
    <cellStyle name="Header2 34 12" xfId="13090"/>
    <cellStyle name="Header2 34 13" xfId="47409"/>
    <cellStyle name="Header2 34 2" xfId="5597"/>
    <cellStyle name="Header2 34 2 10" xfId="42384"/>
    <cellStyle name="Header2 34 2 11" xfId="48037"/>
    <cellStyle name="Header2 34 2 2" xfId="7484"/>
    <cellStyle name="Header2 34 2 2 2" xfId="14629"/>
    <cellStyle name="Header2 34 2 2 3" xfId="22081"/>
    <cellStyle name="Header2 34 2 2 4" xfId="27247"/>
    <cellStyle name="Header2 34 2 2 5" xfId="31978"/>
    <cellStyle name="Header2 34 2 2 6" xfId="37496"/>
    <cellStyle name="Header2 34 2 2 7" xfId="42385"/>
    <cellStyle name="Header2 34 2 2 8" xfId="48038"/>
    <cellStyle name="Header2 34 2 3" xfId="8343"/>
    <cellStyle name="Header2 34 2 3 2" xfId="14630"/>
    <cellStyle name="Header2 34 2 3 3" xfId="22082"/>
    <cellStyle name="Header2 34 2 3 4" xfId="27248"/>
    <cellStyle name="Header2 34 2 3 5" xfId="31979"/>
    <cellStyle name="Header2 34 2 3 6" xfId="37497"/>
    <cellStyle name="Header2 34 2 3 7" xfId="42386"/>
    <cellStyle name="Header2 34 2 3 8" xfId="48039"/>
    <cellStyle name="Header2 34 2 4" xfId="9125"/>
    <cellStyle name="Header2 34 2 4 2" xfId="14631"/>
    <cellStyle name="Header2 34 2 4 3" xfId="22083"/>
    <cellStyle name="Header2 34 2 4 4" xfId="27249"/>
    <cellStyle name="Header2 34 2 4 5" xfId="31980"/>
    <cellStyle name="Header2 34 2 4 6" xfId="37498"/>
    <cellStyle name="Header2 34 2 4 7" xfId="42387"/>
    <cellStyle name="Header2 34 2 4 8" xfId="48040"/>
    <cellStyle name="Header2 34 2 5" xfId="14628"/>
    <cellStyle name="Header2 34 2 6" xfId="22080"/>
    <cellStyle name="Header2 34 2 7" xfId="27246"/>
    <cellStyle name="Header2 34 2 8" xfId="31977"/>
    <cellStyle name="Header2 34 2 9" xfId="37495"/>
    <cellStyle name="Header2 34 3" xfId="5873"/>
    <cellStyle name="Header2 34 3 2" xfId="14632"/>
    <cellStyle name="Header2 34 3 3" xfId="22084"/>
    <cellStyle name="Header2 34 3 4" xfId="27250"/>
    <cellStyle name="Header2 34 3 5" xfId="31981"/>
    <cellStyle name="Header2 34 3 6" xfId="37499"/>
    <cellStyle name="Header2 34 3 7" xfId="42388"/>
    <cellStyle name="Header2 34 3 8" xfId="48041"/>
    <cellStyle name="Header2 34 4" xfId="5966"/>
    <cellStyle name="Header2 34 4 2" xfId="14633"/>
    <cellStyle name="Header2 34 4 3" xfId="22085"/>
    <cellStyle name="Header2 34 4 4" xfId="27251"/>
    <cellStyle name="Header2 34 4 5" xfId="31982"/>
    <cellStyle name="Header2 34 4 6" xfId="37500"/>
    <cellStyle name="Header2 34 4 7" xfId="42389"/>
    <cellStyle name="Header2 34 4 8" xfId="48042"/>
    <cellStyle name="Header2 34 5" xfId="4364"/>
    <cellStyle name="Header2 34 5 2" xfId="14634"/>
    <cellStyle name="Header2 34 5 3" xfId="22086"/>
    <cellStyle name="Header2 34 5 4" xfId="27252"/>
    <cellStyle name="Header2 34 5 5" xfId="31983"/>
    <cellStyle name="Header2 34 5 6" xfId="37501"/>
    <cellStyle name="Header2 34 5 7" xfId="42390"/>
    <cellStyle name="Header2 34 5 8" xfId="48043"/>
    <cellStyle name="Header2 34 6" xfId="6733"/>
    <cellStyle name="Header2 34 6 2" xfId="14635"/>
    <cellStyle name="Header2 34 6 3" xfId="22087"/>
    <cellStyle name="Header2 34 6 4" xfId="27253"/>
    <cellStyle name="Header2 34 6 5" xfId="31984"/>
    <cellStyle name="Header2 34 6 6" xfId="37502"/>
    <cellStyle name="Header2 34 6 7" xfId="42391"/>
    <cellStyle name="Header2 34 6 8" xfId="48044"/>
    <cellStyle name="Header2 34 7" xfId="4361"/>
    <cellStyle name="Header2 34 7 2" xfId="14636"/>
    <cellStyle name="Header2 34 7 3" xfId="22088"/>
    <cellStyle name="Header2 34 7 4" xfId="27254"/>
    <cellStyle name="Header2 34 7 5" xfId="31985"/>
    <cellStyle name="Header2 34 7 6" xfId="37503"/>
    <cellStyle name="Header2 34 7 7" xfId="42392"/>
    <cellStyle name="Header2 34 7 8" xfId="48045"/>
    <cellStyle name="Header2 34 8" xfId="8200"/>
    <cellStyle name="Header2 34 8 2" xfId="14637"/>
    <cellStyle name="Header2 34 8 3" xfId="22089"/>
    <cellStyle name="Header2 34 8 4" xfId="27255"/>
    <cellStyle name="Header2 34 8 5" xfId="31986"/>
    <cellStyle name="Header2 34 8 6" xfId="37504"/>
    <cellStyle name="Header2 34 8 7" xfId="42393"/>
    <cellStyle name="Header2 34 8 8" xfId="48046"/>
    <cellStyle name="Header2 34 9" xfId="5915"/>
    <cellStyle name="Header2 34 9 2" xfId="14638"/>
    <cellStyle name="Header2 34 9 3" xfId="22090"/>
    <cellStyle name="Header2 34 9 4" xfId="27256"/>
    <cellStyle name="Header2 34 9 5" xfId="31987"/>
    <cellStyle name="Header2 34 9 6" xfId="37505"/>
    <cellStyle name="Header2 34 9 7" xfId="42394"/>
    <cellStyle name="Header2 34 9 8" xfId="48047"/>
    <cellStyle name="Header2 35" xfId="3611"/>
    <cellStyle name="Header2 35 10" xfId="9024"/>
    <cellStyle name="Header2 35 10 2" xfId="14639"/>
    <cellStyle name="Header2 35 10 3" xfId="22091"/>
    <cellStyle name="Header2 35 10 4" xfId="27257"/>
    <cellStyle name="Header2 35 10 5" xfId="31988"/>
    <cellStyle name="Header2 35 10 6" xfId="37506"/>
    <cellStyle name="Header2 35 10 7" xfId="42395"/>
    <cellStyle name="Header2 35 10 8" xfId="48048"/>
    <cellStyle name="Header2 35 11" xfId="6654"/>
    <cellStyle name="Header2 35 11 2" xfId="14640"/>
    <cellStyle name="Header2 35 11 3" xfId="22092"/>
    <cellStyle name="Header2 35 11 4" xfId="27258"/>
    <cellStyle name="Header2 35 11 5" xfId="31989"/>
    <cellStyle name="Header2 35 11 6" xfId="37507"/>
    <cellStyle name="Header2 35 11 7" xfId="42396"/>
    <cellStyle name="Header2 35 11 8" xfId="48049"/>
    <cellStyle name="Header2 35 12" xfId="13084"/>
    <cellStyle name="Header2 35 13" xfId="47408"/>
    <cellStyle name="Header2 35 2" xfId="5592"/>
    <cellStyle name="Header2 35 2 10" xfId="42397"/>
    <cellStyle name="Header2 35 2 11" xfId="48050"/>
    <cellStyle name="Header2 35 2 2" xfId="7482"/>
    <cellStyle name="Header2 35 2 2 2" xfId="14642"/>
    <cellStyle name="Header2 35 2 2 3" xfId="22094"/>
    <cellStyle name="Header2 35 2 2 4" xfId="27260"/>
    <cellStyle name="Header2 35 2 2 5" xfId="31991"/>
    <cellStyle name="Header2 35 2 2 6" xfId="37509"/>
    <cellStyle name="Header2 35 2 2 7" xfId="42398"/>
    <cellStyle name="Header2 35 2 2 8" xfId="48051"/>
    <cellStyle name="Header2 35 2 3" xfId="8341"/>
    <cellStyle name="Header2 35 2 3 2" xfId="14643"/>
    <cellStyle name="Header2 35 2 3 3" xfId="22095"/>
    <cellStyle name="Header2 35 2 3 4" xfId="27261"/>
    <cellStyle name="Header2 35 2 3 5" xfId="31992"/>
    <cellStyle name="Header2 35 2 3 6" xfId="37510"/>
    <cellStyle name="Header2 35 2 3 7" xfId="42399"/>
    <cellStyle name="Header2 35 2 3 8" xfId="48052"/>
    <cellStyle name="Header2 35 2 4" xfId="9123"/>
    <cellStyle name="Header2 35 2 4 2" xfId="14644"/>
    <cellStyle name="Header2 35 2 4 3" xfId="22096"/>
    <cellStyle name="Header2 35 2 4 4" xfId="27262"/>
    <cellStyle name="Header2 35 2 4 5" xfId="31993"/>
    <cellStyle name="Header2 35 2 4 6" xfId="37511"/>
    <cellStyle name="Header2 35 2 4 7" xfId="42400"/>
    <cellStyle name="Header2 35 2 4 8" xfId="48053"/>
    <cellStyle name="Header2 35 2 5" xfId="14641"/>
    <cellStyle name="Header2 35 2 6" xfId="22093"/>
    <cellStyle name="Header2 35 2 7" xfId="27259"/>
    <cellStyle name="Header2 35 2 8" xfId="31990"/>
    <cellStyle name="Header2 35 2 9" xfId="37508"/>
    <cellStyle name="Header2 35 3" xfId="5870"/>
    <cellStyle name="Header2 35 3 2" xfId="14645"/>
    <cellStyle name="Header2 35 3 3" xfId="22097"/>
    <cellStyle name="Header2 35 3 4" xfId="27263"/>
    <cellStyle name="Header2 35 3 5" xfId="31994"/>
    <cellStyle name="Header2 35 3 6" xfId="37512"/>
    <cellStyle name="Header2 35 3 7" xfId="42401"/>
    <cellStyle name="Header2 35 3 8" xfId="48054"/>
    <cellStyle name="Header2 35 4" xfId="5963"/>
    <cellStyle name="Header2 35 4 2" xfId="14646"/>
    <cellStyle name="Header2 35 4 3" xfId="22098"/>
    <cellStyle name="Header2 35 4 4" xfId="27264"/>
    <cellStyle name="Header2 35 4 5" xfId="31995"/>
    <cellStyle name="Header2 35 4 6" xfId="37513"/>
    <cellStyle name="Header2 35 4 7" xfId="42402"/>
    <cellStyle name="Header2 35 4 8" xfId="48055"/>
    <cellStyle name="Header2 35 5" xfId="5975"/>
    <cellStyle name="Header2 35 5 2" xfId="14647"/>
    <cellStyle name="Header2 35 5 3" xfId="22099"/>
    <cellStyle name="Header2 35 5 4" xfId="27265"/>
    <cellStyle name="Header2 35 5 5" xfId="31996"/>
    <cellStyle name="Header2 35 5 6" xfId="37514"/>
    <cellStyle name="Header2 35 5 7" xfId="42403"/>
    <cellStyle name="Header2 35 5 8" xfId="48056"/>
    <cellStyle name="Header2 35 6" xfId="6731"/>
    <cellStyle name="Header2 35 6 2" xfId="14648"/>
    <cellStyle name="Header2 35 6 3" xfId="22100"/>
    <cellStyle name="Header2 35 6 4" xfId="27266"/>
    <cellStyle name="Header2 35 6 5" xfId="31997"/>
    <cellStyle name="Header2 35 6 6" xfId="37515"/>
    <cellStyle name="Header2 35 6 7" xfId="42404"/>
    <cellStyle name="Header2 35 6 8" xfId="48057"/>
    <cellStyle name="Header2 35 7" xfId="6525"/>
    <cellStyle name="Header2 35 7 2" xfId="14649"/>
    <cellStyle name="Header2 35 7 3" xfId="22101"/>
    <cellStyle name="Header2 35 7 4" xfId="27267"/>
    <cellStyle name="Header2 35 7 5" xfId="31998"/>
    <cellStyle name="Header2 35 7 6" xfId="37516"/>
    <cellStyle name="Header2 35 7 7" xfId="42405"/>
    <cellStyle name="Header2 35 7 8" xfId="48058"/>
    <cellStyle name="Header2 35 8" xfId="4334"/>
    <cellStyle name="Header2 35 8 2" xfId="14650"/>
    <cellStyle name="Header2 35 8 3" xfId="22102"/>
    <cellStyle name="Header2 35 8 4" xfId="27268"/>
    <cellStyle name="Header2 35 8 5" xfId="31999"/>
    <cellStyle name="Header2 35 8 6" xfId="37517"/>
    <cellStyle name="Header2 35 8 7" xfId="42406"/>
    <cellStyle name="Header2 35 8 8" xfId="48059"/>
    <cellStyle name="Header2 35 9" xfId="7690"/>
    <cellStyle name="Header2 35 9 2" xfId="14651"/>
    <cellStyle name="Header2 35 9 3" xfId="22103"/>
    <cellStyle name="Header2 35 9 4" xfId="27269"/>
    <cellStyle name="Header2 35 9 5" xfId="32000"/>
    <cellStyle name="Header2 35 9 6" xfId="37518"/>
    <cellStyle name="Header2 35 9 7" xfId="42407"/>
    <cellStyle name="Header2 35 9 8" xfId="48060"/>
    <cellStyle name="Header2 36" xfId="3636"/>
    <cellStyle name="Header2 36 10" xfId="6677"/>
    <cellStyle name="Header2 36 10 2" xfId="14652"/>
    <cellStyle name="Header2 36 10 3" xfId="22104"/>
    <cellStyle name="Header2 36 10 4" xfId="27270"/>
    <cellStyle name="Header2 36 10 5" xfId="32001"/>
    <cellStyle name="Header2 36 10 6" xfId="37519"/>
    <cellStyle name="Header2 36 10 7" xfId="42408"/>
    <cellStyle name="Header2 36 10 8" xfId="48061"/>
    <cellStyle name="Header2 36 11" xfId="10170"/>
    <cellStyle name="Header2 36 11 2" xfId="14653"/>
    <cellStyle name="Header2 36 11 3" xfId="22105"/>
    <cellStyle name="Header2 36 11 4" xfId="27271"/>
    <cellStyle name="Header2 36 11 5" xfId="32002"/>
    <cellStyle name="Header2 36 11 6" xfId="37520"/>
    <cellStyle name="Header2 36 11 7" xfId="42409"/>
    <cellStyle name="Header2 36 11 8" xfId="48062"/>
    <cellStyle name="Header2 36 12" xfId="13105"/>
    <cellStyle name="Header2 36 13" xfId="47411"/>
    <cellStyle name="Header2 36 2" xfId="5604"/>
    <cellStyle name="Header2 36 2 10" xfId="42410"/>
    <cellStyle name="Header2 36 2 11" xfId="48063"/>
    <cellStyle name="Header2 36 2 2" xfId="7485"/>
    <cellStyle name="Header2 36 2 2 2" xfId="14655"/>
    <cellStyle name="Header2 36 2 2 3" xfId="22107"/>
    <cellStyle name="Header2 36 2 2 4" xfId="27273"/>
    <cellStyle name="Header2 36 2 2 5" xfId="32004"/>
    <cellStyle name="Header2 36 2 2 6" xfId="37522"/>
    <cellStyle name="Header2 36 2 2 7" xfId="42411"/>
    <cellStyle name="Header2 36 2 2 8" xfId="48064"/>
    <cellStyle name="Header2 36 2 3" xfId="8344"/>
    <cellStyle name="Header2 36 2 3 2" xfId="14656"/>
    <cellStyle name="Header2 36 2 3 3" xfId="22108"/>
    <cellStyle name="Header2 36 2 3 4" xfId="27274"/>
    <cellStyle name="Header2 36 2 3 5" xfId="32005"/>
    <cellStyle name="Header2 36 2 3 6" xfId="37523"/>
    <cellStyle name="Header2 36 2 3 7" xfId="42412"/>
    <cellStyle name="Header2 36 2 3 8" xfId="48065"/>
    <cellStyle name="Header2 36 2 4" xfId="9126"/>
    <cellStyle name="Header2 36 2 4 2" xfId="14657"/>
    <cellStyle name="Header2 36 2 4 3" xfId="22109"/>
    <cellStyle name="Header2 36 2 4 4" xfId="27275"/>
    <cellStyle name="Header2 36 2 4 5" xfId="32006"/>
    <cellStyle name="Header2 36 2 4 6" xfId="37524"/>
    <cellStyle name="Header2 36 2 4 7" xfId="42413"/>
    <cellStyle name="Header2 36 2 4 8" xfId="48066"/>
    <cellStyle name="Header2 36 2 5" xfId="14654"/>
    <cellStyle name="Header2 36 2 6" xfId="22106"/>
    <cellStyle name="Header2 36 2 7" xfId="27272"/>
    <cellStyle name="Header2 36 2 8" xfId="32003"/>
    <cellStyle name="Header2 36 2 9" xfId="37521"/>
    <cellStyle name="Header2 36 3" xfId="5880"/>
    <cellStyle name="Header2 36 3 2" xfId="14658"/>
    <cellStyle name="Header2 36 3 3" xfId="22110"/>
    <cellStyle name="Header2 36 3 4" xfId="27276"/>
    <cellStyle name="Header2 36 3 5" xfId="32007"/>
    <cellStyle name="Header2 36 3 6" xfId="37525"/>
    <cellStyle name="Header2 36 3 7" xfId="42414"/>
    <cellStyle name="Header2 36 3 8" xfId="48067"/>
    <cellStyle name="Header2 36 4" xfId="5971"/>
    <cellStyle name="Header2 36 4 2" xfId="14659"/>
    <cellStyle name="Header2 36 4 3" xfId="22111"/>
    <cellStyle name="Header2 36 4 4" xfId="27277"/>
    <cellStyle name="Header2 36 4 5" xfId="32008"/>
    <cellStyle name="Header2 36 4 6" xfId="37526"/>
    <cellStyle name="Header2 36 4 7" xfId="42415"/>
    <cellStyle name="Header2 36 4 8" xfId="48068"/>
    <cellStyle name="Header2 36 5" xfId="4695"/>
    <cellStyle name="Header2 36 5 2" xfId="14660"/>
    <cellStyle name="Header2 36 5 3" xfId="22112"/>
    <cellStyle name="Header2 36 5 4" xfId="27278"/>
    <cellStyle name="Header2 36 5 5" xfId="32009"/>
    <cellStyle name="Header2 36 5 6" xfId="37527"/>
    <cellStyle name="Header2 36 5 7" xfId="42416"/>
    <cellStyle name="Header2 36 5 8" xfId="48069"/>
    <cellStyle name="Header2 36 6" xfId="6739"/>
    <cellStyle name="Header2 36 6 2" xfId="14661"/>
    <cellStyle name="Header2 36 6 3" xfId="22113"/>
    <cellStyle name="Header2 36 6 4" xfId="27279"/>
    <cellStyle name="Header2 36 6 5" xfId="32010"/>
    <cellStyle name="Header2 36 6 6" xfId="37528"/>
    <cellStyle name="Header2 36 6 7" xfId="42417"/>
    <cellStyle name="Header2 36 6 8" xfId="48070"/>
    <cellStyle name="Header2 36 7" xfId="4982"/>
    <cellStyle name="Header2 36 7 2" xfId="14662"/>
    <cellStyle name="Header2 36 7 3" xfId="22114"/>
    <cellStyle name="Header2 36 7 4" xfId="27280"/>
    <cellStyle name="Header2 36 7 5" xfId="32011"/>
    <cellStyle name="Header2 36 7 6" xfId="37529"/>
    <cellStyle name="Header2 36 7 7" xfId="42418"/>
    <cellStyle name="Header2 36 7 8" xfId="48071"/>
    <cellStyle name="Header2 36 8" xfId="8049"/>
    <cellStyle name="Header2 36 8 2" xfId="14663"/>
    <cellStyle name="Header2 36 8 3" xfId="22115"/>
    <cellStyle name="Header2 36 8 4" xfId="27281"/>
    <cellStyle name="Header2 36 8 5" xfId="32012"/>
    <cellStyle name="Header2 36 8 6" xfId="37530"/>
    <cellStyle name="Header2 36 8 7" xfId="42419"/>
    <cellStyle name="Header2 36 8 8" xfId="48072"/>
    <cellStyle name="Header2 36 9" xfId="7613"/>
    <cellStyle name="Header2 36 9 2" xfId="14664"/>
    <cellStyle name="Header2 36 9 3" xfId="22116"/>
    <cellStyle name="Header2 36 9 4" xfId="27282"/>
    <cellStyle name="Header2 36 9 5" xfId="32013"/>
    <cellStyle name="Header2 36 9 6" xfId="37531"/>
    <cellStyle name="Header2 36 9 7" xfId="42420"/>
    <cellStyle name="Header2 36 9 8" xfId="48073"/>
    <cellStyle name="Header2 37" xfId="3652"/>
    <cellStyle name="Header2 37 10" xfId="7857"/>
    <cellStyle name="Header2 37 10 2" xfId="14665"/>
    <cellStyle name="Header2 37 10 3" xfId="22117"/>
    <cellStyle name="Header2 37 10 4" xfId="27283"/>
    <cellStyle name="Header2 37 10 5" xfId="32014"/>
    <cellStyle name="Header2 37 10 6" xfId="37532"/>
    <cellStyle name="Header2 37 10 7" xfId="42421"/>
    <cellStyle name="Header2 37 10 8" xfId="48074"/>
    <cellStyle name="Header2 37 11" xfId="10171"/>
    <cellStyle name="Header2 37 11 2" xfId="14666"/>
    <cellStyle name="Header2 37 11 3" xfId="22118"/>
    <cellStyle name="Header2 37 11 4" xfId="27284"/>
    <cellStyle name="Header2 37 11 5" xfId="32015"/>
    <cellStyle name="Header2 37 11 6" xfId="37533"/>
    <cellStyle name="Header2 37 11 7" xfId="42422"/>
    <cellStyle name="Header2 37 11 8" xfId="48075"/>
    <cellStyle name="Header2 37 12" xfId="13118"/>
    <cellStyle name="Header2 37 13" xfId="47413"/>
    <cellStyle name="Header2 37 2" xfId="5612"/>
    <cellStyle name="Header2 37 2 10" xfId="42423"/>
    <cellStyle name="Header2 37 2 11" xfId="48076"/>
    <cellStyle name="Header2 37 2 2" xfId="7486"/>
    <cellStyle name="Header2 37 2 2 2" xfId="14668"/>
    <cellStyle name="Header2 37 2 2 3" xfId="22120"/>
    <cellStyle name="Header2 37 2 2 4" xfId="27286"/>
    <cellStyle name="Header2 37 2 2 5" xfId="32017"/>
    <cellStyle name="Header2 37 2 2 6" xfId="37535"/>
    <cellStyle name="Header2 37 2 2 7" xfId="42424"/>
    <cellStyle name="Header2 37 2 2 8" xfId="48077"/>
    <cellStyle name="Header2 37 2 3" xfId="8345"/>
    <cellStyle name="Header2 37 2 3 2" xfId="14669"/>
    <cellStyle name="Header2 37 2 3 3" xfId="22121"/>
    <cellStyle name="Header2 37 2 3 4" xfId="27287"/>
    <cellStyle name="Header2 37 2 3 5" xfId="32018"/>
    <cellStyle name="Header2 37 2 3 6" xfId="37536"/>
    <cellStyle name="Header2 37 2 3 7" xfId="42425"/>
    <cellStyle name="Header2 37 2 3 8" xfId="48078"/>
    <cellStyle name="Header2 37 2 4" xfId="9127"/>
    <cellStyle name="Header2 37 2 4 2" xfId="14670"/>
    <cellStyle name="Header2 37 2 4 3" xfId="22122"/>
    <cellStyle name="Header2 37 2 4 4" xfId="27288"/>
    <cellStyle name="Header2 37 2 4 5" xfId="32019"/>
    <cellStyle name="Header2 37 2 4 6" xfId="37537"/>
    <cellStyle name="Header2 37 2 4 7" xfId="42426"/>
    <cellStyle name="Header2 37 2 4 8" xfId="48079"/>
    <cellStyle name="Header2 37 2 5" xfId="14667"/>
    <cellStyle name="Header2 37 2 6" xfId="22119"/>
    <cellStyle name="Header2 37 2 7" xfId="27285"/>
    <cellStyle name="Header2 37 2 8" xfId="32016"/>
    <cellStyle name="Header2 37 2 9" xfId="37534"/>
    <cellStyle name="Header2 37 3" xfId="5892"/>
    <cellStyle name="Header2 37 3 2" xfId="14671"/>
    <cellStyle name="Header2 37 3 3" xfId="22123"/>
    <cellStyle name="Header2 37 3 4" xfId="27289"/>
    <cellStyle name="Header2 37 3 5" xfId="32020"/>
    <cellStyle name="Header2 37 3 6" xfId="37538"/>
    <cellStyle name="Header2 37 3 7" xfId="42427"/>
    <cellStyle name="Header2 37 3 8" xfId="48080"/>
    <cellStyle name="Header2 37 4" xfId="5979"/>
    <cellStyle name="Header2 37 4 2" xfId="14672"/>
    <cellStyle name="Header2 37 4 3" xfId="22124"/>
    <cellStyle name="Header2 37 4 4" xfId="27290"/>
    <cellStyle name="Header2 37 4 5" xfId="32021"/>
    <cellStyle name="Header2 37 4 6" xfId="37539"/>
    <cellStyle name="Header2 37 4 7" xfId="42428"/>
    <cellStyle name="Header2 37 4 8" xfId="48081"/>
    <cellStyle name="Header2 37 5" xfId="5976"/>
    <cellStyle name="Header2 37 5 2" xfId="14673"/>
    <cellStyle name="Header2 37 5 3" xfId="22125"/>
    <cellStyle name="Header2 37 5 4" xfId="27291"/>
    <cellStyle name="Header2 37 5 5" xfId="32022"/>
    <cellStyle name="Header2 37 5 6" xfId="37540"/>
    <cellStyle name="Header2 37 5 7" xfId="42429"/>
    <cellStyle name="Header2 37 5 8" xfId="48082"/>
    <cellStyle name="Header2 37 6" xfId="6745"/>
    <cellStyle name="Header2 37 6 2" xfId="14674"/>
    <cellStyle name="Header2 37 6 3" xfId="22126"/>
    <cellStyle name="Header2 37 6 4" xfId="27292"/>
    <cellStyle name="Header2 37 6 5" xfId="32023"/>
    <cellStyle name="Header2 37 6 6" xfId="37541"/>
    <cellStyle name="Header2 37 6 7" xfId="42430"/>
    <cellStyle name="Header2 37 6 8" xfId="48083"/>
    <cellStyle name="Header2 37 7" xfId="6671"/>
    <cellStyle name="Header2 37 7 2" xfId="14675"/>
    <cellStyle name="Header2 37 7 3" xfId="22127"/>
    <cellStyle name="Header2 37 7 4" xfId="27293"/>
    <cellStyle name="Header2 37 7 5" xfId="32024"/>
    <cellStyle name="Header2 37 7 6" xfId="37542"/>
    <cellStyle name="Header2 37 7 7" xfId="42431"/>
    <cellStyle name="Header2 37 7 8" xfId="48084"/>
    <cellStyle name="Header2 37 8" xfId="4192"/>
    <cellStyle name="Header2 37 8 2" xfId="14676"/>
    <cellStyle name="Header2 37 8 3" xfId="22128"/>
    <cellStyle name="Header2 37 8 4" xfId="27294"/>
    <cellStyle name="Header2 37 8 5" xfId="32025"/>
    <cellStyle name="Header2 37 8 6" xfId="37543"/>
    <cellStyle name="Header2 37 8 7" xfId="42432"/>
    <cellStyle name="Header2 37 8 8" xfId="48085"/>
    <cellStyle name="Header2 37 9" xfId="6399"/>
    <cellStyle name="Header2 37 9 2" xfId="14677"/>
    <cellStyle name="Header2 37 9 3" xfId="22129"/>
    <cellStyle name="Header2 37 9 4" xfId="27295"/>
    <cellStyle name="Header2 37 9 5" xfId="32026"/>
    <cellStyle name="Header2 37 9 6" xfId="37544"/>
    <cellStyle name="Header2 37 9 7" xfId="42433"/>
    <cellStyle name="Header2 37 9 8" xfId="48086"/>
    <cellStyle name="Header2 38" xfId="4924"/>
    <cellStyle name="Header2 38 2" xfId="14678"/>
    <cellStyle name="Header2 38 3" xfId="22130"/>
    <cellStyle name="Header2 38 4" xfId="27296"/>
    <cellStyle name="Header2 38 5" xfId="32027"/>
    <cellStyle name="Header2 38 6" xfId="37545"/>
    <cellStyle name="Header2 38 7" xfId="42434"/>
    <cellStyle name="Header2 38 8" xfId="48087"/>
    <cellStyle name="Header2 39" xfId="5471"/>
    <cellStyle name="Header2 39 2" xfId="14679"/>
    <cellStyle name="Header2 39 3" xfId="22131"/>
    <cellStyle name="Header2 39 4" xfId="27297"/>
    <cellStyle name="Header2 39 5" xfId="32028"/>
    <cellStyle name="Header2 39 6" xfId="37546"/>
    <cellStyle name="Header2 39 7" xfId="42435"/>
    <cellStyle name="Header2 39 8" xfId="48088"/>
    <cellStyle name="Header2 4" xfId="3098"/>
    <cellStyle name="Header2 4 10" xfId="9760"/>
    <cellStyle name="Header2 4 10 2" xfId="14680"/>
    <cellStyle name="Header2 4 10 3" xfId="22132"/>
    <cellStyle name="Header2 4 10 4" xfId="27298"/>
    <cellStyle name="Header2 4 10 5" xfId="32029"/>
    <cellStyle name="Header2 4 10 6" xfId="37547"/>
    <cellStyle name="Header2 4 10 7" xfId="42436"/>
    <cellStyle name="Header2 4 10 8" xfId="48089"/>
    <cellStyle name="Header2 4 11" xfId="8994"/>
    <cellStyle name="Header2 4 11 2" xfId="14681"/>
    <cellStyle name="Header2 4 11 3" xfId="22133"/>
    <cellStyle name="Header2 4 11 4" xfId="27299"/>
    <cellStyle name="Header2 4 11 5" xfId="32030"/>
    <cellStyle name="Header2 4 11 6" xfId="37548"/>
    <cellStyle name="Header2 4 11 7" xfId="42437"/>
    <cellStyle name="Header2 4 11 8" xfId="48090"/>
    <cellStyle name="Header2 4 12" xfId="12682"/>
    <cellStyle name="Header2 4 13" xfId="47347"/>
    <cellStyle name="Header2 4 2" xfId="5345"/>
    <cellStyle name="Header2 4 2 10" xfId="42438"/>
    <cellStyle name="Header2 4 2 11" xfId="48091"/>
    <cellStyle name="Header2 4 2 2" xfId="7096"/>
    <cellStyle name="Header2 4 2 2 2" xfId="14683"/>
    <cellStyle name="Header2 4 2 2 3" xfId="22135"/>
    <cellStyle name="Header2 4 2 2 4" xfId="27301"/>
    <cellStyle name="Header2 4 2 2 5" xfId="32032"/>
    <cellStyle name="Header2 4 2 2 6" xfId="37550"/>
    <cellStyle name="Header2 4 2 2 7" xfId="42439"/>
    <cellStyle name="Header2 4 2 2 8" xfId="48092"/>
    <cellStyle name="Header2 4 2 3" xfId="6326"/>
    <cellStyle name="Header2 4 2 3 2" xfId="14684"/>
    <cellStyle name="Header2 4 2 3 3" xfId="22136"/>
    <cellStyle name="Header2 4 2 3 4" xfId="27302"/>
    <cellStyle name="Header2 4 2 3 5" xfId="32033"/>
    <cellStyle name="Header2 4 2 3 6" xfId="37551"/>
    <cellStyle name="Header2 4 2 3 7" xfId="42440"/>
    <cellStyle name="Header2 4 2 3 8" xfId="48093"/>
    <cellStyle name="Header2 4 2 4" xfId="6693"/>
    <cellStyle name="Header2 4 2 4 2" xfId="14685"/>
    <cellStyle name="Header2 4 2 4 3" xfId="22137"/>
    <cellStyle name="Header2 4 2 4 4" xfId="27303"/>
    <cellStyle name="Header2 4 2 4 5" xfId="32034"/>
    <cellStyle name="Header2 4 2 4 6" xfId="37552"/>
    <cellStyle name="Header2 4 2 4 7" xfId="42441"/>
    <cellStyle name="Header2 4 2 4 8" xfId="48094"/>
    <cellStyle name="Header2 4 2 5" xfId="14682"/>
    <cellStyle name="Header2 4 2 6" xfId="22134"/>
    <cellStyle name="Header2 4 2 7" xfId="27300"/>
    <cellStyle name="Header2 4 2 8" xfId="32031"/>
    <cellStyle name="Header2 4 2 9" xfId="37549"/>
    <cellStyle name="Header2 4 3" xfId="4678"/>
    <cellStyle name="Header2 4 3 2" xfId="14686"/>
    <cellStyle name="Header2 4 3 3" xfId="22138"/>
    <cellStyle name="Header2 4 3 4" xfId="27304"/>
    <cellStyle name="Header2 4 3 5" xfId="32035"/>
    <cellStyle name="Header2 4 3 6" xfId="37553"/>
    <cellStyle name="Header2 4 3 7" xfId="42442"/>
    <cellStyle name="Header2 4 3 8" xfId="48095"/>
    <cellStyle name="Header2 4 4" xfId="3915"/>
    <cellStyle name="Header2 4 4 2" xfId="14687"/>
    <cellStyle name="Header2 4 4 3" xfId="22139"/>
    <cellStyle name="Header2 4 4 4" xfId="27305"/>
    <cellStyle name="Header2 4 4 5" xfId="32036"/>
    <cellStyle name="Header2 4 4 6" xfId="37554"/>
    <cellStyle name="Header2 4 4 7" xfId="42443"/>
    <cellStyle name="Header2 4 4 8" xfId="48096"/>
    <cellStyle name="Header2 4 5" xfId="3781"/>
    <cellStyle name="Header2 4 5 2" xfId="14688"/>
    <cellStyle name="Header2 4 5 3" xfId="22140"/>
    <cellStyle name="Header2 4 5 4" xfId="27306"/>
    <cellStyle name="Header2 4 5 5" xfId="32037"/>
    <cellStyle name="Header2 4 5 6" xfId="37555"/>
    <cellStyle name="Header2 4 5 7" xfId="42444"/>
    <cellStyle name="Header2 4 5 8" xfId="48097"/>
    <cellStyle name="Header2 4 6" xfId="6544"/>
    <cellStyle name="Header2 4 6 2" xfId="14689"/>
    <cellStyle name="Header2 4 6 3" xfId="22141"/>
    <cellStyle name="Header2 4 6 4" xfId="27307"/>
    <cellStyle name="Header2 4 6 5" xfId="32038"/>
    <cellStyle name="Header2 4 6 6" xfId="37556"/>
    <cellStyle name="Header2 4 6 7" xfId="42445"/>
    <cellStyle name="Header2 4 6 8" xfId="48098"/>
    <cellStyle name="Header2 4 7" xfId="6240"/>
    <cellStyle name="Header2 4 7 2" xfId="14690"/>
    <cellStyle name="Header2 4 7 3" xfId="22142"/>
    <cellStyle name="Header2 4 7 4" xfId="27308"/>
    <cellStyle name="Header2 4 7 5" xfId="32039"/>
    <cellStyle name="Header2 4 7 6" xfId="37557"/>
    <cellStyle name="Header2 4 7 7" xfId="42446"/>
    <cellStyle name="Header2 4 7 8" xfId="48099"/>
    <cellStyle name="Header2 4 8" xfId="4534"/>
    <cellStyle name="Header2 4 8 2" xfId="14691"/>
    <cellStyle name="Header2 4 8 3" xfId="22143"/>
    <cellStyle name="Header2 4 8 4" xfId="27309"/>
    <cellStyle name="Header2 4 8 5" xfId="32040"/>
    <cellStyle name="Header2 4 8 6" xfId="37558"/>
    <cellStyle name="Header2 4 8 7" xfId="42447"/>
    <cellStyle name="Header2 4 8 8" xfId="48100"/>
    <cellStyle name="Header2 4 9" xfId="5195"/>
    <cellStyle name="Header2 4 9 2" xfId="14692"/>
    <cellStyle name="Header2 4 9 3" xfId="22144"/>
    <cellStyle name="Header2 4 9 4" xfId="27310"/>
    <cellStyle name="Header2 4 9 5" xfId="32041"/>
    <cellStyle name="Header2 4 9 6" xfId="37559"/>
    <cellStyle name="Header2 4 9 7" xfId="42448"/>
    <cellStyle name="Header2 4 9 8" xfId="48101"/>
    <cellStyle name="Header2 40" xfId="6236"/>
    <cellStyle name="Header2 40 2" xfId="14693"/>
    <cellStyle name="Header2 40 3" xfId="22145"/>
    <cellStyle name="Header2 40 4" xfId="27311"/>
    <cellStyle name="Header2 40 5" xfId="32042"/>
    <cellStyle name="Header2 40 6" xfId="37560"/>
    <cellStyle name="Header2 40 7" xfId="42449"/>
    <cellStyle name="Header2 40 8" xfId="48102"/>
    <cellStyle name="Header2 41" xfId="5565"/>
    <cellStyle name="Header2 41 2" xfId="14694"/>
    <cellStyle name="Header2 41 3" xfId="22146"/>
    <cellStyle name="Header2 41 4" xfId="27312"/>
    <cellStyle name="Header2 41 5" xfId="32043"/>
    <cellStyle name="Header2 41 6" xfId="37561"/>
    <cellStyle name="Header2 41 7" xfId="42450"/>
    <cellStyle name="Header2 41 8" xfId="48103"/>
    <cellStyle name="Header2 42" xfId="6506"/>
    <cellStyle name="Header2 42 2" xfId="14695"/>
    <cellStyle name="Header2 42 3" xfId="22147"/>
    <cellStyle name="Header2 42 4" xfId="27313"/>
    <cellStyle name="Header2 42 5" xfId="32044"/>
    <cellStyle name="Header2 42 6" xfId="37562"/>
    <cellStyle name="Header2 42 7" xfId="42451"/>
    <cellStyle name="Header2 42 8" xfId="48104"/>
    <cellStyle name="Header2 43" xfId="6425"/>
    <cellStyle name="Header2 43 2" xfId="14696"/>
    <cellStyle name="Header2 43 3" xfId="22148"/>
    <cellStyle name="Header2 43 4" xfId="27314"/>
    <cellStyle name="Header2 43 5" xfId="32045"/>
    <cellStyle name="Header2 43 6" xfId="37563"/>
    <cellStyle name="Header2 43 7" xfId="42452"/>
    <cellStyle name="Header2 43 8" xfId="48105"/>
    <cellStyle name="Header2 44" xfId="10318"/>
    <cellStyle name="Header2 45" xfId="11875"/>
    <cellStyle name="Header2 46" xfId="11262"/>
    <cellStyle name="Header2 47" xfId="12774"/>
    <cellStyle name="Header2 48" xfId="12157"/>
    <cellStyle name="Header2 49" xfId="26871"/>
    <cellStyle name="Header2 5" xfId="3115"/>
    <cellStyle name="Header2 5 10" xfId="8664"/>
    <cellStyle name="Header2 5 10 2" xfId="14697"/>
    <cellStyle name="Header2 5 10 3" xfId="22149"/>
    <cellStyle name="Header2 5 10 4" xfId="27315"/>
    <cellStyle name="Header2 5 10 5" xfId="32046"/>
    <cellStyle name="Header2 5 10 6" xfId="37564"/>
    <cellStyle name="Header2 5 10 7" xfId="42453"/>
    <cellStyle name="Header2 5 10 8" xfId="48106"/>
    <cellStyle name="Header2 5 11" xfId="9214"/>
    <cellStyle name="Header2 5 11 2" xfId="14698"/>
    <cellStyle name="Header2 5 11 3" xfId="22150"/>
    <cellStyle name="Header2 5 11 4" xfId="27316"/>
    <cellStyle name="Header2 5 11 5" xfId="32047"/>
    <cellStyle name="Header2 5 11 6" xfId="37565"/>
    <cellStyle name="Header2 5 11 7" xfId="42454"/>
    <cellStyle name="Header2 5 11 8" xfId="48107"/>
    <cellStyle name="Header2 5 12" xfId="12695"/>
    <cellStyle name="Header2 5 13" xfId="47349"/>
    <cellStyle name="Header2 5 2" xfId="5353"/>
    <cellStyle name="Header2 5 2 10" xfId="42455"/>
    <cellStyle name="Header2 5 2 11" xfId="48108"/>
    <cellStyle name="Header2 5 2 2" xfId="7097"/>
    <cellStyle name="Header2 5 2 2 2" xfId="14700"/>
    <cellStyle name="Header2 5 2 2 3" xfId="22152"/>
    <cellStyle name="Header2 5 2 2 4" xfId="27318"/>
    <cellStyle name="Header2 5 2 2 5" xfId="32049"/>
    <cellStyle name="Header2 5 2 2 6" xfId="37567"/>
    <cellStyle name="Header2 5 2 2 7" xfId="42456"/>
    <cellStyle name="Header2 5 2 2 8" xfId="48109"/>
    <cellStyle name="Header2 5 2 3" xfId="7109"/>
    <cellStyle name="Header2 5 2 3 2" xfId="14701"/>
    <cellStyle name="Header2 5 2 3 3" xfId="22153"/>
    <cellStyle name="Header2 5 2 3 4" xfId="27319"/>
    <cellStyle name="Header2 5 2 3 5" xfId="32050"/>
    <cellStyle name="Header2 5 2 3 6" xfId="37568"/>
    <cellStyle name="Header2 5 2 3 7" xfId="42457"/>
    <cellStyle name="Header2 5 2 3 8" xfId="48110"/>
    <cellStyle name="Header2 5 2 4" xfId="7619"/>
    <cellStyle name="Header2 5 2 4 2" xfId="14702"/>
    <cellStyle name="Header2 5 2 4 3" xfId="22154"/>
    <cellStyle name="Header2 5 2 4 4" xfId="27320"/>
    <cellStyle name="Header2 5 2 4 5" xfId="32051"/>
    <cellStyle name="Header2 5 2 4 6" xfId="37569"/>
    <cellStyle name="Header2 5 2 4 7" xfId="42458"/>
    <cellStyle name="Header2 5 2 4 8" xfId="48111"/>
    <cellStyle name="Header2 5 2 5" xfId="14699"/>
    <cellStyle name="Header2 5 2 6" xfId="22151"/>
    <cellStyle name="Header2 5 2 7" xfId="27317"/>
    <cellStyle name="Header2 5 2 8" xfId="32048"/>
    <cellStyle name="Header2 5 2 9" xfId="37566"/>
    <cellStyle name="Header2 5 3" xfId="4689"/>
    <cellStyle name="Header2 5 3 2" xfId="14703"/>
    <cellStyle name="Header2 5 3 3" xfId="22155"/>
    <cellStyle name="Header2 5 3 4" xfId="27321"/>
    <cellStyle name="Header2 5 3 5" xfId="32052"/>
    <cellStyle name="Header2 5 3 6" xfId="37570"/>
    <cellStyle name="Header2 5 3 7" xfId="42459"/>
    <cellStyle name="Header2 5 3 8" xfId="48112"/>
    <cellStyle name="Header2 5 4" xfId="5397"/>
    <cellStyle name="Header2 5 4 2" xfId="14704"/>
    <cellStyle name="Header2 5 4 3" xfId="22156"/>
    <cellStyle name="Header2 5 4 4" xfId="27322"/>
    <cellStyle name="Header2 5 4 5" xfId="32053"/>
    <cellStyle name="Header2 5 4 6" xfId="37571"/>
    <cellStyle name="Header2 5 4 7" xfId="42460"/>
    <cellStyle name="Header2 5 4 8" xfId="48113"/>
    <cellStyle name="Header2 5 5" xfId="4105"/>
    <cellStyle name="Header2 5 5 2" xfId="14705"/>
    <cellStyle name="Header2 5 5 3" xfId="22157"/>
    <cellStyle name="Header2 5 5 4" xfId="27323"/>
    <cellStyle name="Header2 5 5 5" xfId="32054"/>
    <cellStyle name="Header2 5 5 6" xfId="37572"/>
    <cellStyle name="Header2 5 5 7" xfId="42461"/>
    <cellStyle name="Header2 5 5 8" xfId="48114"/>
    <cellStyle name="Header2 5 6" xfId="6551"/>
    <cellStyle name="Header2 5 6 2" xfId="14706"/>
    <cellStyle name="Header2 5 6 3" xfId="22158"/>
    <cellStyle name="Header2 5 6 4" xfId="27324"/>
    <cellStyle name="Header2 5 6 5" xfId="32055"/>
    <cellStyle name="Header2 5 6 6" xfId="37573"/>
    <cellStyle name="Header2 5 6 7" xfId="42462"/>
    <cellStyle name="Header2 5 6 8" xfId="48115"/>
    <cellStyle name="Header2 5 7" xfId="5570"/>
    <cellStyle name="Header2 5 7 2" xfId="14707"/>
    <cellStyle name="Header2 5 7 3" xfId="22159"/>
    <cellStyle name="Header2 5 7 4" xfId="27325"/>
    <cellStyle name="Header2 5 7 5" xfId="32056"/>
    <cellStyle name="Header2 5 7 6" xfId="37574"/>
    <cellStyle name="Header2 5 7 7" xfId="42463"/>
    <cellStyle name="Header2 5 7 8" xfId="48116"/>
    <cellStyle name="Header2 5 8" xfId="4738"/>
    <cellStyle name="Header2 5 8 2" xfId="14708"/>
    <cellStyle name="Header2 5 8 3" xfId="22160"/>
    <cellStyle name="Header2 5 8 4" xfId="27326"/>
    <cellStyle name="Header2 5 8 5" xfId="32057"/>
    <cellStyle name="Header2 5 8 6" xfId="37575"/>
    <cellStyle name="Header2 5 8 7" xfId="42464"/>
    <cellStyle name="Header2 5 8 8" xfId="48117"/>
    <cellStyle name="Header2 5 9" xfId="6189"/>
    <cellStyle name="Header2 5 9 2" xfId="14709"/>
    <cellStyle name="Header2 5 9 3" xfId="22161"/>
    <cellStyle name="Header2 5 9 4" xfId="27327"/>
    <cellStyle name="Header2 5 9 5" xfId="32058"/>
    <cellStyle name="Header2 5 9 6" xfId="37576"/>
    <cellStyle name="Header2 5 9 7" xfId="42465"/>
    <cellStyle name="Header2 5 9 8" xfId="48118"/>
    <cellStyle name="Header2 50" xfId="46889"/>
    <cellStyle name="Header2 6" xfId="3123"/>
    <cellStyle name="Header2 6 10" xfId="9984"/>
    <cellStyle name="Header2 6 10 2" xfId="14710"/>
    <cellStyle name="Header2 6 10 3" xfId="22162"/>
    <cellStyle name="Header2 6 10 4" xfId="27328"/>
    <cellStyle name="Header2 6 10 5" xfId="32059"/>
    <cellStyle name="Header2 6 10 6" xfId="37577"/>
    <cellStyle name="Header2 6 10 7" xfId="42466"/>
    <cellStyle name="Header2 6 10 8" xfId="48119"/>
    <cellStyle name="Header2 6 11" xfId="6092"/>
    <cellStyle name="Header2 6 11 2" xfId="14711"/>
    <cellStyle name="Header2 6 11 3" xfId="22163"/>
    <cellStyle name="Header2 6 11 4" xfId="27329"/>
    <cellStyle name="Header2 6 11 5" xfId="32060"/>
    <cellStyle name="Header2 6 11 6" xfId="37578"/>
    <cellStyle name="Header2 6 11 7" xfId="42467"/>
    <cellStyle name="Header2 6 11 8" xfId="48120"/>
    <cellStyle name="Header2 6 12" xfId="12701"/>
    <cellStyle name="Header2 6 13" xfId="47351"/>
    <cellStyle name="Header2 6 2" xfId="5358"/>
    <cellStyle name="Header2 6 2 10" xfId="42468"/>
    <cellStyle name="Header2 6 2 11" xfId="48121"/>
    <cellStyle name="Header2 6 2 2" xfId="7099"/>
    <cellStyle name="Header2 6 2 2 2" xfId="14713"/>
    <cellStyle name="Header2 6 2 2 3" xfId="22165"/>
    <cellStyle name="Header2 6 2 2 4" xfId="27331"/>
    <cellStyle name="Header2 6 2 2 5" xfId="32062"/>
    <cellStyle name="Header2 6 2 2 6" xfId="37580"/>
    <cellStyle name="Header2 6 2 2 7" xfId="42469"/>
    <cellStyle name="Header2 6 2 2 8" xfId="48122"/>
    <cellStyle name="Header2 6 2 3" xfId="7159"/>
    <cellStyle name="Header2 6 2 3 2" xfId="14714"/>
    <cellStyle name="Header2 6 2 3 3" xfId="22166"/>
    <cellStyle name="Header2 6 2 3 4" xfId="27332"/>
    <cellStyle name="Header2 6 2 3 5" xfId="32063"/>
    <cellStyle name="Header2 6 2 3 6" xfId="37581"/>
    <cellStyle name="Header2 6 2 3 7" xfId="42470"/>
    <cellStyle name="Header2 6 2 3 8" xfId="48123"/>
    <cellStyle name="Header2 6 2 4" xfId="4221"/>
    <cellStyle name="Header2 6 2 4 2" xfId="14715"/>
    <cellStyle name="Header2 6 2 4 3" xfId="22167"/>
    <cellStyle name="Header2 6 2 4 4" xfId="27333"/>
    <cellStyle name="Header2 6 2 4 5" xfId="32064"/>
    <cellStyle name="Header2 6 2 4 6" xfId="37582"/>
    <cellStyle name="Header2 6 2 4 7" xfId="42471"/>
    <cellStyle name="Header2 6 2 4 8" xfId="48124"/>
    <cellStyle name="Header2 6 2 5" xfId="14712"/>
    <cellStyle name="Header2 6 2 6" xfId="22164"/>
    <cellStyle name="Header2 6 2 7" xfId="27330"/>
    <cellStyle name="Header2 6 2 8" xfId="32061"/>
    <cellStyle name="Header2 6 2 9" xfId="37579"/>
    <cellStyle name="Header2 6 3" xfId="5633"/>
    <cellStyle name="Header2 6 3 2" xfId="14716"/>
    <cellStyle name="Header2 6 3 3" xfId="22168"/>
    <cellStyle name="Header2 6 3 4" xfId="27334"/>
    <cellStyle name="Header2 6 3 5" xfId="32065"/>
    <cellStyle name="Header2 6 3 6" xfId="37583"/>
    <cellStyle name="Header2 6 3 7" xfId="42472"/>
    <cellStyle name="Header2 6 3 8" xfId="48125"/>
    <cellStyle name="Header2 6 4" xfId="5350"/>
    <cellStyle name="Header2 6 4 2" xfId="14717"/>
    <cellStyle name="Header2 6 4 3" xfId="22169"/>
    <cellStyle name="Header2 6 4 4" xfId="27335"/>
    <cellStyle name="Header2 6 4 5" xfId="32066"/>
    <cellStyle name="Header2 6 4 6" xfId="37584"/>
    <cellStyle name="Header2 6 4 7" xfId="42473"/>
    <cellStyle name="Header2 6 4 8" xfId="48126"/>
    <cellStyle name="Header2 6 5" xfId="5922"/>
    <cellStyle name="Header2 6 5 2" xfId="14718"/>
    <cellStyle name="Header2 6 5 3" xfId="22170"/>
    <cellStyle name="Header2 6 5 4" xfId="27336"/>
    <cellStyle name="Header2 6 5 5" xfId="32067"/>
    <cellStyle name="Header2 6 5 6" xfId="37585"/>
    <cellStyle name="Header2 6 5 7" xfId="42474"/>
    <cellStyle name="Header2 6 5 8" xfId="48127"/>
    <cellStyle name="Header2 6 6" xfId="6555"/>
    <cellStyle name="Header2 6 6 2" xfId="14719"/>
    <cellStyle name="Header2 6 6 3" xfId="22171"/>
    <cellStyle name="Header2 6 6 4" xfId="27337"/>
    <cellStyle name="Header2 6 6 5" xfId="32068"/>
    <cellStyle name="Header2 6 6 6" xfId="37586"/>
    <cellStyle name="Header2 6 6 7" xfId="42475"/>
    <cellStyle name="Header2 6 6 8" xfId="48128"/>
    <cellStyle name="Header2 6 7" xfId="5058"/>
    <cellStyle name="Header2 6 7 2" xfId="14720"/>
    <cellStyle name="Header2 6 7 3" xfId="22172"/>
    <cellStyle name="Header2 6 7 4" xfId="27338"/>
    <cellStyle name="Header2 6 7 5" xfId="32069"/>
    <cellStyle name="Header2 6 7 6" xfId="37587"/>
    <cellStyle name="Header2 6 7 7" xfId="42476"/>
    <cellStyle name="Header2 6 7 8" xfId="48129"/>
    <cellStyle name="Header2 6 8" xfId="6518"/>
    <cellStyle name="Header2 6 8 2" xfId="14721"/>
    <cellStyle name="Header2 6 8 3" xfId="22173"/>
    <cellStyle name="Header2 6 8 4" xfId="27339"/>
    <cellStyle name="Header2 6 8 5" xfId="32070"/>
    <cellStyle name="Header2 6 8 6" xfId="37588"/>
    <cellStyle name="Header2 6 8 7" xfId="42477"/>
    <cellStyle name="Header2 6 8 8" xfId="48130"/>
    <cellStyle name="Header2 6 9" xfId="5858"/>
    <cellStyle name="Header2 6 9 2" xfId="14722"/>
    <cellStyle name="Header2 6 9 3" xfId="22174"/>
    <cellStyle name="Header2 6 9 4" xfId="27340"/>
    <cellStyle name="Header2 6 9 5" xfId="32071"/>
    <cellStyle name="Header2 6 9 6" xfId="37589"/>
    <cellStyle name="Header2 6 9 7" xfId="42478"/>
    <cellStyle name="Header2 6 9 8" xfId="48131"/>
    <cellStyle name="Header2 7" xfId="3166"/>
    <cellStyle name="Header2 7 10" xfId="5904"/>
    <cellStyle name="Header2 7 10 2" xfId="14723"/>
    <cellStyle name="Header2 7 10 3" xfId="22175"/>
    <cellStyle name="Header2 7 10 4" xfId="27341"/>
    <cellStyle name="Header2 7 10 5" xfId="32072"/>
    <cellStyle name="Header2 7 10 6" xfId="37590"/>
    <cellStyle name="Header2 7 10 7" xfId="42479"/>
    <cellStyle name="Header2 7 10 8" xfId="48132"/>
    <cellStyle name="Header2 7 11" xfId="9243"/>
    <cellStyle name="Header2 7 11 2" xfId="14724"/>
    <cellStyle name="Header2 7 11 3" xfId="22176"/>
    <cellStyle name="Header2 7 11 4" xfId="27342"/>
    <cellStyle name="Header2 7 11 5" xfId="32073"/>
    <cellStyle name="Header2 7 11 6" xfId="37591"/>
    <cellStyle name="Header2 7 11 7" xfId="42480"/>
    <cellStyle name="Header2 7 11 8" xfId="48133"/>
    <cellStyle name="Header2 7 12" xfId="12736"/>
    <cellStyle name="Header2 7 13" xfId="47355"/>
    <cellStyle name="Header2 7 2" xfId="5378"/>
    <cellStyle name="Header2 7 2 10" xfId="42481"/>
    <cellStyle name="Header2 7 2 11" xfId="48134"/>
    <cellStyle name="Header2 7 2 2" xfId="7441"/>
    <cellStyle name="Header2 7 2 2 2" xfId="14726"/>
    <cellStyle name="Header2 7 2 2 3" xfId="22178"/>
    <cellStyle name="Header2 7 2 2 4" xfId="27344"/>
    <cellStyle name="Header2 7 2 2 5" xfId="32075"/>
    <cellStyle name="Header2 7 2 2 6" xfId="37593"/>
    <cellStyle name="Header2 7 2 2 7" xfId="42482"/>
    <cellStyle name="Header2 7 2 2 8" xfId="48135"/>
    <cellStyle name="Header2 7 2 3" xfId="8300"/>
    <cellStyle name="Header2 7 2 3 2" xfId="14727"/>
    <cellStyle name="Header2 7 2 3 3" xfId="22179"/>
    <cellStyle name="Header2 7 2 3 4" xfId="27345"/>
    <cellStyle name="Header2 7 2 3 5" xfId="32076"/>
    <cellStyle name="Header2 7 2 3 6" xfId="37594"/>
    <cellStyle name="Header2 7 2 3 7" xfId="42483"/>
    <cellStyle name="Header2 7 2 3 8" xfId="48136"/>
    <cellStyle name="Header2 7 2 4" xfId="9082"/>
    <cellStyle name="Header2 7 2 4 2" xfId="14728"/>
    <cellStyle name="Header2 7 2 4 3" xfId="22180"/>
    <cellStyle name="Header2 7 2 4 4" xfId="27346"/>
    <cellStyle name="Header2 7 2 4 5" xfId="32077"/>
    <cellStyle name="Header2 7 2 4 6" xfId="37595"/>
    <cellStyle name="Header2 7 2 4 7" xfId="42484"/>
    <cellStyle name="Header2 7 2 4 8" xfId="48137"/>
    <cellStyle name="Header2 7 2 5" xfId="14725"/>
    <cellStyle name="Header2 7 2 6" xfId="22177"/>
    <cellStyle name="Header2 7 2 7" xfId="27343"/>
    <cellStyle name="Header2 7 2 8" xfId="32074"/>
    <cellStyle name="Header2 7 2 9" xfId="37592"/>
    <cellStyle name="Header2 7 3" xfId="5651"/>
    <cellStyle name="Header2 7 3 2" xfId="14729"/>
    <cellStyle name="Header2 7 3 3" xfId="22181"/>
    <cellStyle name="Header2 7 3 4" xfId="27347"/>
    <cellStyle name="Header2 7 3 5" xfId="32078"/>
    <cellStyle name="Header2 7 3 6" xfId="37596"/>
    <cellStyle name="Header2 7 3 7" xfId="42485"/>
    <cellStyle name="Header2 7 3 8" xfId="48138"/>
    <cellStyle name="Header2 7 4" xfId="4010"/>
    <cellStyle name="Header2 7 4 2" xfId="14730"/>
    <cellStyle name="Header2 7 4 3" xfId="22182"/>
    <cellStyle name="Header2 7 4 4" xfId="27348"/>
    <cellStyle name="Header2 7 4 5" xfId="32079"/>
    <cellStyle name="Header2 7 4 6" xfId="37597"/>
    <cellStyle name="Header2 7 4 7" xfId="42486"/>
    <cellStyle name="Header2 7 4 8" xfId="48139"/>
    <cellStyle name="Header2 7 5" xfId="6097"/>
    <cellStyle name="Header2 7 5 2" xfId="14731"/>
    <cellStyle name="Header2 7 5 3" xfId="22183"/>
    <cellStyle name="Header2 7 5 4" xfId="27349"/>
    <cellStyle name="Header2 7 5 5" xfId="32080"/>
    <cellStyle name="Header2 7 5 6" xfId="37598"/>
    <cellStyle name="Header2 7 5 7" xfId="42487"/>
    <cellStyle name="Header2 7 5 8" xfId="48140"/>
    <cellStyle name="Header2 7 6" xfId="6574"/>
    <cellStyle name="Header2 7 6 2" xfId="14732"/>
    <cellStyle name="Header2 7 6 3" xfId="22184"/>
    <cellStyle name="Header2 7 6 4" xfId="27350"/>
    <cellStyle name="Header2 7 6 5" xfId="32081"/>
    <cellStyle name="Header2 7 6 6" xfId="37599"/>
    <cellStyle name="Header2 7 6 7" xfId="42488"/>
    <cellStyle name="Header2 7 6 8" xfId="48141"/>
    <cellStyle name="Header2 7 7" xfId="5655"/>
    <cellStyle name="Header2 7 7 2" xfId="14733"/>
    <cellStyle name="Header2 7 7 3" xfId="22185"/>
    <cellStyle name="Header2 7 7 4" xfId="27351"/>
    <cellStyle name="Header2 7 7 5" xfId="32082"/>
    <cellStyle name="Header2 7 7 6" xfId="37600"/>
    <cellStyle name="Header2 7 7 7" xfId="42489"/>
    <cellStyle name="Header2 7 7 8" xfId="48142"/>
    <cellStyle name="Header2 7 8" xfId="6472"/>
    <cellStyle name="Header2 7 8 2" xfId="14734"/>
    <cellStyle name="Header2 7 8 3" xfId="22186"/>
    <cellStyle name="Header2 7 8 4" xfId="27352"/>
    <cellStyle name="Header2 7 8 5" xfId="32083"/>
    <cellStyle name="Header2 7 8 6" xfId="37601"/>
    <cellStyle name="Header2 7 8 7" xfId="42490"/>
    <cellStyle name="Header2 7 8 8" xfId="48143"/>
    <cellStyle name="Header2 7 9" xfId="6367"/>
    <cellStyle name="Header2 7 9 2" xfId="14735"/>
    <cellStyle name="Header2 7 9 3" xfId="22187"/>
    <cellStyle name="Header2 7 9 4" xfId="27353"/>
    <cellStyle name="Header2 7 9 5" xfId="32084"/>
    <cellStyle name="Header2 7 9 6" xfId="37602"/>
    <cellStyle name="Header2 7 9 7" xfId="42491"/>
    <cellStyle name="Header2 7 9 8" xfId="48144"/>
    <cellStyle name="Header2 8" xfId="3134"/>
    <cellStyle name="Header2 8 10" xfId="6513"/>
    <cellStyle name="Header2 8 10 2" xfId="14736"/>
    <cellStyle name="Header2 8 10 3" xfId="22188"/>
    <cellStyle name="Header2 8 10 4" xfId="27354"/>
    <cellStyle name="Header2 8 10 5" xfId="32085"/>
    <cellStyle name="Header2 8 10 6" xfId="37603"/>
    <cellStyle name="Header2 8 10 7" xfId="42492"/>
    <cellStyle name="Header2 8 10 8" xfId="48145"/>
    <cellStyle name="Header2 8 11" xfId="9078"/>
    <cellStyle name="Header2 8 11 2" xfId="14737"/>
    <cellStyle name="Header2 8 11 3" xfId="22189"/>
    <cellStyle name="Header2 8 11 4" xfId="27355"/>
    <cellStyle name="Header2 8 11 5" xfId="32086"/>
    <cellStyle name="Header2 8 11 6" xfId="37604"/>
    <cellStyle name="Header2 8 11 7" xfId="42493"/>
    <cellStyle name="Header2 8 11 8" xfId="48146"/>
    <cellStyle name="Header2 8 12" xfId="12710"/>
    <cellStyle name="Header2 8 13" xfId="47353"/>
    <cellStyle name="Header2 8 2" xfId="5362"/>
    <cellStyle name="Header2 8 2 10" xfId="42494"/>
    <cellStyle name="Header2 8 2 11" xfId="48147"/>
    <cellStyle name="Header2 8 2 2" xfId="7106"/>
    <cellStyle name="Header2 8 2 2 2" xfId="14739"/>
    <cellStyle name="Header2 8 2 2 3" xfId="22191"/>
    <cellStyle name="Header2 8 2 2 4" xfId="27357"/>
    <cellStyle name="Header2 8 2 2 5" xfId="32088"/>
    <cellStyle name="Header2 8 2 2 6" xfId="37606"/>
    <cellStyle name="Header2 8 2 2 7" xfId="42495"/>
    <cellStyle name="Header2 8 2 2 8" xfId="48148"/>
    <cellStyle name="Header2 8 2 3" xfId="6979"/>
    <cellStyle name="Header2 8 2 3 2" xfId="14740"/>
    <cellStyle name="Header2 8 2 3 3" xfId="22192"/>
    <cellStyle name="Header2 8 2 3 4" xfId="27358"/>
    <cellStyle name="Header2 8 2 3 5" xfId="32089"/>
    <cellStyle name="Header2 8 2 3 6" xfId="37607"/>
    <cellStyle name="Header2 8 2 3 7" xfId="42496"/>
    <cellStyle name="Header2 8 2 3 8" xfId="48149"/>
    <cellStyle name="Header2 8 2 4" xfId="8104"/>
    <cellStyle name="Header2 8 2 4 2" xfId="14741"/>
    <cellStyle name="Header2 8 2 4 3" xfId="22193"/>
    <cellStyle name="Header2 8 2 4 4" xfId="27359"/>
    <cellStyle name="Header2 8 2 4 5" xfId="32090"/>
    <cellStyle name="Header2 8 2 4 6" xfId="37608"/>
    <cellStyle name="Header2 8 2 4 7" xfId="42497"/>
    <cellStyle name="Header2 8 2 4 8" xfId="48150"/>
    <cellStyle name="Header2 8 2 5" xfId="14738"/>
    <cellStyle name="Header2 8 2 6" xfId="22190"/>
    <cellStyle name="Header2 8 2 7" xfId="27356"/>
    <cellStyle name="Header2 8 2 8" xfId="32087"/>
    <cellStyle name="Header2 8 2 9" xfId="37605"/>
    <cellStyle name="Header2 8 3" xfId="5638"/>
    <cellStyle name="Header2 8 3 2" xfId="14742"/>
    <cellStyle name="Header2 8 3 3" xfId="22194"/>
    <cellStyle name="Header2 8 3 4" xfId="27360"/>
    <cellStyle name="Header2 8 3 5" xfId="32091"/>
    <cellStyle name="Header2 8 3 6" xfId="37609"/>
    <cellStyle name="Header2 8 3 7" xfId="42498"/>
    <cellStyle name="Header2 8 3 8" xfId="48151"/>
    <cellStyle name="Header2 8 4" xfId="5205"/>
    <cellStyle name="Header2 8 4 2" xfId="14743"/>
    <cellStyle name="Header2 8 4 3" xfId="22195"/>
    <cellStyle name="Header2 8 4 4" xfId="27361"/>
    <cellStyle name="Header2 8 4 5" xfId="32092"/>
    <cellStyle name="Header2 8 4 6" xfId="37610"/>
    <cellStyle name="Header2 8 4 7" xfId="42499"/>
    <cellStyle name="Header2 8 4 8" xfId="48152"/>
    <cellStyle name="Header2 8 5" xfId="5476"/>
    <cellStyle name="Header2 8 5 2" xfId="14744"/>
    <cellStyle name="Header2 8 5 3" xfId="22196"/>
    <cellStyle name="Header2 8 5 4" xfId="27362"/>
    <cellStyle name="Header2 8 5 5" xfId="32093"/>
    <cellStyle name="Header2 8 5 6" xfId="37611"/>
    <cellStyle name="Header2 8 5 7" xfId="42500"/>
    <cellStyle name="Header2 8 5 8" xfId="48153"/>
    <cellStyle name="Header2 8 6" xfId="6560"/>
    <cellStyle name="Header2 8 6 2" xfId="14745"/>
    <cellStyle name="Header2 8 6 3" xfId="22197"/>
    <cellStyle name="Header2 8 6 4" xfId="27363"/>
    <cellStyle name="Header2 8 6 5" xfId="32094"/>
    <cellStyle name="Header2 8 6 6" xfId="37612"/>
    <cellStyle name="Header2 8 6 7" xfId="42501"/>
    <cellStyle name="Header2 8 6 8" xfId="48154"/>
    <cellStyle name="Header2 8 7" xfId="6107"/>
    <cellStyle name="Header2 8 7 2" xfId="14746"/>
    <cellStyle name="Header2 8 7 3" xfId="22198"/>
    <cellStyle name="Header2 8 7 4" xfId="27364"/>
    <cellStyle name="Header2 8 7 5" xfId="32095"/>
    <cellStyle name="Header2 8 7 6" xfId="37613"/>
    <cellStyle name="Header2 8 7 7" xfId="42502"/>
    <cellStyle name="Header2 8 7 8" xfId="48155"/>
    <cellStyle name="Header2 8 8" xfId="5624"/>
    <cellStyle name="Header2 8 8 2" xfId="14747"/>
    <cellStyle name="Header2 8 8 3" xfId="22199"/>
    <cellStyle name="Header2 8 8 4" xfId="27365"/>
    <cellStyle name="Header2 8 8 5" xfId="32096"/>
    <cellStyle name="Header2 8 8 6" xfId="37614"/>
    <cellStyle name="Header2 8 8 7" xfId="42503"/>
    <cellStyle name="Header2 8 8 8" xfId="48156"/>
    <cellStyle name="Header2 8 9" xfId="6191"/>
    <cellStyle name="Header2 8 9 2" xfId="14748"/>
    <cellStyle name="Header2 8 9 3" xfId="22200"/>
    <cellStyle name="Header2 8 9 4" xfId="27366"/>
    <cellStyle name="Header2 8 9 5" xfId="32097"/>
    <cellStyle name="Header2 8 9 6" xfId="37615"/>
    <cellStyle name="Header2 8 9 7" xfId="42504"/>
    <cellStyle name="Header2 8 9 8" xfId="48157"/>
    <cellStyle name="Header2 9" xfId="3183"/>
    <cellStyle name="Header2 9 10" xfId="7526"/>
    <cellStyle name="Header2 9 10 2" xfId="14749"/>
    <cellStyle name="Header2 9 10 3" xfId="22201"/>
    <cellStyle name="Header2 9 10 4" xfId="27367"/>
    <cellStyle name="Header2 9 10 5" xfId="32098"/>
    <cellStyle name="Header2 9 10 6" xfId="37616"/>
    <cellStyle name="Header2 9 10 7" xfId="42505"/>
    <cellStyle name="Header2 9 10 8" xfId="48158"/>
    <cellStyle name="Header2 9 11" xfId="5463"/>
    <cellStyle name="Header2 9 11 2" xfId="14750"/>
    <cellStyle name="Header2 9 11 3" xfId="22202"/>
    <cellStyle name="Header2 9 11 4" xfId="27368"/>
    <cellStyle name="Header2 9 11 5" xfId="32099"/>
    <cellStyle name="Header2 9 11 6" xfId="37617"/>
    <cellStyle name="Header2 9 11 7" xfId="42506"/>
    <cellStyle name="Header2 9 11 8" xfId="48159"/>
    <cellStyle name="Header2 9 12" xfId="12750"/>
    <cellStyle name="Header2 9 13" xfId="47357"/>
    <cellStyle name="Header2 9 2" xfId="5386"/>
    <cellStyle name="Header2 9 2 10" xfId="42507"/>
    <cellStyle name="Header2 9 2 11" xfId="48160"/>
    <cellStyle name="Header2 9 2 2" xfId="7442"/>
    <cellStyle name="Header2 9 2 2 2" xfId="14752"/>
    <cellStyle name="Header2 9 2 2 3" xfId="22204"/>
    <cellStyle name="Header2 9 2 2 4" xfId="27370"/>
    <cellStyle name="Header2 9 2 2 5" xfId="32101"/>
    <cellStyle name="Header2 9 2 2 6" xfId="37619"/>
    <cellStyle name="Header2 9 2 2 7" xfId="42508"/>
    <cellStyle name="Header2 9 2 2 8" xfId="48161"/>
    <cellStyle name="Header2 9 2 3" xfId="8301"/>
    <cellStyle name="Header2 9 2 3 2" xfId="14753"/>
    <cellStyle name="Header2 9 2 3 3" xfId="22205"/>
    <cellStyle name="Header2 9 2 3 4" xfId="27371"/>
    <cellStyle name="Header2 9 2 3 5" xfId="32102"/>
    <cellStyle name="Header2 9 2 3 6" xfId="37620"/>
    <cellStyle name="Header2 9 2 3 7" xfId="42509"/>
    <cellStyle name="Header2 9 2 3 8" xfId="48162"/>
    <cellStyle name="Header2 9 2 4" xfId="9083"/>
    <cellStyle name="Header2 9 2 4 2" xfId="14754"/>
    <cellStyle name="Header2 9 2 4 3" xfId="22206"/>
    <cellStyle name="Header2 9 2 4 4" xfId="27372"/>
    <cellStyle name="Header2 9 2 4 5" xfId="32103"/>
    <cellStyle name="Header2 9 2 4 6" xfId="37621"/>
    <cellStyle name="Header2 9 2 4 7" xfId="42510"/>
    <cellStyle name="Header2 9 2 4 8" xfId="48163"/>
    <cellStyle name="Header2 9 2 5" xfId="14751"/>
    <cellStyle name="Header2 9 2 6" xfId="22203"/>
    <cellStyle name="Header2 9 2 7" xfId="27369"/>
    <cellStyle name="Header2 9 2 8" xfId="32100"/>
    <cellStyle name="Header2 9 2 9" xfId="37618"/>
    <cellStyle name="Header2 9 3" xfId="5658"/>
    <cellStyle name="Header2 9 3 2" xfId="14755"/>
    <cellStyle name="Header2 9 3 3" xfId="22207"/>
    <cellStyle name="Header2 9 3 4" xfId="27373"/>
    <cellStyle name="Header2 9 3 5" xfId="32104"/>
    <cellStyle name="Header2 9 3 6" xfId="37622"/>
    <cellStyle name="Header2 9 3 7" xfId="42511"/>
    <cellStyle name="Header2 9 3 8" xfId="48164"/>
    <cellStyle name="Header2 9 4" xfId="4277"/>
    <cellStyle name="Header2 9 4 2" xfId="14756"/>
    <cellStyle name="Header2 9 4 3" xfId="22208"/>
    <cellStyle name="Header2 9 4 4" xfId="27374"/>
    <cellStyle name="Header2 9 4 5" xfId="32105"/>
    <cellStyle name="Header2 9 4 6" xfId="37623"/>
    <cellStyle name="Header2 9 4 7" xfId="42512"/>
    <cellStyle name="Header2 9 4 8" xfId="48165"/>
    <cellStyle name="Header2 9 5" xfId="5145"/>
    <cellStyle name="Header2 9 5 2" xfId="14757"/>
    <cellStyle name="Header2 9 5 3" xfId="22209"/>
    <cellStyle name="Header2 9 5 4" xfId="27375"/>
    <cellStyle name="Header2 9 5 5" xfId="32106"/>
    <cellStyle name="Header2 9 5 6" xfId="37624"/>
    <cellStyle name="Header2 9 5 7" xfId="42513"/>
    <cellStyle name="Header2 9 5 8" xfId="48166"/>
    <cellStyle name="Header2 9 6" xfId="6577"/>
    <cellStyle name="Header2 9 6 2" xfId="14758"/>
    <cellStyle name="Header2 9 6 3" xfId="22210"/>
    <cellStyle name="Header2 9 6 4" xfId="27376"/>
    <cellStyle name="Header2 9 6 5" xfId="32107"/>
    <cellStyle name="Header2 9 6 6" xfId="37625"/>
    <cellStyle name="Header2 9 6 7" xfId="42514"/>
    <cellStyle name="Header2 9 6 8" xfId="48167"/>
    <cellStyle name="Header2 9 7" xfId="6501"/>
    <cellStyle name="Header2 9 7 2" xfId="14759"/>
    <cellStyle name="Header2 9 7 3" xfId="22211"/>
    <cellStyle name="Header2 9 7 4" xfId="27377"/>
    <cellStyle name="Header2 9 7 5" xfId="32108"/>
    <cellStyle name="Header2 9 7 6" xfId="37626"/>
    <cellStyle name="Header2 9 7 7" xfId="42515"/>
    <cellStyle name="Header2 9 7 8" xfId="48168"/>
    <cellStyle name="Header2 9 8" xfId="4543"/>
    <cellStyle name="Header2 9 8 2" xfId="14760"/>
    <cellStyle name="Header2 9 8 3" xfId="22212"/>
    <cellStyle name="Header2 9 8 4" xfId="27378"/>
    <cellStyle name="Header2 9 8 5" xfId="32109"/>
    <cellStyle name="Header2 9 8 6" xfId="37627"/>
    <cellStyle name="Header2 9 8 7" xfId="42516"/>
    <cellStyle name="Header2 9 8 8" xfId="48169"/>
    <cellStyle name="Header2 9 9" xfId="7529"/>
    <cellStyle name="Header2 9 9 2" xfId="14761"/>
    <cellStyle name="Header2 9 9 3" xfId="22213"/>
    <cellStyle name="Header2 9 9 4" xfId="27379"/>
    <cellStyle name="Header2 9 9 5" xfId="32110"/>
    <cellStyle name="Header2 9 9 6" xfId="37628"/>
    <cellStyle name="Header2 9 9 7" xfId="42517"/>
    <cellStyle name="Header2 9 9 8" xfId="48170"/>
    <cellStyle name="Heading" xfId="2010"/>
    <cellStyle name="Heading 1 2" xfId="2011"/>
    <cellStyle name="Heading 1 2 2" xfId="199"/>
    <cellStyle name="Heading 1 2 2 2" xfId="10319"/>
    <cellStyle name="Heading 1 2 3" xfId="200"/>
    <cellStyle name="Heading 1 2 3 2" xfId="10320"/>
    <cellStyle name="Heading 1 2 4" xfId="201"/>
    <cellStyle name="Heading 1 2 4 2" xfId="10321"/>
    <cellStyle name="Heading 1 2 5" xfId="202"/>
    <cellStyle name="Heading 1 2 5 2" xfId="10322"/>
    <cellStyle name="Heading 1 2 6" xfId="203"/>
    <cellStyle name="Heading 1 2 6 2" xfId="10323"/>
    <cellStyle name="Heading 1 2 7" xfId="9669"/>
    <cellStyle name="Heading 1 2 7 2" xfId="14762"/>
    <cellStyle name="Heading 1 2 8" xfId="11838"/>
    <cellStyle name="Heading 1 3" xfId="2017"/>
    <cellStyle name="Heading 1 3 2" xfId="11842"/>
    <cellStyle name="Heading 1 4" xfId="8533"/>
    <cellStyle name="Heading 1 4 2" xfId="14763"/>
    <cellStyle name="Heading 2 2" xfId="2018"/>
    <cellStyle name="Heading 2 2 2" xfId="204"/>
    <cellStyle name="Heading 2 2 2 2" xfId="10324"/>
    <cellStyle name="Heading 2 2 3" xfId="205"/>
    <cellStyle name="Heading 2 2 3 2" xfId="10325"/>
    <cellStyle name="Heading 2 2 4" xfId="206"/>
    <cellStyle name="Heading 2 2 4 2" xfId="10326"/>
    <cellStyle name="Heading 2 2 5" xfId="207"/>
    <cellStyle name="Heading 2 2 5 2" xfId="10327"/>
    <cellStyle name="Heading 2 2 6" xfId="208"/>
    <cellStyle name="Heading 2 2 6 2" xfId="10328"/>
    <cellStyle name="Heading 2 2 7" xfId="6089"/>
    <cellStyle name="Heading 2 2 7 2" xfId="14764"/>
    <cellStyle name="Heading 2 2 8" xfId="11843"/>
    <cellStyle name="Heading 2 3" xfId="2024"/>
    <cellStyle name="Heading 2 3 2" xfId="11848"/>
    <cellStyle name="Heading 2 4" xfId="9535"/>
    <cellStyle name="Heading 2 4 2" xfId="14765"/>
    <cellStyle name="Heading 3 2" xfId="2025"/>
    <cellStyle name="Heading 3 2 2" xfId="2026"/>
    <cellStyle name="Heading 3 2 2 2" xfId="11850"/>
    <cellStyle name="Heading 3 2 3" xfId="11849"/>
    <cellStyle name="Heading 3 3" xfId="2027"/>
    <cellStyle name="Heading 3 3 2" xfId="11851"/>
    <cellStyle name="Heading 3 4" xfId="4899"/>
    <cellStyle name="Heading 3 4 2" xfId="14766"/>
    <cellStyle name="Heading 4 2" xfId="2028"/>
    <cellStyle name="Heading 4 2 2" xfId="2029"/>
    <cellStyle name="Heading 4 2 2 2" xfId="11853"/>
    <cellStyle name="Heading 4 2 3" xfId="11852"/>
    <cellStyle name="Heading 4 3" xfId="2030"/>
    <cellStyle name="Heading 4 3 2" xfId="11854"/>
    <cellStyle name="Heading 4 4" xfId="5300"/>
    <cellStyle name="Heading 4 4 2" xfId="14767"/>
    <cellStyle name="Heading 5" xfId="11837"/>
    <cellStyle name="HEADING1" xfId="209"/>
    <cellStyle name="Heading1 2" xfId="5533"/>
    <cellStyle name="HEADING1 3" xfId="10329"/>
    <cellStyle name="HEADING1 4" xfId="14831"/>
    <cellStyle name="HEADING1 5" xfId="19980"/>
    <cellStyle name="HEADING1 6" xfId="20099"/>
    <cellStyle name="HEADING1 7" xfId="22453"/>
    <cellStyle name="HEADING1 8" xfId="11293"/>
    <cellStyle name="HEADING1 9" xfId="46890"/>
    <cellStyle name="HEADING2" xfId="210"/>
    <cellStyle name="Heading2 2" xfId="3993"/>
    <cellStyle name="HEADING2 3" xfId="10330"/>
    <cellStyle name="HEADING2 4" xfId="14820"/>
    <cellStyle name="HEADING2 5" xfId="19979"/>
    <cellStyle name="HEADING2 6" xfId="10243"/>
    <cellStyle name="HEADING2 7" xfId="11253"/>
    <cellStyle name="HEADING2 8" xfId="19911"/>
    <cellStyle name="HEADING2 9" xfId="46891"/>
    <cellStyle name="HEADINGS" xfId="2033"/>
    <cellStyle name="HEADINGS 2" xfId="11856"/>
    <cellStyle name="HEADINGSTOP" xfId="2034"/>
    <cellStyle name="HEADINGSTOP 2" xfId="11857"/>
    <cellStyle name="headoption" xfId="2035"/>
    <cellStyle name="headoption 2" xfId="4775"/>
    <cellStyle name="headoption 2 10" xfId="22218"/>
    <cellStyle name="headoption 2 11" xfId="27384"/>
    <cellStyle name="headoption 2 12" xfId="32111"/>
    <cellStyle name="headoption 2 13" xfId="37629"/>
    <cellStyle name="headoption 2 14" xfId="42518"/>
    <cellStyle name="headoption 2 15" xfId="48171"/>
    <cellStyle name="headoption 2 2" xfId="7141"/>
    <cellStyle name="headoption 2 2 2" xfId="14770"/>
    <cellStyle name="headoption 2 2 3" xfId="22219"/>
    <cellStyle name="headoption 2 2 4" xfId="27385"/>
    <cellStyle name="headoption 2 2 5" xfId="32112"/>
    <cellStyle name="headoption 2 2 6" xfId="37630"/>
    <cellStyle name="headoption 2 2 7" xfId="42519"/>
    <cellStyle name="headoption 2 2 8" xfId="48172"/>
    <cellStyle name="headoption 2 3" xfId="7701"/>
    <cellStyle name="headoption 2 3 2" xfId="14771"/>
    <cellStyle name="headoption 2 3 3" xfId="22220"/>
    <cellStyle name="headoption 2 3 4" xfId="27386"/>
    <cellStyle name="headoption 2 3 5" xfId="32113"/>
    <cellStyle name="headoption 2 3 6" xfId="37631"/>
    <cellStyle name="headoption 2 3 7" xfId="42520"/>
    <cellStyle name="headoption 2 3 8" xfId="48173"/>
    <cellStyle name="headoption 2 4" xfId="8013"/>
    <cellStyle name="headoption 2 4 2" xfId="14772"/>
    <cellStyle name="headoption 2 4 3" xfId="22221"/>
    <cellStyle name="headoption 2 4 4" xfId="27387"/>
    <cellStyle name="headoption 2 4 5" xfId="32114"/>
    <cellStyle name="headoption 2 4 6" xfId="37632"/>
    <cellStyle name="headoption 2 4 7" xfId="42521"/>
    <cellStyle name="headoption 2 4 8" xfId="48174"/>
    <cellStyle name="headoption 2 5" xfId="8474"/>
    <cellStyle name="headoption 2 5 2" xfId="14773"/>
    <cellStyle name="headoption 2 5 3" xfId="22222"/>
    <cellStyle name="headoption 2 5 4" xfId="27388"/>
    <cellStyle name="headoption 2 5 5" xfId="32115"/>
    <cellStyle name="headoption 2 5 6" xfId="37633"/>
    <cellStyle name="headoption 2 5 7" xfId="42522"/>
    <cellStyle name="headoption 2 5 8" xfId="48175"/>
    <cellStyle name="headoption 2 6" xfId="8813"/>
    <cellStyle name="headoption 2 6 2" xfId="14774"/>
    <cellStyle name="headoption 2 6 3" xfId="22223"/>
    <cellStyle name="headoption 2 6 4" xfId="27389"/>
    <cellStyle name="headoption 2 6 5" xfId="32116"/>
    <cellStyle name="headoption 2 6 6" xfId="37634"/>
    <cellStyle name="headoption 2 6 7" xfId="42523"/>
    <cellStyle name="headoption 2 6 8" xfId="48176"/>
    <cellStyle name="headoption 2 7" xfId="9637"/>
    <cellStyle name="headoption 2 7 2" xfId="14775"/>
    <cellStyle name="headoption 2 7 3" xfId="22224"/>
    <cellStyle name="headoption 2 7 4" xfId="27390"/>
    <cellStyle name="headoption 2 7 5" xfId="32117"/>
    <cellStyle name="headoption 2 7 6" xfId="37635"/>
    <cellStyle name="headoption 2 7 7" xfId="42524"/>
    <cellStyle name="headoption 2 7 8" xfId="48177"/>
    <cellStyle name="headoption 2 8" xfId="9905"/>
    <cellStyle name="headoption 2 8 2" xfId="14776"/>
    <cellStyle name="headoption 2 8 3" xfId="22225"/>
    <cellStyle name="headoption 2 8 4" xfId="27391"/>
    <cellStyle name="headoption 2 8 5" xfId="32118"/>
    <cellStyle name="headoption 2 8 6" xfId="37636"/>
    <cellStyle name="headoption 2 8 7" xfId="42525"/>
    <cellStyle name="headoption 2 8 8" xfId="48178"/>
    <cellStyle name="headoption 2 9" xfId="14769"/>
    <cellStyle name="headoption 3" xfId="4852"/>
    <cellStyle name="headoption 3 10" xfId="22226"/>
    <cellStyle name="headoption 3 11" xfId="27392"/>
    <cellStyle name="headoption 3 12" xfId="32119"/>
    <cellStyle name="headoption 3 13" xfId="37637"/>
    <cellStyle name="headoption 3 14" xfId="42526"/>
    <cellStyle name="headoption 3 15" xfId="48179"/>
    <cellStyle name="headoption 3 2" xfId="6852"/>
    <cellStyle name="headoption 3 2 2" xfId="14778"/>
    <cellStyle name="headoption 3 2 3" xfId="22227"/>
    <cellStyle name="headoption 3 2 4" xfId="27393"/>
    <cellStyle name="headoption 3 2 5" xfId="32120"/>
    <cellStyle name="headoption 3 2 6" xfId="37638"/>
    <cellStyle name="headoption 3 2 7" xfId="42527"/>
    <cellStyle name="headoption 3 2 8" xfId="48180"/>
    <cellStyle name="headoption 3 3" xfId="5251"/>
    <cellStyle name="headoption 3 3 2" xfId="14779"/>
    <cellStyle name="headoption 3 3 3" xfId="22228"/>
    <cellStyle name="headoption 3 3 4" xfId="27394"/>
    <cellStyle name="headoption 3 3 5" xfId="32121"/>
    <cellStyle name="headoption 3 3 6" xfId="37639"/>
    <cellStyle name="headoption 3 3 7" xfId="42528"/>
    <cellStyle name="headoption 3 3 8" xfId="48181"/>
    <cellStyle name="headoption 3 4" xfId="6256"/>
    <cellStyle name="headoption 3 4 2" xfId="14780"/>
    <cellStyle name="headoption 3 4 3" xfId="22229"/>
    <cellStyle name="headoption 3 4 4" xfId="27395"/>
    <cellStyle name="headoption 3 4 5" xfId="32122"/>
    <cellStyle name="headoption 3 4 6" xfId="37640"/>
    <cellStyle name="headoption 3 4 7" xfId="42529"/>
    <cellStyle name="headoption 3 4 8" xfId="48182"/>
    <cellStyle name="headoption 3 5" xfId="4813"/>
    <cellStyle name="headoption 3 5 2" xfId="14781"/>
    <cellStyle name="headoption 3 5 3" xfId="22230"/>
    <cellStyle name="headoption 3 5 4" xfId="27396"/>
    <cellStyle name="headoption 3 5 5" xfId="32123"/>
    <cellStyle name="headoption 3 5 6" xfId="37641"/>
    <cellStyle name="headoption 3 5 7" xfId="42530"/>
    <cellStyle name="headoption 3 5 8" xfId="48183"/>
    <cellStyle name="headoption 3 6" xfId="7979"/>
    <cellStyle name="headoption 3 6 2" xfId="14782"/>
    <cellStyle name="headoption 3 6 3" xfId="22231"/>
    <cellStyle name="headoption 3 6 4" xfId="27397"/>
    <cellStyle name="headoption 3 6 5" xfId="32124"/>
    <cellStyle name="headoption 3 6 6" xfId="37642"/>
    <cellStyle name="headoption 3 6 7" xfId="42531"/>
    <cellStyle name="headoption 3 6 8" xfId="48184"/>
    <cellStyle name="headoption 3 7" xfId="6690"/>
    <cellStyle name="headoption 3 7 2" xfId="14783"/>
    <cellStyle name="headoption 3 7 3" xfId="22232"/>
    <cellStyle name="headoption 3 7 4" xfId="27398"/>
    <cellStyle name="headoption 3 7 5" xfId="32125"/>
    <cellStyle name="headoption 3 7 6" xfId="37643"/>
    <cellStyle name="headoption 3 7 7" xfId="42532"/>
    <cellStyle name="headoption 3 7 8" xfId="48185"/>
    <cellStyle name="headoption 3 8" xfId="8561"/>
    <cellStyle name="headoption 3 8 2" xfId="14784"/>
    <cellStyle name="headoption 3 8 3" xfId="22233"/>
    <cellStyle name="headoption 3 8 4" xfId="27399"/>
    <cellStyle name="headoption 3 8 5" xfId="32126"/>
    <cellStyle name="headoption 3 8 6" xfId="37644"/>
    <cellStyle name="headoption 3 8 7" xfId="42533"/>
    <cellStyle name="headoption 3 8 8" xfId="48186"/>
    <cellStyle name="headoption 3 9" xfId="7235"/>
    <cellStyle name="headoption 3 9 2" xfId="22234"/>
    <cellStyle name="headoption 3 9 3" xfId="27400"/>
    <cellStyle name="headoption 3 9 4" xfId="32127"/>
    <cellStyle name="headoption 3 9 5" xfId="37645"/>
    <cellStyle name="headoption 3 9 6" xfId="42534"/>
    <cellStyle name="headoption 3 9 7" xfId="48187"/>
    <cellStyle name="headoption 4" xfId="4503"/>
    <cellStyle name="headoption 4 10" xfId="22235"/>
    <cellStyle name="headoption 4 11" xfId="27401"/>
    <cellStyle name="headoption 4 12" xfId="32128"/>
    <cellStyle name="headoption 4 13" xfId="37646"/>
    <cellStyle name="headoption 4 14" xfId="42535"/>
    <cellStyle name="headoption 4 15" xfId="48188"/>
    <cellStyle name="headoption 4 2" xfId="7072"/>
    <cellStyle name="headoption 4 2 2" xfId="14785"/>
    <cellStyle name="headoption 4 2 3" xfId="22236"/>
    <cellStyle name="headoption 4 2 4" xfId="27402"/>
    <cellStyle name="headoption 4 2 5" xfId="32129"/>
    <cellStyle name="headoption 4 2 6" xfId="37647"/>
    <cellStyle name="headoption 4 2 7" xfId="42536"/>
    <cellStyle name="headoption 4 2 8" xfId="48189"/>
    <cellStyle name="headoption 4 3" xfId="7646"/>
    <cellStyle name="headoption 4 3 2" xfId="14786"/>
    <cellStyle name="headoption 4 3 3" xfId="22237"/>
    <cellStyle name="headoption 4 3 4" xfId="27403"/>
    <cellStyle name="headoption 4 3 5" xfId="32130"/>
    <cellStyle name="headoption 4 3 6" xfId="37648"/>
    <cellStyle name="headoption 4 3 7" xfId="42537"/>
    <cellStyle name="headoption 4 3 8" xfId="48190"/>
    <cellStyle name="headoption 4 4" xfId="6019"/>
    <cellStyle name="headoption 4 4 2" xfId="14787"/>
    <cellStyle name="headoption 4 4 3" xfId="22238"/>
    <cellStyle name="headoption 4 4 4" xfId="27404"/>
    <cellStyle name="headoption 4 4 5" xfId="32131"/>
    <cellStyle name="headoption 4 4 6" xfId="37649"/>
    <cellStyle name="headoption 4 4 7" xfId="42538"/>
    <cellStyle name="headoption 4 4 8" xfId="48191"/>
    <cellStyle name="headoption 4 5" xfId="8424"/>
    <cellStyle name="headoption 4 5 2" xfId="14788"/>
    <cellStyle name="headoption 4 5 3" xfId="22239"/>
    <cellStyle name="headoption 4 5 4" xfId="27405"/>
    <cellStyle name="headoption 4 5 5" xfId="32132"/>
    <cellStyle name="headoption 4 5 6" xfId="37650"/>
    <cellStyle name="headoption 4 5 7" xfId="42539"/>
    <cellStyle name="headoption 4 5 8" xfId="48192"/>
    <cellStyle name="headoption 4 6" xfId="7631"/>
    <cellStyle name="headoption 4 6 2" xfId="14789"/>
    <cellStyle name="headoption 4 6 3" xfId="22240"/>
    <cellStyle name="headoption 4 6 4" xfId="27406"/>
    <cellStyle name="headoption 4 6 5" xfId="32133"/>
    <cellStyle name="headoption 4 6 6" xfId="37651"/>
    <cellStyle name="headoption 4 6 7" xfId="42540"/>
    <cellStyle name="headoption 4 6 8" xfId="48193"/>
    <cellStyle name="headoption 4 7" xfId="9224"/>
    <cellStyle name="headoption 4 7 2" xfId="14790"/>
    <cellStyle name="headoption 4 7 3" xfId="22241"/>
    <cellStyle name="headoption 4 7 4" xfId="27407"/>
    <cellStyle name="headoption 4 7 5" xfId="32134"/>
    <cellStyle name="headoption 4 7 6" xfId="37652"/>
    <cellStyle name="headoption 4 7 7" xfId="42541"/>
    <cellStyle name="headoption 4 7 8" xfId="48194"/>
    <cellStyle name="headoption 4 8" xfId="9591"/>
    <cellStyle name="headoption 4 8 2" xfId="14791"/>
    <cellStyle name="headoption 4 8 3" xfId="22242"/>
    <cellStyle name="headoption 4 8 4" xfId="27408"/>
    <cellStyle name="headoption 4 8 5" xfId="32135"/>
    <cellStyle name="headoption 4 8 6" xfId="37653"/>
    <cellStyle name="headoption 4 8 7" xfId="42542"/>
    <cellStyle name="headoption 4 8 8" xfId="48195"/>
    <cellStyle name="headoption 4 9" xfId="8610"/>
    <cellStyle name="headoption 4 9 2" xfId="22243"/>
    <cellStyle name="headoption 4 9 3" xfId="27409"/>
    <cellStyle name="headoption 4 9 4" xfId="32136"/>
    <cellStyle name="headoption 4 9 5" xfId="37654"/>
    <cellStyle name="headoption 4 9 6" xfId="42543"/>
    <cellStyle name="headoption 4 9 7" xfId="48196"/>
    <cellStyle name="headoption 5" xfId="4305"/>
    <cellStyle name="headoption 5 2" xfId="14793"/>
    <cellStyle name="headoption 5 3" xfId="22244"/>
    <cellStyle name="headoption 5 4" xfId="27410"/>
    <cellStyle name="headoption 5 5" xfId="32137"/>
    <cellStyle name="headoption 5 6" xfId="37655"/>
    <cellStyle name="headoption 5 7" xfId="42544"/>
    <cellStyle name="headoption 5 8" xfId="48197"/>
    <cellStyle name="headoption 6" xfId="5981"/>
    <cellStyle name="headoption 6 2" xfId="14794"/>
    <cellStyle name="headoption 6 3" xfId="22245"/>
    <cellStyle name="headoption 6 4" xfId="27411"/>
    <cellStyle name="headoption 6 5" xfId="32138"/>
    <cellStyle name="headoption 6 6" xfId="37656"/>
    <cellStyle name="headoption 6 7" xfId="42545"/>
    <cellStyle name="headoption 6 8" xfId="48198"/>
    <cellStyle name="headoption 7" xfId="11858"/>
    <cellStyle name="Hoa-Scholl" xfId="2036"/>
    <cellStyle name="Hoa-Scholl 2" xfId="4776"/>
    <cellStyle name="Hoa-Scholl 2 10" xfId="22246"/>
    <cellStyle name="Hoa-Scholl 2 11" xfId="27412"/>
    <cellStyle name="Hoa-Scholl 2 12" xfId="32139"/>
    <cellStyle name="Hoa-Scholl 2 13" xfId="37657"/>
    <cellStyle name="Hoa-Scholl 2 14" xfId="42546"/>
    <cellStyle name="Hoa-Scholl 2 15" xfId="48199"/>
    <cellStyle name="Hoa-Scholl 2 2" xfId="7142"/>
    <cellStyle name="Hoa-Scholl 2 2 2" xfId="14796"/>
    <cellStyle name="Hoa-Scholl 2 2 3" xfId="22247"/>
    <cellStyle name="Hoa-Scholl 2 2 4" xfId="27413"/>
    <cellStyle name="Hoa-Scholl 2 2 5" xfId="32140"/>
    <cellStyle name="Hoa-Scholl 2 2 6" xfId="37658"/>
    <cellStyle name="Hoa-Scholl 2 2 7" xfId="42547"/>
    <cellStyle name="Hoa-Scholl 2 2 8" xfId="48200"/>
    <cellStyle name="Hoa-Scholl 2 3" xfId="7702"/>
    <cellStyle name="Hoa-Scholl 2 3 2" xfId="14797"/>
    <cellStyle name="Hoa-Scholl 2 3 3" xfId="22248"/>
    <cellStyle name="Hoa-Scholl 2 3 4" xfId="27414"/>
    <cellStyle name="Hoa-Scholl 2 3 5" xfId="32141"/>
    <cellStyle name="Hoa-Scholl 2 3 6" xfId="37659"/>
    <cellStyle name="Hoa-Scholl 2 3 7" xfId="42548"/>
    <cellStyle name="Hoa-Scholl 2 3 8" xfId="48201"/>
    <cellStyle name="Hoa-Scholl 2 4" xfId="8014"/>
    <cellStyle name="Hoa-Scholl 2 4 2" xfId="14798"/>
    <cellStyle name="Hoa-Scholl 2 4 3" xfId="22249"/>
    <cellStyle name="Hoa-Scholl 2 4 4" xfId="27415"/>
    <cellStyle name="Hoa-Scholl 2 4 5" xfId="32142"/>
    <cellStyle name="Hoa-Scholl 2 4 6" xfId="37660"/>
    <cellStyle name="Hoa-Scholl 2 4 7" xfId="42549"/>
    <cellStyle name="Hoa-Scholl 2 4 8" xfId="48202"/>
    <cellStyle name="Hoa-Scholl 2 5" xfId="8475"/>
    <cellStyle name="Hoa-Scholl 2 5 2" xfId="14799"/>
    <cellStyle name="Hoa-Scholl 2 5 3" xfId="22250"/>
    <cellStyle name="Hoa-Scholl 2 5 4" xfId="27416"/>
    <cellStyle name="Hoa-Scholl 2 5 5" xfId="32143"/>
    <cellStyle name="Hoa-Scholl 2 5 6" xfId="37661"/>
    <cellStyle name="Hoa-Scholl 2 5 7" xfId="42550"/>
    <cellStyle name="Hoa-Scholl 2 5 8" xfId="48203"/>
    <cellStyle name="Hoa-Scholl 2 6" xfId="8814"/>
    <cellStyle name="Hoa-Scholl 2 6 2" xfId="14800"/>
    <cellStyle name="Hoa-Scholl 2 6 3" xfId="22251"/>
    <cellStyle name="Hoa-Scholl 2 6 4" xfId="27417"/>
    <cellStyle name="Hoa-Scholl 2 6 5" xfId="32144"/>
    <cellStyle name="Hoa-Scholl 2 6 6" xfId="37662"/>
    <cellStyle name="Hoa-Scholl 2 6 7" xfId="42551"/>
    <cellStyle name="Hoa-Scholl 2 6 8" xfId="48204"/>
    <cellStyle name="Hoa-Scholl 2 7" xfId="9638"/>
    <cellStyle name="Hoa-Scholl 2 7 2" xfId="14801"/>
    <cellStyle name="Hoa-Scholl 2 7 3" xfId="22252"/>
    <cellStyle name="Hoa-Scholl 2 7 4" xfId="27418"/>
    <cellStyle name="Hoa-Scholl 2 7 5" xfId="32145"/>
    <cellStyle name="Hoa-Scholl 2 7 6" xfId="37663"/>
    <cellStyle name="Hoa-Scholl 2 7 7" xfId="42552"/>
    <cellStyle name="Hoa-Scholl 2 7 8" xfId="48205"/>
    <cellStyle name="Hoa-Scholl 2 8" xfId="9906"/>
    <cellStyle name="Hoa-Scholl 2 8 2" xfId="14802"/>
    <cellStyle name="Hoa-Scholl 2 8 3" xfId="22253"/>
    <cellStyle name="Hoa-Scholl 2 8 4" xfId="27419"/>
    <cellStyle name="Hoa-Scholl 2 8 5" xfId="32146"/>
    <cellStyle name="Hoa-Scholl 2 8 6" xfId="37664"/>
    <cellStyle name="Hoa-Scholl 2 8 7" xfId="42553"/>
    <cellStyle name="Hoa-Scholl 2 8 8" xfId="48206"/>
    <cellStyle name="Hoa-Scholl 2 9" xfId="14795"/>
    <cellStyle name="Hoa-Scholl 3" xfId="5430"/>
    <cellStyle name="Hoa-Scholl 3 10" xfId="22254"/>
    <cellStyle name="Hoa-Scholl 3 11" xfId="27420"/>
    <cellStyle name="Hoa-Scholl 3 12" xfId="32147"/>
    <cellStyle name="Hoa-Scholl 3 13" xfId="37665"/>
    <cellStyle name="Hoa-Scholl 3 14" xfId="42554"/>
    <cellStyle name="Hoa-Scholl 3 15" xfId="48207"/>
    <cellStyle name="Hoa-Scholl 3 2" xfId="6838"/>
    <cellStyle name="Hoa-Scholl 3 2 2" xfId="14804"/>
    <cellStyle name="Hoa-Scholl 3 2 3" xfId="22255"/>
    <cellStyle name="Hoa-Scholl 3 2 4" xfId="27421"/>
    <cellStyle name="Hoa-Scholl 3 2 5" xfId="32148"/>
    <cellStyle name="Hoa-Scholl 3 2 6" xfId="37666"/>
    <cellStyle name="Hoa-Scholl 3 2 7" xfId="42555"/>
    <cellStyle name="Hoa-Scholl 3 2 8" xfId="48208"/>
    <cellStyle name="Hoa-Scholl 3 3" xfId="3747"/>
    <cellStyle name="Hoa-Scholl 3 3 2" xfId="14805"/>
    <cellStyle name="Hoa-Scholl 3 3 3" xfId="22256"/>
    <cellStyle name="Hoa-Scholl 3 3 4" xfId="27422"/>
    <cellStyle name="Hoa-Scholl 3 3 5" xfId="32149"/>
    <cellStyle name="Hoa-Scholl 3 3 6" xfId="37667"/>
    <cellStyle name="Hoa-Scholl 3 3 7" xfId="42556"/>
    <cellStyle name="Hoa-Scholl 3 3 8" xfId="48209"/>
    <cellStyle name="Hoa-Scholl 3 4" xfId="7578"/>
    <cellStyle name="Hoa-Scholl 3 4 2" xfId="14806"/>
    <cellStyle name="Hoa-Scholl 3 4 3" xfId="22257"/>
    <cellStyle name="Hoa-Scholl 3 4 4" xfId="27423"/>
    <cellStyle name="Hoa-Scholl 3 4 5" xfId="32150"/>
    <cellStyle name="Hoa-Scholl 3 4 6" xfId="37668"/>
    <cellStyle name="Hoa-Scholl 3 4 7" xfId="42557"/>
    <cellStyle name="Hoa-Scholl 3 4 8" xfId="48210"/>
    <cellStyle name="Hoa-Scholl 3 5" xfId="6454"/>
    <cellStyle name="Hoa-Scholl 3 5 2" xfId="14807"/>
    <cellStyle name="Hoa-Scholl 3 5 3" xfId="22258"/>
    <cellStyle name="Hoa-Scholl 3 5 4" xfId="27424"/>
    <cellStyle name="Hoa-Scholl 3 5 5" xfId="32151"/>
    <cellStyle name="Hoa-Scholl 3 5 6" xfId="37669"/>
    <cellStyle name="Hoa-Scholl 3 5 7" xfId="42558"/>
    <cellStyle name="Hoa-Scholl 3 5 8" xfId="48211"/>
    <cellStyle name="Hoa-Scholl 3 6" xfId="6737"/>
    <cellStyle name="Hoa-Scholl 3 6 2" xfId="14808"/>
    <cellStyle name="Hoa-Scholl 3 6 3" xfId="22259"/>
    <cellStyle name="Hoa-Scholl 3 6 4" xfId="27425"/>
    <cellStyle name="Hoa-Scholl 3 6 5" xfId="32152"/>
    <cellStyle name="Hoa-Scholl 3 6 6" xfId="37670"/>
    <cellStyle name="Hoa-Scholl 3 6 7" xfId="42559"/>
    <cellStyle name="Hoa-Scholl 3 6 8" xfId="48212"/>
    <cellStyle name="Hoa-Scholl 3 7" xfId="7963"/>
    <cellStyle name="Hoa-Scholl 3 7 2" xfId="14809"/>
    <cellStyle name="Hoa-Scholl 3 7 3" xfId="22260"/>
    <cellStyle name="Hoa-Scholl 3 7 4" xfId="27426"/>
    <cellStyle name="Hoa-Scholl 3 7 5" xfId="32153"/>
    <cellStyle name="Hoa-Scholl 3 7 6" xfId="37671"/>
    <cellStyle name="Hoa-Scholl 3 7 7" xfId="42560"/>
    <cellStyle name="Hoa-Scholl 3 7 8" xfId="48213"/>
    <cellStyle name="Hoa-Scholl 3 8" xfId="4603"/>
    <cellStyle name="Hoa-Scholl 3 8 2" xfId="14810"/>
    <cellStyle name="Hoa-Scholl 3 8 3" xfId="22261"/>
    <cellStyle name="Hoa-Scholl 3 8 4" xfId="27427"/>
    <cellStyle name="Hoa-Scholl 3 8 5" xfId="32154"/>
    <cellStyle name="Hoa-Scholl 3 8 6" xfId="37672"/>
    <cellStyle name="Hoa-Scholl 3 8 7" xfId="42561"/>
    <cellStyle name="Hoa-Scholl 3 8 8" xfId="48214"/>
    <cellStyle name="Hoa-Scholl 3 9" xfId="7524"/>
    <cellStyle name="Hoa-Scholl 3 9 2" xfId="22262"/>
    <cellStyle name="Hoa-Scholl 3 9 3" xfId="27428"/>
    <cellStyle name="Hoa-Scholl 3 9 4" xfId="32155"/>
    <cellStyle name="Hoa-Scholl 3 9 5" xfId="37673"/>
    <cellStyle name="Hoa-Scholl 3 9 6" xfId="42562"/>
    <cellStyle name="Hoa-Scholl 3 9 7" xfId="48215"/>
    <cellStyle name="Hoa-Scholl 4" xfId="5322"/>
    <cellStyle name="Hoa-Scholl 4 10" xfId="22263"/>
    <cellStyle name="Hoa-Scholl 4 11" xfId="27429"/>
    <cellStyle name="Hoa-Scholl 4 12" xfId="32156"/>
    <cellStyle name="Hoa-Scholl 4 13" xfId="37674"/>
    <cellStyle name="Hoa-Scholl 4 14" xfId="42563"/>
    <cellStyle name="Hoa-Scholl 4 15" xfId="48216"/>
    <cellStyle name="Hoa-Scholl 4 2" xfId="7477"/>
    <cellStyle name="Hoa-Scholl 4 2 2" xfId="14813"/>
    <cellStyle name="Hoa-Scholl 4 2 3" xfId="22264"/>
    <cellStyle name="Hoa-Scholl 4 2 4" xfId="27430"/>
    <cellStyle name="Hoa-Scholl 4 2 5" xfId="32157"/>
    <cellStyle name="Hoa-Scholl 4 2 6" xfId="37675"/>
    <cellStyle name="Hoa-Scholl 4 2 7" xfId="42564"/>
    <cellStyle name="Hoa-Scholl 4 2 8" xfId="48217"/>
    <cellStyle name="Hoa-Scholl 4 3" xfId="7974"/>
    <cellStyle name="Hoa-Scholl 4 3 2" xfId="14814"/>
    <cellStyle name="Hoa-Scholl 4 3 3" xfId="22265"/>
    <cellStyle name="Hoa-Scholl 4 3 4" xfId="27431"/>
    <cellStyle name="Hoa-Scholl 4 3 5" xfId="32158"/>
    <cellStyle name="Hoa-Scholl 4 3 6" xfId="37676"/>
    <cellStyle name="Hoa-Scholl 4 3 7" xfId="42565"/>
    <cellStyle name="Hoa-Scholl 4 3 8" xfId="48218"/>
    <cellStyle name="Hoa-Scholl 4 4" xfId="8336"/>
    <cellStyle name="Hoa-Scholl 4 4 2" xfId="14815"/>
    <cellStyle name="Hoa-Scholl 4 4 3" xfId="22266"/>
    <cellStyle name="Hoa-Scholl 4 4 4" xfId="27432"/>
    <cellStyle name="Hoa-Scholl 4 4 5" xfId="32159"/>
    <cellStyle name="Hoa-Scholl 4 4 6" xfId="37677"/>
    <cellStyle name="Hoa-Scholl 4 4 7" xfId="42566"/>
    <cellStyle name="Hoa-Scholl 4 4 8" xfId="48219"/>
    <cellStyle name="Hoa-Scholl 4 5" xfId="8750"/>
    <cellStyle name="Hoa-Scholl 4 5 2" xfId="14816"/>
    <cellStyle name="Hoa-Scholl 4 5 3" xfId="22267"/>
    <cellStyle name="Hoa-Scholl 4 5 4" xfId="27433"/>
    <cellStyle name="Hoa-Scholl 4 5 5" xfId="32160"/>
    <cellStyle name="Hoa-Scholl 4 5 6" xfId="37678"/>
    <cellStyle name="Hoa-Scholl 4 5 7" xfId="42567"/>
    <cellStyle name="Hoa-Scholl 4 5 8" xfId="48220"/>
    <cellStyle name="Hoa-Scholl 4 6" xfId="9118"/>
    <cellStyle name="Hoa-Scholl 4 6 2" xfId="14817"/>
    <cellStyle name="Hoa-Scholl 4 6 3" xfId="22268"/>
    <cellStyle name="Hoa-Scholl 4 6 4" xfId="27434"/>
    <cellStyle name="Hoa-Scholl 4 6 5" xfId="32161"/>
    <cellStyle name="Hoa-Scholl 4 6 6" xfId="37679"/>
    <cellStyle name="Hoa-Scholl 4 6 7" xfId="42568"/>
    <cellStyle name="Hoa-Scholl 4 6 8" xfId="48221"/>
    <cellStyle name="Hoa-Scholl 4 7" xfId="9546"/>
    <cellStyle name="Hoa-Scholl 4 7 2" xfId="14818"/>
    <cellStyle name="Hoa-Scholl 4 7 3" xfId="22269"/>
    <cellStyle name="Hoa-Scholl 4 7 4" xfId="27435"/>
    <cellStyle name="Hoa-Scholl 4 7 5" xfId="32162"/>
    <cellStyle name="Hoa-Scholl 4 7 6" xfId="37680"/>
    <cellStyle name="Hoa-Scholl 4 7 7" xfId="42569"/>
    <cellStyle name="Hoa-Scholl 4 7 8" xfId="48222"/>
    <cellStyle name="Hoa-Scholl 4 8" xfId="9860"/>
    <cellStyle name="Hoa-Scholl 4 8 2" xfId="14819"/>
    <cellStyle name="Hoa-Scholl 4 8 3" xfId="22270"/>
    <cellStyle name="Hoa-Scholl 4 8 4" xfId="27436"/>
    <cellStyle name="Hoa-Scholl 4 8 5" xfId="32163"/>
    <cellStyle name="Hoa-Scholl 4 8 6" xfId="37681"/>
    <cellStyle name="Hoa-Scholl 4 8 7" xfId="42570"/>
    <cellStyle name="Hoa-Scholl 4 8 8" xfId="48223"/>
    <cellStyle name="Hoa-Scholl 4 9" xfId="10128"/>
    <cellStyle name="Hoa-Scholl 4 9 2" xfId="22271"/>
    <cellStyle name="Hoa-Scholl 4 9 3" xfId="27437"/>
    <cellStyle name="Hoa-Scholl 4 9 4" xfId="32164"/>
    <cellStyle name="Hoa-Scholl 4 9 5" xfId="37682"/>
    <cellStyle name="Hoa-Scholl 4 9 6" xfId="42571"/>
    <cellStyle name="Hoa-Scholl 4 9 7" xfId="48224"/>
    <cellStyle name="Hoa-Scholl 5" xfId="4111"/>
    <cellStyle name="Hoa-Scholl 5 2" xfId="14821"/>
    <cellStyle name="Hoa-Scholl 5 3" xfId="22272"/>
    <cellStyle name="Hoa-Scholl 5 4" xfId="27438"/>
    <cellStyle name="Hoa-Scholl 5 5" xfId="32165"/>
    <cellStyle name="Hoa-Scholl 5 6" xfId="37683"/>
    <cellStyle name="Hoa-Scholl 5 7" xfId="42572"/>
    <cellStyle name="Hoa-Scholl 5 8" xfId="48225"/>
    <cellStyle name="Hoa-Scholl 6" xfId="5270"/>
    <cellStyle name="Hoa-Scholl 6 2" xfId="14822"/>
    <cellStyle name="Hoa-Scholl 6 3" xfId="22273"/>
    <cellStyle name="Hoa-Scholl 6 4" xfId="27439"/>
    <cellStyle name="Hoa-Scholl 6 5" xfId="32166"/>
    <cellStyle name="Hoa-Scholl 6 6" xfId="37684"/>
    <cellStyle name="Hoa-Scholl 6 7" xfId="42573"/>
    <cellStyle name="Hoa-Scholl 6 8" xfId="48226"/>
    <cellStyle name="Hoa-Scholl 7" xfId="11859"/>
    <cellStyle name="Input [yellow]" xfId="211"/>
    <cellStyle name="Input [yellow] 2" xfId="3787"/>
    <cellStyle name="Input [yellow] 2 10" xfId="22274"/>
    <cellStyle name="Input [yellow] 2 11" xfId="27440"/>
    <cellStyle name="Input [yellow] 2 12" xfId="32167"/>
    <cellStyle name="Input [yellow] 2 13" xfId="37685"/>
    <cellStyle name="Input [yellow] 2 14" xfId="42574"/>
    <cellStyle name="Input [yellow] 2 15" xfId="48227"/>
    <cellStyle name="Input [yellow] 2 2" xfId="6776"/>
    <cellStyle name="Input [yellow] 2 2 2" xfId="14824"/>
    <cellStyle name="Input [yellow] 2 2 3" xfId="22275"/>
    <cellStyle name="Input [yellow] 2 2 4" xfId="27441"/>
    <cellStyle name="Input [yellow] 2 2 5" xfId="32168"/>
    <cellStyle name="Input [yellow] 2 2 6" xfId="37686"/>
    <cellStyle name="Input [yellow] 2 2 7" xfId="42575"/>
    <cellStyle name="Input [yellow] 2 2 8" xfId="48228"/>
    <cellStyle name="Input [yellow] 2 3" xfId="5368"/>
    <cellStyle name="Input [yellow] 2 3 2" xfId="14825"/>
    <cellStyle name="Input [yellow] 2 3 3" xfId="22276"/>
    <cellStyle name="Input [yellow] 2 3 4" xfId="27442"/>
    <cellStyle name="Input [yellow] 2 3 5" xfId="32169"/>
    <cellStyle name="Input [yellow] 2 3 6" xfId="37687"/>
    <cellStyle name="Input [yellow] 2 3 7" xfId="42576"/>
    <cellStyle name="Input [yellow] 2 3 8" xfId="48229"/>
    <cellStyle name="Input [yellow] 2 4" xfId="6789"/>
    <cellStyle name="Input [yellow] 2 4 2" xfId="14826"/>
    <cellStyle name="Input [yellow] 2 4 3" xfId="22277"/>
    <cellStyle name="Input [yellow] 2 4 4" xfId="27443"/>
    <cellStyle name="Input [yellow] 2 4 5" xfId="32170"/>
    <cellStyle name="Input [yellow] 2 4 6" xfId="37688"/>
    <cellStyle name="Input [yellow] 2 4 7" xfId="42577"/>
    <cellStyle name="Input [yellow] 2 4 8" xfId="48230"/>
    <cellStyle name="Input [yellow] 2 5" xfId="3755"/>
    <cellStyle name="Input [yellow] 2 5 2" xfId="14827"/>
    <cellStyle name="Input [yellow] 2 5 3" xfId="22278"/>
    <cellStyle name="Input [yellow] 2 5 4" xfId="27444"/>
    <cellStyle name="Input [yellow] 2 5 5" xfId="32171"/>
    <cellStyle name="Input [yellow] 2 5 6" xfId="37689"/>
    <cellStyle name="Input [yellow] 2 5 7" xfId="42578"/>
    <cellStyle name="Input [yellow] 2 5 8" xfId="48231"/>
    <cellStyle name="Input [yellow] 2 6" xfId="7021"/>
    <cellStyle name="Input [yellow] 2 6 2" xfId="14828"/>
    <cellStyle name="Input [yellow] 2 6 3" xfId="22279"/>
    <cellStyle name="Input [yellow] 2 6 4" xfId="27445"/>
    <cellStyle name="Input [yellow] 2 6 5" xfId="32172"/>
    <cellStyle name="Input [yellow] 2 6 6" xfId="37690"/>
    <cellStyle name="Input [yellow] 2 6 7" xfId="42579"/>
    <cellStyle name="Input [yellow] 2 6 8" xfId="48232"/>
    <cellStyle name="Input [yellow] 2 7" xfId="8444"/>
    <cellStyle name="Input [yellow] 2 7 2" xfId="14829"/>
    <cellStyle name="Input [yellow] 2 7 3" xfId="22280"/>
    <cellStyle name="Input [yellow] 2 7 4" xfId="27446"/>
    <cellStyle name="Input [yellow] 2 7 5" xfId="32173"/>
    <cellStyle name="Input [yellow] 2 7 6" xfId="37691"/>
    <cellStyle name="Input [yellow] 2 7 7" xfId="42580"/>
    <cellStyle name="Input [yellow] 2 7 8" xfId="48233"/>
    <cellStyle name="Input [yellow] 2 8" xfId="6194"/>
    <cellStyle name="Input [yellow] 2 8 2" xfId="14830"/>
    <cellStyle name="Input [yellow] 2 8 3" xfId="22281"/>
    <cellStyle name="Input [yellow] 2 8 4" xfId="27447"/>
    <cellStyle name="Input [yellow] 2 8 5" xfId="32174"/>
    <cellStyle name="Input [yellow] 2 8 6" xfId="37692"/>
    <cellStyle name="Input [yellow] 2 8 7" xfId="42581"/>
    <cellStyle name="Input [yellow] 2 8 8" xfId="48234"/>
    <cellStyle name="Input [yellow] 2 9" xfId="14823"/>
    <cellStyle name="Input [yellow] 3" xfId="5244"/>
    <cellStyle name="Input [yellow] 3 10" xfId="22282"/>
    <cellStyle name="Input [yellow] 3 11" xfId="27448"/>
    <cellStyle name="Input [yellow] 3 12" xfId="32175"/>
    <cellStyle name="Input [yellow] 3 13" xfId="37693"/>
    <cellStyle name="Input [yellow] 3 14" xfId="42582"/>
    <cellStyle name="Input [yellow] 3 15" xfId="48235"/>
    <cellStyle name="Input [yellow] 3 2" xfId="7207"/>
    <cellStyle name="Input [yellow] 3 2 2" xfId="14832"/>
    <cellStyle name="Input [yellow] 3 2 3" xfId="22283"/>
    <cellStyle name="Input [yellow] 3 2 4" xfId="27449"/>
    <cellStyle name="Input [yellow] 3 2 5" xfId="32176"/>
    <cellStyle name="Input [yellow] 3 2 6" xfId="37694"/>
    <cellStyle name="Input [yellow] 3 2 7" xfId="42583"/>
    <cellStyle name="Input [yellow] 3 2 8" xfId="48236"/>
    <cellStyle name="Input [yellow] 3 3" xfId="7753"/>
    <cellStyle name="Input [yellow] 3 3 2" xfId="14833"/>
    <cellStyle name="Input [yellow] 3 3 3" xfId="22284"/>
    <cellStyle name="Input [yellow] 3 3 4" xfId="27450"/>
    <cellStyle name="Input [yellow] 3 3 5" xfId="32177"/>
    <cellStyle name="Input [yellow] 3 3 6" xfId="37695"/>
    <cellStyle name="Input [yellow] 3 3 7" xfId="42584"/>
    <cellStyle name="Input [yellow] 3 3 8" xfId="48237"/>
    <cellStyle name="Input [yellow] 3 4" xfId="8077"/>
    <cellStyle name="Input [yellow] 3 4 2" xfId="14834"/>
    <cellStyle name="Input [yellow] 3 4 3" xfId="22285"/>
    <cellStyle name="Input [yellow] 3 4 4" xfId="27451"/>
    <cellStyle name="Input [yellow] 3 4 5" xfId="32178"/>
    <cellStyle name="Input [yellow] 3 4 6" xfId="37696"/>
    <cellStyle name="Input [yellow] 3 4 7" xfId="42585"/>
    <cellStyle name="Input [yellow] 3 4 8" xfId="48238"/>
    <cellStyle name="Input [yellow] 3 5" xfId="8526"/>
    <cellStyle name="Input [yellow] 3 5 2" xfId="14835"/>
    <cellStyle name="Input [yellow] 3 5 3" xfId="22286"/>
    <cellStyle name="Input [yellow] 3 5 4" xfId="27452"/>
    <cellStyle name="Input [yellow] 3 5 5" xfId="32179"/>
    <cellStyle name="Input [yellow] 3 5 6" xfId="37697"/>
    <cellStyle name="Input [yellow] 3 5 7" xfId="42586"/>
    <cellStyle name="Input [yellow] 3 5 8" xfId="48239"/>
    <cellStyle name="Input [yellow] 3 6" xfId="8873"/>
    <cellStyle name="Input [yellow] 3 6 2" xfId="14836"/>
    <cellStyle name="Input [yellow] 3 6 3" xfId="22287"/>
    <cellStyle name="Input [yellow] 3 6 4" xfId="27453"/>
    <cellStyle name="Input [yellow] 3 6 5" xfId="32180"/>
    <cellStyle name="Input [yellow] 3 6 6" xfId="37698"/>
    <cellStyle name="Input [yellow] 3 6 7" xfId="42587"/>
    <cellStyle name="Input [yellow] 3 6 8" xfId="48240"/>
    <cellStyle name="Input [yellow] 3 7" xfId="9325"/>
    <cellStyle name="Input [yellow] 3 7 2" xfId="14837"/>
    <cellStyle name="Input [yellow] 3 7 3" xfId="22288"/>
    <cellStyle name="Input [yellow] 3 7 4" xfId="27454"/>
    <cellStyle name="Input [yellow] 3 7 5" xfId="32181"/>
    <cellStyle name="Input [yellow] 3 7 6" xfId="37699"/>
    <cellStyle name="Input [yellow] 3 7 7" xfId="42588"/>
    <cellStyle name="Input [yellow] 3 7 8" xfId="48241"/>
    <cellStyle name="Input [yellow] 3 8" xfId="9685"/>
    <cellStyle name="Input [yellow] 3 8 2" xfId="14838"/>
    <cellStyle name="Input [yellow] 3 8 3" xfId="22289"/>
    <cellStyle name="Input [yellow] 3 8 4" xfId="27455"/>
    <cellStyle name="Input [yellow] 3 8 5" xfId="32182"/>
    <cellStyle name="Input [yellow] 3 8 6" xfId="37700"/>
    <cellStyle name="Input [yellow] 3 8 7" xfId="42589"/>
    <cellStyle name="Input [yellow] 3 8 8" xfId="48242"/>
    <cellStyle name="Input [yellow] 3 9" xfId="9952"/>
    <cellStyle name="Input [yellow] 3 9 2" xfId="22290"/>
    <cellStyle name="Input [yellow] 3 9 3" xfId="27456"/>
    <cellStyle name="Input [yellow] 3 9 4" xfId="32183"/>
    <cellStyle name="Input [yellow] 3 9 5" xfId="37701"/>
    <cellStyle name="Input [yellow] 3 9 6" xfId="42590"/>
    <cellStyle name="Input [yellow] 3 9 7" xfId="48243"/>
    <cellStyle name="Input [yellow] 4" xfId="4060"/>
    <cellStyle name="Input [yellow] 4 10" xfId="22291"/>
    <cellStyle name="Input [yellow] 4 11" xfId="27457"/>
    <cellStyle name="Input [yellow] 4 12" xfId="32184"/>
    <cellStyle name="Input [yellow] 4 13" xfId="37702"/>
    <cellStyle name="Input [yellow] 4 14" xfId="42591"/>
    <cellStyle name="Input [yellow] 4 15" xfId="48244"/>
    <cellStyle name="Input [yellow] 4 2" xfId="7076"/>
    <cellStyle name="Input [yellow] 4 2 2" xfId="14839"/>
    <cellStyle name="Input [yellow] 4 2 3" xfId="22292"/>
    <cellStyle name="Input [yellow] 4 2 4" xfId="27458"/>
    <cellStyle name="Input [yellow] 4 2 5" xfId="32185"/>
    <cellStyle name="Input [yellow] 4 2 6" xfId="37703"/>
    <cellStyle name="Input [yellow] 4 2 7" xfId="42592"/>
    <cellStyle name="Input [yellow] 4 2 8" xfId="48245"/>
    <cellStyle name="Input [yellow] 4 3" xfId="7650"/>
    <cellStyle name="Input [yellow] 4 3 2" xfId="14840"/>
    <cellStyle name="Input [yellow] 4 3 3" xfId="22293"/>
    <cellStyle name="Input [yellow] 4 3 4" xfId="27459"/>
    <cellStyle name="Input [yellow] 4 3 5" xfId="32186"/>
    <cellStyle name="Input [yellow] 4 3 6" xfId="37704"/>
    <cellStyle name="Input [yellow] 4 3 7" xfId="42593"/>
    <cellStyle name="Input [yellow] 4 3 8" xfId="48246"/>
    <cellStyle name="Input [yellow] 4 4" xfId="4332"/>
    <cellStyle name="Input [yellow] 4 4 2" xfId="14841"/>
    <cellStyle name="Input [yellow] 4 4 3" xfId="22294"/>
    <cellStyle name="Input [yellow] 4 4 4" xfId="27460"/>
    <cellStyle name="Input [yellow] 4 4 5" xfId="32187"/>
    <cellStyle name="Input [yellow] 4 4 6" xfId="37705"/>
    <cellStyle name="Input [yellow] 4 4 7" xfId="42594"/>
    <cellStyle name="Input [yellow] 4 4 8" xfId="48247"/>
    <cellStyle name="Input [yellow] 4 5" xfId="8428"/>
    <cellStyle name="Input [yellow] 4 5 2" xfId="14842"/>
    <cellStyle name="Input [yellow] 4 5 3" xfId="22295"/>
    <cellStyle name="Input [yellow] 4 5 4" xfId="27461"/>
    <cellStyle name="Input [yellow] 4 5 5" xfId="32188"/>
    <cellStyle name="Input [yellow] 4 5 6" xfId="37706"/>
    <cellStyle name="Input [yellow] 4 5 7" xfId="42595"/>
    <cellStyle name="Input [yellow] 4 5 8" xfId="48248"/>
    <cellStyle name="Input [yellow] 4 6" xfId="4858"/>
    <cellStyle name="Input [yellow] 4 6 2" xfId="14843"/>
    <cellStyle name="Input [yellow] 4 6 3" xfId="22296"/>
    <cellStyle name="Input [yellow] 4 6 4" xfId="27462"/>
    <cellStyle name="Input [yellow] 4 6 5" xfId="32189"/>
    <cellStyle name="Input [yellow] 4 6 6" xfId="37707"/>
    <cellStyle name="Input [yellow] 4 6 7" xfId="42596"/>
    <cellStyle name="Input [yellow] 4 6 8" xfId="48249"/>
    <cellStyle name="Input [yellow] 4 7" xfId="9228"/>
    <cellStyle name="Input [yellow] 4 7 2" xfId="14844"/>
    <cellStyle name="Input [yellow] 4 7 3" xfId="22297"/>
    <cellStyle name="Input [yellow] 4 7 4" xfId="27463"/>
    <cellStyle name="Input [yellow] 4 7 5" xfId="32190"/>
    <cellStyle name="Input [yellow] 4 7 6" xfId="37708"/>
    <cellStyle name="Input [yellow] 4 7 7" xfId="42597"/>
    <cellStyle name="Input [yellow] 4 7 8" xfId="48250"/>
    <cellStyle name="Input [yellow] 4 8" xfId="9595"/>
    <cellStyle name="Input [yellow] 4 8 2" xfId="14845"/>
    <cellStyle name="Input [yellow] 4 8 3" xfId="22298"/>
    <cellStyle name="Input [yellow] 4 8 4" xfId="27464"/>
    <cellStyle name="Input [yellow] 4 8 5" xfId="32191"/>
    <cellStyle name="Input [yellow] 4 8 6" xfId="37709"/>
    <cellStyle name="Input [yellow] 4 8 7" xfId="42598"/>
    <cellStyle name="Input [yellow] 4 8 8" xfId="48251"/>
    <cellStyle name="Input [yellow] 4 9" xfId="7981"/>
    <cellStyle name="Input [yellow] 4 9 2" xfId="22299"/>
    <cellStyle name="Input [yellow] 4 9 3" xfId="27465"/>
    <cellStyle name="Input [yellow] 4 9 4" xfId="32192"/>
    <cellStyle name="Input [yellow] 4 9 5" xfId="37710"/>
    <cellStyle name="Input [yellow] 4 9 6" xfId="42599"/>
    <cellStyle name="Input [yellow] 4 9 7" xfId="48252"/>
    <cellStyle name="Input [yellow] 5" xfId="5679"/>
    <cellStyle name="Input [yellow] 5 2" xfId="14846"/>
    <cellStyle name="Input [yellow] 5 3" xfId="22300"/>
    <cellStyle name="Input [yellow] 5 4" xfId="27466"/>
    <cellStyle name="Input [yellow] 5 5" xfId="32193"/>
    <cellStyle name="Input [yellow] 5 6" xfId="37711"/>
    <cellStyle name="Input [yellow] 5 7" xfId="42600"/>
    <cellStyle name="Input [yellow] 5 8" xfId="48253"/>
    <cellStyle name="Input [yellow] 6" xfId="4795"/>
    <cellStyle name="Input [yellow] 6 2" xfId="14847"/>
    <cellStyle name="Input [yellow] 6 3" xfId="22301"/>
    <cellStyle name="Input [yellow] 6 4" xfId="27467"/>
    <cellStyle name="Input [yellow] 6 5" xfId="32194"/>
    <cellStyle name="Input [yellow] 6 6" xfId="37712"/>
    <cellStyle name="Input [yellow] 6 7" xfId="42601"/>
    <cellStyle name="Input [yellow] 6 8" xfId="48254"/>
    <cellStyle name="Input [yellow] 7" xfId="10331"/>
    <cellStyle name="Input 10" xfId="4589"/>
    <cellStyle name="Input 10 2" xfId="14848"/>
    <cellStyle name="Input 10 3" xfId="22302"/>
    <cellStyle name="Input 10 4" xfId="27468"/>
    <cellStyle name="Input 10 5" xfId="32195"/>
    <cellStyle name="Input 10 6" xfId="37713"/>
    <cellStyle name="Input 10 7" xfId="42602"/>
    <cellStyle name="Input 10 8" xfId="48255"/>
    <cellStyle name="Input 11" xfId="7858"/>
    <cellStyle name="Input 11 2" xfId="14849"/>
    <cellStyle name="Input 11 3" xfId="22303"/>
    <cellStyle name="Input 11 4" xfId="27469"/>
    <cellStyle name="Input 11 5" xfId="32196"/>
    <cellStyle name="Input 11 6" xfId="37714"/>
    <cellStyle name="Input 11 7" xfId="42603"/>
    <cellStyle name="Input 11 8" xfId="48256"/>
    <cellStyle name="Input 12" xfId="7411"/>
    <cellStyle name="Input 12 2" xfId="14850"/>
    <cellStyle name="Input 12 3" xfId="22304"/>
    <cellStyle name="Input 12 4" xfId="27470"/>
    <cellStyle name="Input 12 5" xfId="32197"/>
    <cellStyle name="Input 12 6" xfId="37715"/>
    <cellStyle name="Input 12 7" xfId="42604"/>
    <cellStyle name="Input 12 8" xfId="48257"/>
    <cellStyle name="Input 13" xfId="5762"/>
    <cellStyle name="Input 13 2" xfId="14851"/>
    <cellStyle name="Input 13 3" xfId="22305"/>
    <cellStyle name="Input 13 4" xfId="27471"/>
    <cellStyle name="Input 13 5" xfId="32198"/>
    <cellStyle name="Input 13 6" xfId="37716"/>
    <cellStyle name="Input 13 7" xfId="42605"/>
    <cellStyle name="Input 13 8" xfId="48258"/>
    <cellStyle name="Input 14" xfId="4184"/>
    <cellStyle name="Input 14 2" xfId="14852"/>
    <cellStyle name="Input 14 3" xfId="22306"/>
    <cellStyle name="Input 14 4" xfId="27472"/>
    <cellStyle name="Input 14 5" xfId="32199"/>
    <cellStyle name="Input 14 6" xfId="37717"/>
    <cellStyle name="Input 14 7" xfId="42606"/>
    <cellStyle name="Input 14 8" xfId="48259"/>
    <cellStyle name="Input 15" xfId="8397"/>
    <cellStyle name="Input 15 2" xfId="14853"/>
    <cellStyle name="Input 15 3" xfId="22307"/>
    <cellStyle name="Input 15 4" xfId="27473"/>
    <cellStyle name="Input 15 5" xfId="32200"/>
    <cellStyle name="Input 15 6" xfId="37718"/>
    <cellStyle name="Input 15 7" xfId="42607"/>
    <cellStyle name="Input 15 8" xfId="48260"/>
    <cellStyle name="Input 16" xfId="6500"/>
    <cellStyle name="Input 16 2" xfId="14854"/>
    <cellStyle name="Input 16 3" xfId="22308"/>
    <cellStyle name="Input 16 4" xfId="27474"/>
    <cellStyle name="Input 16 5" xfId="32201"/>
    <cellStyle name="Input 16 6" xfId="37719"/>
    <cellStyle name="Input 16 7" xfId="42608"/>
    <cellStyle name="Input 16 8" xfId="48261"/>
    <cellStyle name="Input 2" xfId="2038"/>
    <cellStyle name="Input 2 10" xfId="4599"/>
    <cellStyle name="Input 2 10 2" xfId="14855"/>
    <cellStyle name="Input 2 10 3" xfId="22309"/>
    <cellStyle name="Input 2 10 4" xfId="27475"/>
    <cellStyle name="Input 2 10 5" xfId="32202"/>
    <cellStyle name="Input 2 10 6" xfId="37720"/>
    <cellStyle name="Input 2 10 7" xfId="42609"/>
    <cellStyle name="Input 2 10 8" xfId="48262"/>
    <cellStyle name="Input 2 11" xfId="6274"/>
    <cellStyle name="Input 2 11 2" xfId="14856"/>
    <cellStyle name="Input 2 11 3" xfId="22310"/>
    <cellStyle name="Input 2 11 4" xfId="27476"/>
    <cellStyle name="Input 2 11 5" xfId="32203"/>
    <cellStyle name="Input 2 11 6" xfId="37721"/>
    <cellStyle name="Input 2 11 7" xfId="42610"/>
    <cellStyle name="Input 2 11 8" xfId="48263"/>
    <cellStyle name="Input 2 12" xfId="5084"/>
    <cellStyle name="Input 2 12 2" xfId="14857"/>
    <cellStyle name="Input 2 12 3" xfId="22311"/>
    <cellStyle name="Input 2 12 4" xfId="27477"/>
    <cellStyle name="Input 2 12 5" xfId="32204"/>
    <cellStyle name="Input 2 12 6" xfId="37722"/>
    <cellStyle name="Input 2 12 7" xfId="42611"/>
    <cellStyle name="Input 2 12 8" xfId="48264"/>
    <cellStyle name="Input 2 13" xfId="11861"/>
    <cellStyle name="Input 2 14" xfId="22455"/>
    <cellStyle name="Input 2 15" xfId="22620"/>
    <cellStyle name="Input 2 16" xfId="32337"/>
    <cellStyle name="Input 2 17" xfId="19943"/>
    <cellStyle name="Input 2 18" xfId="47210"/>
    <cellStyle name="Input 2 2" xfId="2039"/>
    <cellStyle name="Input 2 2 10" xfId="5970"/>
    <cellStyle name="Input 2 2 10 2" xfId="14858"/>
    <cellStyle name="Input 2 2 10 3" xfId="22312"/>
    <cellStyle name="Input 2 2 10 4" xfId="27478"/>
    <cellStyle name="Input 2 2 10 5" xfId="32205"/>
    <cellStyle name="Input 2 2 10 6" xfId="37723"/>
    <cellStyle name="Input 2 2 10 7" xfId="42612"/>
    <cellStyle name="Input 2 2 10 8" xfId="48265"/>
    <cellStyle name="Input 2 2 11" xfId="11862"/>
    <cellStyle name="Input 2 2 12" xfId="10310"/>
    <cellStyle name="Input 2 2 13" xfId="27622"/>
    <cellStyle name="Input 2 2 14" xfId="22587"/>
    <cellStyle name="Input 2 2 15" xfId="20156"/>
    <cellStyle name="Input 2 2 16" xfId="47211"/>
    <cellStyle name="Input 2 2 2" xfId="4778"/>
    <cellStyle name="Input 2 2 2 10" xfId="14859"/>
    <cellStyle name="Input 2 2 2 11" xfId="22313"/>
    <cellStyle name="Input 2 2 2 12" xfId="27479"/>
    <cellStyle name="Input 2 2 2 13" xfId="32206"/>
    <cellStyle name="Input 2 2 2 14" xfId="37724"/>
    <cellStyle name="Input 2 2 2 15" xfId="42613"/>
    <cellStyle name="Input 2 2 2 16" xfId="48266"/>
    <cellStyle name="Input 2 2 2 2" xfId="7144"/>
    <cellStyle name="Input 2 2 2 2 2" xfId="14860"/>
    <cellStyle name="Input 2 2 2 2 3" xfId="22314"/>
    <cellStyle name="Input 2 2 2 2 4" xfId="27480"/>
    <cellStyle name="Input 2 2 2 2 5" xfId="32207"/>
    <cellStyle name="Input 2 2 2 2 6" xfId="37725"/>
    <cellStyle name="Input 2 2 2 2 7" xfId="42614"/>
    <cellStyle name="Input 2 2 2 2 8" xfId="48267"/>
    <cellStyle name="Input 2 2 2 3" xfId="7704"/>
    <cellStyle name="Input 2 2 2 3 2" xfId="14861"/>
    <cellStyle name="Input 2 2 2 3 3" xfId="22315"/>
    <cellStyle name="Input 2 2 2 3 4" xfId="27481"/>
    <cellStyle name="Input 2 2 2 3 5" xfId="32208"/>
    <cellStyle name="Input 2 2 2 3 6" xfId="37726"/>
    <cellStyle name="Input 2 2 2 3 7" xfId="42615"/>
    <cellStyle name="Input 2 2 2 3 8" xfId="48268"/>
    <cellStyle name="Input 2 2 2 4" xfId="8016"/>
    <cellStyle name="Input 2 2 2 4 2" xfId="14862"/>
    <cellStyle name="Input 2 2 2 4 3" xfId="22316"/>
    <cellStyle name="Input 2 2 2 4 4" xfId="27482"/>
    <cellStyle name="Input 2 2 2 4 5" xfId="32209"/>
    <cellStyle name="Input 2 2 2 4 6" xfId="37727"/>
    <cellStyle name="Input 2 2 2 4 7" xfId="42616"/>
    <cellStyle name="Input 2 2 2 4 8" xfId="48269"/>
    <cellStyle name="Input 2 2 2 5" xfId="8477"/>
    <cellStyle name="Input 2 2 2 5 2" xfId="14863"/>
    <cellStyle name="Input 2 2 2 5 3" xfId="22317"/>
    <cellStyle name="Input 2 2 2 5 4" xfId="27483"/>
    <cellStyle name="Input 2 2 2 5 5" xfId="32210"/>
    <cellStyle name="Input 2 2 2 5 6" xfId="37728"/>
    <cellStyle name="Input 2 2 2 5 7" xfId="42617"/>
    <cellStyle name="Input 2 2 2 5 8" xfId="48270"/>
    <cellStyle name="Input 2 2 2 6" xfId="8816"/>
    <cellStyle name="Input 2 2 2 6 2" xfId="14864"/>
    <cellStyle name="Input 2 2 2 6 3" xfId="22318"/>
    <cellStyle name="Input 2 2 2 6 4" xfId="27484"/>
    <cellStyle name="Input 2 2 2 6 5" xfId="32211"/>
    <cellStyle name="Input 2 2 2 6 6" xfId="37729"/>
    <cellStyle name="Input 2 2 2 6 7" xfId="42618"/>
    <cellStyle name="Input 2 2 2 6 8" xfId="48271"/>
    <cellStyle name="Input 2 2 2 7" xfId="9278"/>
    <cellStyle name="Input 2 2 2 7 2" xfId="14865"/>
    <cellStyle name="Input 2 2 2 7 3" xfId="22319"/>
    <cellStyle name="Input 2 2 2 7 4" xfId="27485"/>
    <cellStyle name="Input 2 2 2 7 5" xfId="32212"/>
    <cellStyle name="Input 2 2 2 7 6" xfId="37730"/>
    <cellStyle name="Input 2 2 2 7 7" xfId="42619"/>
    <cellStyle name="Input 2 2 2 7 8" xfId="48272"/>
    <cellStyle name="Input 2 2 2 8" xfId="9640"/>
    <cellStyle name="Input 2 2 2 8 2" xfId="14866"/>
    <cellStyle name="Input 2 2 2 8 3" xfId="22320"/>
    <cellStyle name="Input 2 2 2 8 4" xfId="27486"/>
    <cellStyle name="Input 2 2 2 8 5" xfId="32213"/>
    <cellStyle name="Input 2 2 2 8 6" xfId="37731"/>
    <cellStyle name="Input 2 2 2 8 7" xfId="42620"/>
    <cellStyle name="Input 2 2 2 8 8" xfId="48273"/>
    <cellStyle name="Input 2 2 2 9" xfId="9908"/>
    <cellStyle name="Input 2 2 2 9 2" xfId="14867"/>
    <cellStyle name="Input 2 2 2 9 3" xfId="22321"/>
    <cellStyle name="Input 2 2 2 9 4" xfId="27487"/>
    <cellStyle name="Input 2 2 2 9 5" xfId="32214"/>
    <cellStyle name="Input 2 2 2 9 6" xfId="37732"/>
    <cellStyle name="Input 2 2 2 9 7" xfId="42621"/>
    <cellStyle name="Input 2 2 2 9 8" xfId="48274"/>
    <cellStyle name="Input 2 2 3" xfId="3772"/>
    <cellStyle name="Input 2 2 3 10" xfId="14868"/>
    <cellStyle name="Input 2 2 3 11" xfId="22322"/>
    <cellStyle name="Input 2 2 3 12" xfId="27488"/>
    <cellStyle name="Input 2 2 3 13" xfId="32215"/>
    <cellStyle name="Input 2 2 3 14" xfId="37733"/>
    <cellStyle name="Input 2 2 3 15" xfId="42622"/>
    <cellStyle name="Input 2 2 3 16" xfId="48275"/>
    <cellStyle name="Input 2 2 3 2" xfId="7232"/>
    <cellStyle name="Input 2 2 3 2 2" xfId="14869"/>
    <cellStyle name="Input 2 2 3 2 3" xfId="22323"/>
    <cellStyle name="Input 2 2 3 2 4" xfId="27489"/>
    <cellStyle name="Input 2 2 3 2 5" xfId="32216"/>
    <cellStyle name="Input 2 2 3 2 6" xfId="37734"/>
    <cellStyle name="Input 2 2 3 2 7" xfId="42623"/>
    <cellStyle name="Input 2 2 3 2 8" xfId="48276"/>
    <cellStyle name="Input 2 2 3 3" xfId="7774"/>
    <cellStyle name="Input 2 2 3 3 2" xfId="14870"/>
    <cellStyle name="Input 2 2 3 3 3" xfId="22324"/>
    <cellStyle name="Input 2 2 3 3 4" xfId="27490"/>
    <cellStyle name="Input 2 2 3 3 5" xfId="32217"/>
    <cellStyle name="Input 2 2 3 3 6" xfId="37735"/>
    <cellStyle name="Input 2 2 3 3 7" xfId="42624"/>
    <cellStyle name="Input 2 2 3 3 8" xfId="48277"/>
    <cellStyle name="Input 2 2 3 4" xfId="8102"/>
    <cellStyle name="Input 2 2 3 4 2" xfId="14871"/>
    <cellStyle name="Input 2 2 3 4 3" xfId="22325"/>
    <cellStyle name="Input 2 2 3 4 4" xfId="27491"/>
    <cellStyle name="Input 2 2 3 4 5" xfId="32218"/>
    <cellStyle name="Input 2 2 3 4 6" xfId="37736"/>
    <cellStyle name="Input 2 2 3 4 7" xfId="42625"/>
    <cellStyle name="Input 2 2 3 4 8" xfId="48278"/>
    <cellStyle name="Input 2 2 3 5" xfId="8545"/>
    <cellStyle name="Input 2 2 3 5 2" xfId="14872"/>
    <cellStyle name="Input 2 2 3 5 3" xfId="22326"/>
    <cellStyle name="Input 2 2 3 5 4" xfId="27492"/>
    <cellStyle name="Input 2 2 3 5 5" xfId="32219"/>
    <cellStyle name="Input 2 2 3 5 6" xfId="37737"/>
    <cellStyle name="Input 2 2 3 5 7" xfId="42626"/>
    <cellStyle name="Input 2 2 3 5 8" xfId="48279"/>
    <cellStyle name="Input 2 2 3 6" xfId="8897"/>
    <cellStyle name="Input 2 2 3 6 2" xfId="14873"/>
    <cellStyle name="Input 2 2 3 6 3" xfId="22327"/>
    <cellStyle name="Input 2 2 3 6 4" xfId="27493"/>
    <cellStyle name="Input 2 2 3 6 5" xfId="32220"/>
    <cellStyle name="Input 2 2 3 6 6" xfId="37738"/>
    <cellStyle name="Input 2 2 3 6 7" xfId="42627"/>
    <cellStyle name="Input 2 2 3 6 8" xfId="48280"/>
    <cellStyle name="Input 2 2 3 7" xfId="9348"/>
    <cellStyle name="Input 2 2 3 7 2" xfId="14874"/>
    <cellStyle name="Input 2 2 3 7 3" xfId="22328"/>
    <cellStyle name="Input 2 2 3 7 4" xfId="27494"/>
    <cellStyle name="Input 2 2 3 7 5" xfId="32221"/>
    <cellStyle name="Input 2 2 3 7 6" xfId="37739"/>
    <cellStyle name="Input 2 2 3 7 7" xfId="42628"/>
    <cellStyle name="Input 2 2 3 7 8" xfId="48281"/>
    <cellStyle name="Input 2 2 3 8" xfId="9701"/>
    <cellStyle name="Input 2 2 3 8 2" xfId="14875"/>
    <cellStyle name="Input 2 2 3 8 3" xfId="22329"/>
    <cellStyle name="Input 2 2 3 8 4" xfId="27495"/>
    <cellStyle name="Input 2 2 3 8 5" xfId="32222"/>
    <cellStyle name="Input 2 2 3 8 6" xfId="37740"/>
    <cellStyle name="Input 2 2 3 8 7" xfId="42629"/>
    <cellStyle name="Input 2 2 3 8 8" xfId="48282"/>
    <cellStyle name="Input 2 2 3 9" xfId="9968"/>
    <cellStyle name="Input 2 2 3 9 2" xfId="14876"/>
    <cellStyle name="Input 2 2 3 9 3" xfId="22330"/>
    <cellStyle name="Input 2 2 3 9 4" xfId="27496"/>
    <cellStyle name="Input 2 2 3 9 5" xfId="32223"/>
    <cellStyle name="Input 2 2 3 9 6" xfId="37741"/>
    <cellStyle name="Input 2 2 3 9 7" xfId="42630"/>
    <cellStyle name="Input 2 2 3 9 8" xfId="48283"/>
    <cellStyle name="Input 2 2 4" xfId="4810"/>
    <cellStyle name="Input 2 2 4 10" xfId="14877"/>
    <cellStyle name="Input 2 2 4 11" xfId="22331"/>
    <cellStyle name="Input 2 2 4 12" xfId="27497"/>
    <cellStyle name="Input 2 2 4 13" xfId="32224"/>
    <cellStyle name="Input 2 2 4 14" xfId="37742"/>
    <cellStyle name="Input 2 2 4 15" xfId="42631"/>
    <cellStyle name="Input 2 2 4 16" xfId="48284"/>
    <cellStyle name="Input 2 2 4 2" xfId="7297"/>
    <cellStyle name="Input 2 2 4 2 2" xfId="14878"/>
    <cellStyle name="Input 2 2 4 2 3" xfId="22332"/>
    <cellStyle name="Input 2 2 4 2 4" xfId="27498"/>
    <cellStyle name="Input 2 2 4 2 5" xfId="32225"/>
    <cellStyle name="Input 2 2 4 2 6" xfId="37743"/>
    <cellStyle name="Input 2 2 4 2 7" xfId="42632"/>
    <cellStyle name="Input 2 2 4 2 8" xfId="48285"/>
    <cellStyle name="Input 2 2 4 3" xfId="7813"/>
    <cellStyle name="Input 2 2 4 3 2" xfId="14879"/>
    <cellStyle name="Input 2 2 4 3 3" xfId="22333"/>
    <cellStyle name="Input 2 2 4 3 4" xfId="27499"/>
    <cellStyle name="Input 2 2 4 3 5" xfId="32226"/>
    <cellStyle name="Input 2 2 4 3 6" xfId="37744"/>
    <cellStyle name="Input 2 2 4 3 7" xfId="42633"/>
    <cellStyle name="Input 2 2 4 3 8" xfId="48286"/>
    <cellStyle name="Input 2 2 4 4" xfId="8165"/>
    <cellStyle name="Input 2 2 4 4 2" xfId="14880"/>
    <cellStyle name="Input 2 2 4 4 3" xfId="22334"/>
    <cellStyle name="Input 2 2 4 4 4" xfId="27500"/>
    <cellStyle name="Input 2 2 4 4 5" xfId="32227"/>
    <cellStyle name="Input 2 2 4 4 6" xfId="37745"/>
    <cellStyle name="Input 2 2 4 4 7" xfId="42634"/>
    <cellStyle name="Input 2 2 4 4 8" xfId="48287"/>
    <cellStyle name="Input 2 2 4 5" xfId="8586"/>
    <cellStyle name="Input 2 2 4 5 2" xfId="14881"/>
    <cellStyle name="Input 2 2 4 5 3" xfId="22335"/>
    <cellStyle name="Input 2 2 4 5 4" xfId="27501"/>
    <cellStyle name="Input 2 2 4 5 5" xfId="32228"/>
    <cellStyle name="Input 2 2 4 5 6" xfId="37746"/>
    <cellStyle name="Input 2 2 4 5 7" xfId="42635"/>
    <cellStyle name="Input 2 2 4 5 8" xfId="48288"/>
    <cellStyle name="Input 2 2 4 6" xfId="8949"/>
    <cellStyle name="Input 2 2 4 6 2" xfId="14882"/>
    <cellStyle name="Input 2 2 4 6 3" xfId="22336"/>
    <cellStyle name="Input 2 2 4 6 4" xfId="27502"/>
    <cellStyle name="Input 2 2 4 6 5" xfId="32229"/>
    <cellStyle name="Input 2 2 4 6 6" xfId="37747"/>
    <cellStyle name="Input 2 2 4 6 7" xfId="42636"/>
    <cellStyle name="Input 2 2 4 6 8" xfId="48289"/>
    <cellStyle name="Input 2 2 4 7" xfId="9400"/>
    <cellStyle name="Input 2 2 4 7 2" xfId="14883"/>
    <cellStyle name="Input 2 2 4 7 3" xfId="22337"/>
    <cellStyle name="Input 2 2 4 7 4" xfId="27503"/>
    <cellStyle name="Input 2 2 4 7 5" xfId="32230"/>
    <cellStyle name="Input 2 2 4 7 6" xfId="37748"/>
    <cellStyle name="Input 2 2 4 7 7" xfId="42637"/>
    <cellStyle name="Input 2 2 4 7 8" xfId="48290"/>
    <cellStyle name="Input 2 2 4 8" xfId="9730"/>
    <cellStyle name="Input 2 2 4 8 2" xfId="14884"/>
    <cellStyle name="Input 2 2 4 8 3" xfId="22338"/>
    <cellStyle name="Input 2 2 4 8 4" xfId="27504"/>
    <cellStyle name="Input 2 2 4 8 5" xfId="32231"/>
    <cellStyle name="Input 2 2 4 8 6" xfId="37749"/>
    <cellStyle name="Input 2 2 4 8 7" xfId="42638"/>
    <cellStyle name="Input 2 2 4 8 8" xfId="48291"/>
    <cellStyle name="Input 2 2 4 9" xfId="9998"/>
    <cellStyle name="Input 2 2 4 9 2" xfId="14885"/>
    <cellStyle name="Input 2 2 4 9 3" xfId="22339"/>
    <cellStyle name="Input 2 2 4 9 4" xfId="27505"/>
    <cellStyle name="Input 2 2 4 9 5" xfId="32232"/>
    <cellStyle name="Input 2 2 4 9 6" xfId="37750"/>
    <cellStyle name="Input 2 2 4 9 7" xfId="42639"/>
    <cellStyle name="Input 2 2 4 9 8" xfId="48292"/>
    <cellStyle name="Input 2 2 5" xfId="5857"/>
    <cellStyle name="Input 2 2 5 2" xfId="14886"/>
    <cellStyle name="Input 2 2 5 3" xfId="22340"/>
    <cellStyle name="Input 2 2 5 4" xfId="27506"/>
    <cellStyle name="Input 2 2 5 5" xfId="32233"/>
    <cellStyle name="Input 2 2 5 6" xfId="37751"/>
    <cellStyle name="Input 2 2 5 7" xfId="42640"/>
    <cellStyle name="Input 2 2 5 8" xfId="48293"/>
    <cellStyle name="Input 2 2 6" xfId="5964"/>
    <cellStyle name="Input 2 2 6 2" xfId="14887"/>
    <cellStyle name="Input 2 2 6 3" xfId="22341"/>
    <cellStyle name="Input 2 2 6 4" xfId="27507"/>
    <cellStyle name="Input 2 2 6 5" xfId="32234"/>
    <cellStyle name="Input 2 2 6 6" xfId="37752"/>
    <cellStyle name="Input 2 2 6 7" xfId="42641"/>
    <cellStyle name="Input 2 2 6 8" xfId="48294"/>
    <cellStyle name="Input 2 2 7" xfId="4583"/>
    <cellStyle name="Input 2 2 7 2" xfId="14888"/>
    <cellStyle name="Input 2 2 7 3" xfId="22342"/>
    <cellStyle name="Input 2 2 7 4" xfId="27508"/>
    <cellStyle name="Input 2 2 7 5" xfId="32235"/>
    <cellStyle name="Input 2 2 7 6" xfId="37753"/>
    <cellStyle name="Input 2 2 7 7" xfId="42642"/>
    <cellStyle name="Input 2 2 7 8" xfId="48295"/>
    <cellStyle name="Input 2 2 8" xfId="4734"/>
    <cellStyle name="Input 2 2 8 2" xfId="14889"/>
    <cellStyle name="Input 2 2 8 3" xfId="22343"/>
    <cellStyle name="Input 2 2 8 4" xfId="27509"/>
    <cellStyle name="Input 2 2 8 5" xfId="32236"/>
    <cellStyle name="Input 2 2 8 6" xfId="37754"/>
    <cellStyle name="Input 2 2 8 7" xfId="42643"/>
    <cellStyle name="Input 2 2 8 8" xfId="48296"/>
    <cellStyle name="Input 2 2 9" xfId="7575"/>
    <cellStyle name="Input 2 2 9 2" xfId="14890"/>
    <cellStyle name="Input 2 2 9 3" xfId="22344"/>
    <cellStyle name="Input 2 2 9 4" xfId="27510"/>
    <cellStyle name="Input 2 2 9 5" xfId="32237"/>
    <cellStyle name="Input 2 2 9 6" xfId="37755"/>
    <cellStyle name="Input 2 2 9 7" xfId="42644"/>
    <cellStyle name="Input 2 2 9 8" xfId="48297"/>
    <cellStyle name="Input 2 3" xfId="4777"/>
    <cellStyle name="Input 2 3 10" xfId="14891"/>
    <cellStyle name="Input 2 3 11" xfId="22345"/>
    <cellStyle name="Input 2 3 12" xfId="27511"/>
    <cellStyle name="Input 2 3 13" xfId="32238"/>
    <cellStyle name="Input 2 3 14" xfId="37756"/>
    <cellStyle name="Input 2 3 15" xfId="42645"/>
    <cellStyle name="Input 2 3 16" xfId="48298"/>
    <cellStyle name="Input 2 3 2" xfId="7143"/>
    <cellStyle name="Input 2 3 2 2" xfId="14892"/>
    <cellStyle name="Input 2 3 2 3" xfId="22346"/>
    <cellStyle name="Input 2 3 2 4" xfId="27512"/>
    <cellStyle name="Input 2 3 2 5" xfId="32239"/>
    <cellStyle name="Input 2 3 2 6" xfId="37757"/>
    <cellStyle name="Input 2 3 2 7" xfId="42646"/>
    <cellStyle name="Input 2 3 2 8" xfId="48299"/>
    <cellStyle name="Input 2 3 3" xfId="7703"/>
    <cellStyle name="Input 2 3 3 2" xfId="14893"/>
    <cellStyle name="Input 2 3 3 3" xfId="22347"/>
    <cellStyle name="Input 2 3 3 4" xfId="27513"/>
    <cellStyle name="Input 2 3 3 5" xfId="32240"/>
    <cellStyle name="Input 2 3 3 6" xfId="37758"/>
    <cellStyle name="Input 2 3 3 7" xfId="42647"/>
    <cellStyle name="Input 2 3 3 8" xfId="48300"/>
    <cellStyle name="Input 2 3 4" xfId="8015"/>
    <cellStyle name="Input 2 3 4 2" xfId="14894"/>
    <cellStyle name="Input 2 3 4 3" xfId="22348"/>
    <cellStyle name="Input 2 3 4 4" xfId="27514"/>
    <cellStyle name="Input 2 3 4 5" xfId="32241"/>
    <cellStyle name="Input 2 3 4 6" xfId="37759"/>
    <cellStyle name="Input 2 3 4 7" xfId="42648"/>
    <cellStyle name="Input 2 3 4 8" xfId="48301"/>
    <cellStyle name="Input 2 3 5" xfId="8476"/>
    <cellStyle name="Input 2 3 5 2" xfId="14895"/>
    <cellStyle name="Input 2 3 5 3" xfId="22349"/>
    <cellStyle name="Input 2 3 5 4" xfId="27515"/>
    <cellStyle name="Input 2 3 5 5" xfId="32242"/>
    <cellStyle name="Input 2 3 5 6" xfId="37760"/>
    <cellStyle name="Input 2 3 5 7" xfId="42649"/>
    <cellStyle name="Input 2 3 5 8" xfId="48302"/>
    <cellStyle name="Input 2 3 6" xfId="8815"/>
    <cellStyle name="Input 2 3 6 2" xfId="14896"/>
    <cellStyle name="Input 2 3 6 3" xfId="22350"/>
    <cellStyle name="Input 2 3 6 4" xfId="27516"/>
    <cellStyle name="Input 2 3 6 5" xfId="32243"/>
    <cellStyle name="Input 2 3 6 6" xfId="37761"/>
    <cellStyle name="Input 2 3 6 7" xfId="42650"/>
    <cellStyle name="Input 2 3 6 8" xfId="48303"/>
    <cellStyle name="Input 2 3 7" xfId="9277"/>
    <cellStyle name="Input 2 3 7 2" xfId="14897"/>
    <cellStyle name="Input 2 3 7 3" xfId="22351"/>
    <cellStyle name="Input 2 3 7 4" xfId="27517"/>
    <cellStyle name="Input 2 3 7 5" xfId="32244"/>
    <cellStyle name="Input 2 3 7 6" xfId="37762"/>
    <cellStyle name="Input 2 3 7 7" xfId="42651"/>
    <cellStyle name="Input 2 3 7 8" xfId="48304"/>
    <cellStyle name="Input 2 3 8" xfId="9639"/>
    <cellStyle name="Input 2 3 8 2" xfId="14898"/>
    <cellStyle name="Input 2 3 8 3" xfId="22352"/>
    <cellStyle name="Input 2 3 8 4" xfId="27518"/>
    <cellStyle name="Input 2 3 8 5" xfId="32245"/>
    <cellStyle name="Input 2 3 8 6" xfId="37763"/>
    <cellStyle name="Input 2 3 8 7" xfId="42652"/>
    <cellStyle name="Input 2 3 8 8" xfId="48305"/>
    <cellStyle name="Input 2 3 9" xfId="9907"/>
    <cellStyle name="Input 2 3 9 2" xfId="14899"/>
    <cellStyle name="Input 2 3 9 3" xfId="22353"/>
    <cellStyle name="Input 2 3 9 4" xfId="27519"/>
    <cellStyle name="Input 2 3 9 5" xfId="32246"/>
    <cellStyle name="Input 2 3 9 6" xfId="37764"/>
    <cellStyle name="Input 2 3 9 7" xfId="42653"/>
    <cellStyle name="Input 2 3 9 8" xfId="48306"/>
    <cellStyle name="Input 2 4" xfId="4722"/>
    <cellStyle name="Input 2 4 10" xfId="14900"/>
    <cellStyle name="Input 2 4 11" xfId="22354"/>
    <cellStyle name="Input 2 4 12" xfId="27520"/>
    <cellStyle name="Input 2 4 13" xfId="32247"/>
    <cellStyle name="Input 2 4 14" xfId="37765"/>
    <cellStyle name="Input 2 4 15" xfId="42654"/>
    <cellStyle name="Input 2 4 16" xfId="48307"/>
    <cellStyle name="Input 2 4 2" xfId="7329"/>
    <cellStyle name="Input 2 4 2 2" xfId="14901"/>
    <cellStyle name="Input 2 4 2 3" xfId="22355"/>
    <cellStyle name="Input 2 4 2 4" xfId="27521"/>
    <cellStyle name="Input 2 4 2 5" xfId="32248"/>
    <cellStyle name="Input 2 4 2 6" xfId="37766"/>
    <cellStyle name="Input 2 4 2 7" xfId="42655"/>
    <cellStyle name="Input 2 4 2 8" xfId="48308"/>
    <cellStyle name="Input 2 4 3" xfId="7853"/>
    <cellStyle name="Input 2 4 3 2" xfId="14902"/>
    <cellStyle name="Input 2 4 3 3" xfId="22356"/>
    <cellStyle name="Input 2 4 3 4" xfId="27522"/>
    <cellStyle name="Input 2 4 3 5" xfId="32249"/>
    <cellStyle name="Input 2 4 3 6" xfId="37767"/>
    <cellStyle name="Input 2 4 3 7" xfId="42656"/>
    <cellStyle name="Input 2 4 3 8" xfId="48309"/>
    <cellStyle name="Input 2 4 4" xfId="8195"/>
    <cellStyle name="Input 2 4 4 2" xfId="14903"/>
    <cellStyle name="Input 2 4 4 3" xfId="22357"/>
    <cellStyle name="Input 2 4 4 4" xfId="27523"/>
    <cellStyle name="Input 2 4 4 5" xfId="32250"/>
    <cellStyle name="Input 2 4 4 6" xfId="37768"/>
    <cellStyle name="Input 2 4 4 7" xfId="42657"/>
    <cellStyle name="Input 2 4 4 8" xfId="48310"/>
    <cellStyle name="Input 2 4 5" xfId="8625"/>
    <cellStyle name="Input 2 4 5 2" xfId="14904"/>
    <cellStyle name="Input 2 4 5 3" xfId="22358"/>
    <cellStyle name="Input 2 4 5 4" xfId="27524"/>
    <cellStyle name="Input 2 4 5 5" xfId="32251"/>
    <cellStyle name="Input 2 4 5 6" xfId="37769"/>
    <cellStyle name="Input 2 4 5 7" xfId="42658"/>
    <cellStyle name="Input 2 4 5 8" xfId="48311"/>
    <cellStyle name="Input 2 4 6" xfId="8978"/>
    <cellStyle name="Input 2 4 6 2" xfId="14905"/>
    <cellStyle name="Input 2 4 6 3" xfId="22359"/>
    <cellStyle name="Input 2 4 6 4" xfId="27525"/>
    <cellStyle name="Input 2 4 6 5" xfId="32252"/>
    <cellStyle name="Input 2 4 6 6" xfId="37770"/>
    <cellStyle name="Input 2 4 6 7" xfId="42659"/>
    <cellStyle name="Input 2 4 6 8" xfId="48312"/>
    <cellStyle name="Input 2 4 7" xfId="9433"/>
    <cellStyle name="Input 2 4 7 2" xfId="14906"/>
    <cellStyle name="Input 2 4 7 3" xfId="22360"/>
    <cellStyle name="Input 2 4 7 4" xfId="27526"/>
    <cellStyle name="Input 2 4 7 5" xfId="32253"/>
    <cellStyle name="Input 2 4 7 6" xfId="37771"/>
    <cellStyle name="Input 2 4 7 7" xfId="42660"/>
    <cellStyle name="Input 2 4 7 8" xfId="48313"/>
    <cellStyle name="Input 2 4 8" xfId="9759"/>
    <cellStyle name="Input 2 4 8 2" xfId="14907"/>
    <cellStyle name="Input 2 4 8 3" xfId="22361"/>
    <cellStyle name="Input 2 4 8 4" xfId="27527"/>
    <cellStyle name="Input 2 4 8 5" xfId="32254"/>
    <cellStyle name="Input 2 4 8 6" xfId="37772"/>
    <cellStyle name="Input 2 4 8 7" xfId="42661"/>
    <cellStyle name="Input 2 4 8 8" xfId="48314"/>
    <cellStyle name="Input 2 4 9" xfId="10028"/>
    <cellStyle name="Input 2 4 9 2" xfId="14908"/>
    <cellStyle name="Input 2 4 9 3" xfId="22362"/>
    <cellStyle name="Input 2 4 9 4" xfId="27528"/>
    <cellStyle name="Input 2 4 9 5" xfId="32255"/>
    <cellStyle name="Input 2 4 9 6" xfId="37773"/>
    <cellStyle name="Input 2 4 9 7" xfId="42662"/>
    <cellStyle name="Input 2 4 9 8" xfId="48315"/>
    <cellStyle name="Input 2 5" xfId="3937"/>
    <cellStyle name="Input 2 5 10" xfId="14909"/>
    <cellStyle name="Input 2 5 11" xfId="22363"/>
    <cellStyle name="Input 2 5 12" xfId="27529"/>
    <cellStyle name="Input 2 5 13" xfId="32256"/>
    <cellStyle name="Input 2 5 14" xfId="37774"/>
    <cellStyle name="Input 2 5 15" xfId="42663"/>
    <cellStyle name="Input 2 5 16" xfId="48316"/>
    <cellStyle name="Input 2 5 2" xfId="6820"/>
    <cellStyle name="Input 2 5 2 2" xfId="14910"/>
    <cellStyle name="Input 2 5 2 3" xfId="22364"/>
    <cellStyle name="Input 2 5 2 4" xfId="27530"/>
    <cellStyle name="Input 2 5 2 5" xfId="32257"/>
    <cellStyle name="Input 2 5 2 6" xfId="37775"/>
    <cellStyle name="Input 2 5 2 7" xfId="42664"/>
    <cellStyle name="Input 2 5 2 8" xfId="48317"/>
    <cellStyle name="Input 2 5 3" xfId="4464"/>
    <cellStyle name="Input 2 5 3 2" xfId="14911"/>
    <cellStyle name="Input 2 5 3 3" xfId="22365"/>
    <cellStyle name="Input 2 5 3 4" xfId="27531"/>
    <cellStyle name="Input 2 5 3 5" xfId="32258"/>
    <cellStyle name="Input 2 5 3 6" xfId="37776"/>
    <cellStyle name="Input 2 5 3 7" xfId="42665"/>
    <cellStyle name="Input 2 5 3 8" xfId="48318"/>
    <cellStyle name="Input 2 5 4" xfId="6110"/>
    <cellStyle name="Input 2 5 4 2" xfId="14912"/>
    <cellStyle name="Input 2 5 4 3" xfId="22366"/>
    <cellStyle name="Input 2 5 4 4" xfId="27532"/>
    <cellStyle name="Input 2 5 4 5" xfId="32259"/>
    <cellStyle name="Input 2 5 4 6" xfId="37777"/>
    <cellStyle name="Input 2 5 4 7" xfId="42666"/>
    <cellStyle name="Input 2 5 4 8" xfId="48319"/>
    <cellStyle name="Input 2 5 5" xfId="5911"/>
    <cellStyle name="Input 2 5 5 2" xfId="14913"/>
    <cellStyle name="Input 2 5 5 3" xfId="22367"/>
    <cellStyle name="Input 2 5 5 4" xfId="27533"/>
    <cellStyle name="Input 2 5 5 5" xfId="32260"/>
    <cellStyle name="Input 2 5 5 6" xfId="37778"/>
    <cellStyle name="Input 2 5 5 7" xfId="42667"/>
    <cellStyle name="Input 2 5 5 8" xfId="48320"/>
    <cellStyle name="Input 2 5 6" xfId="6825"/>
    <cellStyle name="Input 2 5 6 2" xfId="14914"/>
    <cellStyle name="Input 2 5 6 3" xfId="22368"/>
    <cellStyle name="Input 2 5 6 4" xfId="27534"/>
    <cellStyle name="Input 2 5 6 5" xfId="32261"/>
    <cellStyle name="Input 2 5 6 6" xfId="37779"/>
    <cellStyle name="Input 2 5 6 7" xfId="42668"/>
    <cellStyle name="Input 2 5 6 8" xfId="48321"/>
    <cellStyle name="Input 2 5 7" xfId="4575"/>
    <cellStyle name="Input 2 5 7 2" xfId="14915"/>
    <cellStyle name="Input 2 5 7 3" xfId="22369"/>
    <cellStyle name="Input 2 5 7 4" xfId="27535"/>
    <cellStyle name="Input 2 5 7 5" xfId="32262"/>
    <cellStyle name="Input 2 5 7 6" xfId="37780"/>
    <cellStyle name="Input 2 5 7 7" xfId="42669"/>
    <cellStyle name="Input 2 5 7 8" xfId="48322"/>
    <cellStyle name="Input 2 5 8" xfId="5004"/>
    <cellStyle name="Input 2 5 8 2" xfId="14916"/>
    <cellStyle name="Input 2 5 8 3" xfId="22370"/>
    <cellStyle name="Input 2 5 8 4" xfId="27536"/>
    <cellStyle name="Input 2 5 8 5" xfId="32263"/>
    <cellStyle name="Input 2 5 8 6" xfId="37781"/>
    <cellStyle name="Input 2 5 8 7" xfId="42670"/>
    <cellStyle name="Input 2 5 8 8" xfId="48323"/>
    <cellStyle name="Input 2 5 9" xfId="6165"/>
    <cellStyle name="Input 2 5 9 2" xfId="14917"/>
    <cellStyle name="Input 2 5 9 3" xfId="22371"/>
    <cellStyle name="Input 2 5 9 4" xfId="27537"/>
    <cellStyle name="Input 2 5 9 5" xfId="32264"/>
    <cellStyle name="Input 2 5 9 6" xfId="37782"/>
    <cellStyle name="Input 2 5 9 7" xfId="42671"/>
    <cellStyle name="Input 2 5 9 8" xfId="48324"/>
    <cellStyle name="Input 2 6" xfId="4687"/>
    <cellStyle name="Input 2 6 2" xfId="14918"/>
    <cellStyle name="Input 2 6 3" xfId="22372"/>
    <cellStyle name="Input 2 6 4" xfId="27538"/>
    <cellStyle name="Input 2 6 5" xfId="32265"/>
    <cellStyle name="Input 2 6 6" xfId="37783"/>
    <cellStyle name="Input 2 6 7" xfId="42672"/>
    <cellStyle name="Input 2 6 8" xfId="48325"/>
    <cellStyle name="Input 2 7" xfId="3792"/>
    <cellStyle name="Input 2 7 2" xfId="14919"/>
    <cellStyle name="Input 2 7 3" xfId="22373"/>
    <cellStyle name="Input 2 7 4" xfId="27539"/>
    <cellStyle name="Input 2 7 5" xfId="32266"/>
    <cellStyle name="Input 2 7 6" xfId="37784"/>
    <cellStyle name="Input 2 7 7" xfId="42673"/>
    <cellStyle name="Input 2 7 8" xfId="48326"/>
    <cellStyle name="Input 2 8" xfId="5949"/>
    <cellStyle name="Input 2 8 2" xfId="14920"/>
    <cellStyle name="Input 2 8 3" xfId="22374"/>
    <cellStyle name="Input 2 8 4" xfId="27540"/>
    <cellStyle name="Input 2 8 5" xfId="32267"/>
    <cellStyle name="Input 2 8 6" xfId="37785"/>
    <cellStyle name="Input 2 8 7" xfId="42674"/>
    <cellStyle name="Input 2 8 8" xfId="48327"/>
    <cellStyle name="Input 2 9" xfId="3816"/>
    <cellStyle name="Input 2 9 2" xfId="14921"/>
    <cellStyle name="Input 2 9 3" xfId="22375"/>
    <cellStyle name="Input 2 9 4" xfId="27541"/>
    <cellStyle name="Input 2 9 5" xfId="32268"/>
    <cellStyle name="Input 2 9 6" xfId="37786"/>
    <cellStyle name="Input 2 9 7" xfId="42675"/>
    <cellStyle name="Input 2 9 8" xfId="48328"/>
    <cellStyle name="Input 3" xfId="2040"/>
    <cellStyle name="Input 3 10" xfId="6381"/>
    <cellStyle name="Input 3 10 2" xfId="14922"/>
    <cellStyle name="Input 3 10 3" xfId="22376"/>
    <cellStyle name="Input 3 10 4" xfId="27542"/>
    <cellStyle name="Input 3 10 5" xfId="32269"/>
    <cellStyle name="Input 3 10 6" xfId="37787"/>
    <cellStyle name="Input 3 10 7" xfId="42676"/>
    <cellStyle name="Input 3 10 8" xfId="48329"/>
    <cellStyle name="Input 3 11" xfId="11863"/>
    <cellStyle name="Input 3 12" xfId="22454"/>
    <cellStyle name="Input 3 13" xfId="22612"/>
    <cellStyle name="Input 3 14" xfId="32336"/>
    <cellStyle name="Input 3 15" xfId="26905"/>
    <cellStyle name="Input 3 16" xfId="47212"/>
    <cellStyle name="Input 3 2" xfId="4779"/>
    <cellStyle name="Input 3 2 10" xfId="14923"/>
    <cellStyle name="Input 3 2 11" xfId="22377"/>
    <cellStyle name="Input 3 2 12" xfId="27543"/>
    <cellStyle name="Input 3 2 13" xfId="32270"/>
    <cellStyle name="Input 3 2 14" xfId="37788"/>
    <cellStyle name="Input 3 2 15" xfId="42677"/>
    <cellStyle name="Input 3 2 16" xfId="48330"/>
    <cellStyle name="Input 3 2 2" xfId="7145"/>
    <cellStyle name="Input 3 2 2 2" xfId="14924"/>
    <cellStyle name="Input 3 2 2 3" xfId="22378"/>
    <cellStyle name="Input 3 2 2 4" xfId="27544"/>
    <cellStyle name="Input 3 2 2 5" xfId="32271"/>
    <cellStyle name="Input 3 2 2 6" xfId="37789"/>
    <cellStyle name="Input 3 2 2 7" xfId="42678"/>
    <cellStyle name="Input 3 2 2 8" xfId="48331"/>
    <cellStyle name="Input 3 2 3" xfId="7705"/>
    <cellStyle name="Input 3 2 3 2" xfId="14925"/>
    <cellStyle name="Input 3 2 3 3" xfId="22379"/>
    <cellStyle name="Input 3 2 3 4" xfId="27545"/>
    <cellStyle name="Input 3 2 3 5" xfId="32272"/>
    <cellStyle name="Input 3 2 3 6" xfId="37790"/>
    <cellStyle name="Input 3 2 3 7" xfId="42679"/>
    <cellStyle name="Input 3 2 3 8" xfId="48332"/>
    <cellStyle name="Input 3 2 4" xfId="8017"/>
    <cellStyle name="Input 3 2 4 2" xfId="14926"/>
    <cellStyle name="Input 3 2 4 3" xfId="22380"/>
    <cellStyle name="Input 3 2 4 4" xfId="27546"/>
    <cellStyle name="Input 3 2 4 5" xfId="32273"/>
    <cellStyle name="Input 3 2 4 6" xfId="37791"/>
    <cellStyle name="Input 3 2 4 7" xfId="42680"/>
    <cellStyle name="Input 3 2 4 8" xfId="48333"/>
    <cellStyle name="Input 3 2 5" xfId="8478"/>
    <cellStyle name="Input 3 2 5 2" xfId="14927"/>
    <cellStyle name="Input 3 2 5 3" xfId="22381"/>
    <cellStyle name="Input 3 2 5 4" xfId="27547"/>
    <cellStyle name="Input 3 2 5 5" xfId="32274"/>
    <cellStyle name="Input 3 2 5 6" xfId="37792"/>
    <cellStyle name="Input 3 2 5 7" xfId="42681"/>
    <cellStyle name="Input 3 2 5 8" xfId="48334"/>
    <cellStyle name="Input 3 2 6" xfId="8817"/>
    <cellStyle name="Input 3 2 6 2" xfId="14928"/>
    <cellStyle name="Input 3 2 6 3" xfId="22382"/>
    <cellStyle name="Input 3 2 6 4" xfId="27548"/>
    <cellStyle name="Input 3 2 6 5" xfId="32275"/>
    <cellStyle name="Input 3 2 6 6" xfId="37793"/>
    <cellStyle name="Input 3 2 6 7" xfId="42682"/>
    <cellStyle name="Input 3 2 6 8" xfId="48335"/>
    <cellStyle name="Input 3 2 7" xfId="9279"/>
    <cellStyle name="Input 3 2 7 2" xfId="14929"/>
    <cellStyle name="Input 3 2 7 3" xfId="22383"/>
    <cellStyle name="Input 3 2 7 4" xfId="27549"/>
    <cellStyle name="Input 3 2 7 5" xfId="32276"/>
    <cellStyle name="Input 3 2 7 6" xfId="37794"/>
    <cellStyle name="Input 3 2 7 7" xfId="42683"/>
    <cellStyle name="Input 3 2 7 8" xfId="48336"/>
    <cellStyle name="Input 3 2 8" xfId="9641"/>
    <cellStyle name="Input 3 2 8 2" xfId="14930"/>
    <cellStyle name="Input 3 2 8 3" xfId="22384"/>
    <cellStyle name="Input 3 2 8 4" xfId="27550"/>
    <cellStyle name="Input 3 2 8 5" xfId="32277"/>
    <cellStyle name="Input 3 2 8 6" xfId="37795"/>
    <cellStyle name="Input 3 2 8 7" xfId="42684"/>
    <cellStyle name="Input 3 2 8 8" xfId="48337"/>
    <cellStyle name="Input 3 2 9" xfId="9909"/>
    <cellStyle name="Input 3 2 9 2" xfId="14931"/>
    <cellStyle name="Input 3 2 9 3" xfId="22385"/>
    <cellStyle name="Input 3 2 9 4" xfId="27551"/>
    <cellStyle name="Input 3 2 9 5" xfId="32278"/>
    <cellStyle name="Input 3 2 9 6" xfId="37796"/>
    <cellStyle name="Input 3 2 9 7" xfId="42685"/>
    <cellStyle name="Input 3 2 9 8" xfId="48338"/>
    <cellStyle name="Input 3 3" xfId="3771"/>
    <cellStyle name="Input 3 3 10" xfId="14932"/>
    <cellStyle name="Input 3 3 11" xfId="22386"/>
    <cellStyle name="Input 3 3 12" xfId="27552"/>
    <cellStyle name="Input 3 3 13" xfId="32279"/>
    <cellStyle name="Input 3 3 14" xfId="37797"/>
    <cellStyle name="Input 3 3 15" xfId="42686"/>
    <cellStyle name="Input 3 3 16" xfId="48339"/>
    <cellStyle name="Input 3 3 2" xfId="7227"/>
    <cellStyle name="Input 3 3 2 2" xfId="14933"/>
    <cellStyle name="Input 3 3 2 3" xfId="22387"/>
    <cellStyle name="Input 3 3 2 4" xfId="27553"/>
    <cellStyle name="Input 3 3 2 5" xfId="32280"/>
    <cellStyle name="Input 3 3 2 6" xfId="37798"/>
    <cellStyle name="Input 3 3 2 7" xfId="42687"/>
    <cellStyle name="Input 3 3 2 8" xfId="48340"/>
    <cellStyle name="Input 3 3 3" xfId="7769"/>
    <cellStyle name="Input 3 3 3 2" xfId="14934"/>
    <cellStyle name="Input 3 3 3 3" xfId="22388"/>
    <cellStyle name="Input 3 3 3 4" xfId="27554"/>
    <cellStyle name="Input 3 3 3 5" xfId="32281"/>
    <cellStyle name="Input 3 3 3 6" xfId="37799"/>
    <cellStyle name="Input 3 3 3 7" xfId="42688"/>
    <cellStyle name="Input 3 3 3 8" xfId="48341"/>
    <cellStyle name="Input 3 3 4" xfId="8097"/>
    <cellStyle name="Input 3 3 4 2" xfId="14935"/>
    <cellStyle name="Input 3 3 4 3" xfId="22389"/>
    <cellStyle name="Input 3 3 4 4" xfId="27555"/>
    <cellStyle name="Input 3 3 4 5" xfId="32282"/>
    <cellStyle name="Input 3 3 4 6" xfId="37800"/>
    <cellStyle name="Input 3 3 4 7" xfId="42689"/>
    <cellStyle name="Input 3 3 4 8" xfId="48342"/>
    <cellStyle name="Input 3 3 5" xfId="8540"/>
    <cellStyle name="Input 3 3 5 2" xfId="14936"/>
    <cellStyle name="Input 3 3 5 3" xfId="22390"/>
    <cellStyle name="Input 3 3 5 4" xfId="27556"/>
    <cellStyle name="Input 3 3 5 5" xfId="32283"/>
    <cellStyle name="Input 3 3 5 6" xfId="37801"/>
    <cellStyle name="Input 3 3 5 7" xfId="42690"/>
    <cellStyle name="Input 3 3 5 8" xfId="48343"/>
    <cellStyle name="Input 3 3 6" xfId="8892"/>
    <cellStyle name="Input 3 3 6 2" xfId="14937"/>
    <cellStyle name="Input 3 3 6 3" xfId="22391"/>
    <cellStyle name="Input 3 3 6 4" xfId="27557"/>
    <cellStyle name="Input 3 3 6 5" xfId="32284"/>
    <cellStyle name="Input 3 3 6 6" xfId="37802"/>
    <cellStyle name="Input 3 3 6 7" xfId="42691"/>
    <cellStyle name="Input 3 3 6 8" xfId="48344"/>
    <cellStyle name="Input 3 3 7" xfId="9343"/>
    <cellStyle name="Input 3 3 7 2" xfId="14938"/>
    <cellStyle name="Input 3 3 7 3" xfId="22392"/>
    <cellStyle name="Input 3 3 7 4" xfId="27558"/>
    <cellStyle name="Input 3 3 7 5" xfId="32285"/>
    <cellStyle name="Input 3 3 7 6" xfId="37803"/>
    <cellStyle name="Input 3 3 7 7" xfId="42692"/>
    <cellStyle name="Input 3 3 7 8" xfId="48345"/>
    <cellStyle name="Input 3 3 8" xfId="9696"/>
    <cellStyle name="Input 3 3 8 2" xfId="14939"/>
    <cellStyle name="Input 3 3 8 3" xfId="22393"/>
    <cellStyle name="Input 3 3 8 4" xfId="27559"/>
    <cellStyle name="Input 3 3 8 5" xfId="32286"/>
    <cellStyle name="Input 3 3 8 6" xfId="37804"/>
    <cellStyle name="Input 3 3 8 7" xfId="42693"/>
    <cellStyle name="Input 3 3 8 8" xfId="48346"/>
    <cellStyle name="Input 3 3 9" xfId="9963"/>
    <cellStyle name="Input 3 3 9 2" xfId="14940"/>
    <cellStyle name="Input 3 3 9 3" xfId="22394"/>
    <cellStyle name="Input 3 3 9 4" xfId="27560"/>
    <cellStyle name="Input 3 3 9 5" xfId="32287"/>
    <cellStyle name="Input 3 3 9 6" xfId="37805"/>
    <cellStyle name="Input 3 3 9 7" xfId="42694"/>
    <cellStyle name="Input 3 3 9 8" xfId="48347"/>
    <cellStyle name="Input 3 4" xfId="3848"/>
    <cellStyle name="Input 3 4 10" xfId="14941"/>
    <cellStyle name="Input 3 4 11" xfId="22395"/>
    <cellStyle name="Input 3 4 12" xfId="27561"/>
    <cellStyle name="Input 3 4 13" xfId="32288"/>
    <cellStyle name="Input 3 4 14" xfId="37806"/>
    <cellStyle name="Input 3 4 15" xfId="42695"/>
    <cellStyle name="Input 3 4 16" xfId="48348"/>
    <cellStyle name="Input 3 4 2" xfId="7443"/>
    <cellStyle name="Input 3 4 2 2" xfId="14942"/>
    <cellStyle name="Input 3 4 2 3" xfId="22396"/>
    <cellStyle name="Input 3 4 2 4" xfId="27562"/>
    <cellStyle name="Input 3 4 2 5" xfId="32289"/>
    <cellStyle name="Input 3 4 2 6" xfId="37807"/>
    <cellStyle name="Input 3 4 2 7" xfId="42696"/>
    <cellStyle name="Input 3 4 2 8" xfId="48349"/>
    <cellStyle name="Input 3 4 3" xfId="7960"/>
    <cellStyle name="Input 3 4 3 2" xfId="14943"/>
    <cellStyle name="Input 3 4 3 3" xfId="22397"/>
    <cellStyle name="Input 3 4 3 4" xfId="27563"/>
    <cellStyle name="Input 3 4 3 5" xfId="32290"/>
    <cellStyle name="Input 3 4 3 6" xfId="37808"/>
    <cellStyle name="Input 3 4 3 7" xfId="42697"/>
    <cellStyle name="Input 3 4 3 8" xfId="48350"/>
    <cellStyle name="Input 3 4 4" xfId="8302"/>
    <cellStyle name="Input 3 4 4 2" xfId="14944"/>
    <cellStyle name="Input 3 4 4 3" xfId="22398"/>
    <cellStyle name="Input 3 4 4 4" xfId="27564"/>
    <cellStyle name="Input 3 4 4 5" xfId="32291"/>
    <cellStyle name="Input 3 4 4 6" xfId="37809"/>
    <cellStyle name="Input 3 4 4 7" xfId="42698"/>
    <cellStyle name="Input 3 4 4 8" xfId="48351"/>
    <cellStyle name="Input 3 4 5" xfId="8735"/>
    <cellStyle name="Input 3 4 5 2" xfId="14945"/>
    <cellStyle name="Input 3 4 5 3" xfId="22399"/>
    <cellStyle name="Input 3 4 5 4" xfId="27565"/>
    <cellStyle name="Input 3 4 5 5" xfId="32292"/>
    <cellStyle name="Input 3 4 5 6" xfId="37810"/>
    <cellStyle name="Input 3 4 5 7" xfId="42699"/>
    <cellStyle name="Input 3 4 5 8" xfId="48352"/>
    <cellStyle name="Input 3 4 6" xfId="9084"/>
    <cellStyle name="Input 3 4 6 2" xfId="14946"/>
    <cellStyle name="Input 3 4 6 3" xfId="22400"/>
    <cellStyle name="Input 3 4 6 4" xfId="27566"/>
    <cellStyle name="Input 3 4 6 5" xfId="32293"/>
    <cellStyle name="Input 3 4 6 6" xfId="37811"/>
    <cellStyle name="Input 3 4 6 7" xfId="42700"/>
    <cellStyle name="Input 3 4 6 8" xfId="48353"/>
    <cellStyle name="Input 3 4 7" xfId="9531"/>
    <cellStyle name="Input 3 4 7 2" xfId="14947"/>
    <cellStyle name="Input 3 4 7 3" xfId="22401"/>
    <cellStyle name="Input 3 4 7 4" xfId="27567"/>
    <cellStyle name="Input 3 4 7 5" xfId="32294"/>
    <cellStyle name="Input 3 4 7 6" xfId="37812"/>
    <cellStyle name="Input 3 4 7 7" xfId="42701"/>
    <cellStyle name="Input 3 4 7 8" xfId="48354"/>
    <cellStyle name="Input 3 4 8" xfId="9846"/>
    <cellStyle name="Input 3 4 8 2" xfId="14948"/>
    <cellStyle name="Input 3 4 8 3" xfId="22402"/>
    <cellStyle name="Input 3 4 8 4" xfId="27568"/>
    <cellStyle name="Input 3 4 8 5" xfId="32295"/>
    <cellStyle name="Input 3 4 8 6" xfId="37813"/>
    <cellStyle name="Input 3 4 8 7" xfId="42702"/>
    <cellStyle name="Input 3 4 8 8" xfId="48355"/>
    <cellStyle name="Input 3 4 9" xfId="10116"/>
    <cellStyle name="Input 3 4 9 2" xfId="14949"/>
    <cellStyle name="Input 3 4 9 3" xfId="22403"/>
    <cellStyle name="Input 3 4 9 4" xfId="27569"/>
    <cellStyle name="Input 3 4 9 5" xfId="32296"/>
    <cellStyle name="Input 3 4 9 6" xfId="37814"/>
    <cellStyle name="Input 3 4 9 7" xfId="42703"/>
    <cellStyle name="Input 3 4 9 8" xfId="48356"/>
    <cellStyle name="Input 3 5" xfId="5683"/>
    <cellStyle name="Input 3 5 2" xfId="14950"/>
    <cellStyle name="Input 3 5 3" xfId="22404"/>
    <cellStyle name="Input 3 5 4" xfId="27570"/>
    <cellStyle name="Input 3 5 5" xfId="32297"/>
    <cellStyle name="Input 3 5 6" xfId="37815"/>
    <cellStyle name="Input 3 5 7" xfId="42704"/>
    <cellStyle name="Input 3 5 8" xfId="48357"/>
    <cellStyle name="Input 3 6" xfId="4655"/>
    <cellStyle name="Input 3 6 2" xfId="14951"/>
    <cellStyle name="Input 3 6 3" xfId="22405"/>
    <cellStyle name="Input 3 6 4" xfId="27571"/>
    <cellStyle name="Input 3 6 5" xfId="32298"/>
    <cellStyle name="Input 3 6 6" xfId="37816"/>
    <cellStyle name="Input 3 6 7" xfId="42705"/>
    <cellStyle name="Input 3 6 8" xfId="48358"/>
    <cellStyle name="Input 3 7" xfId="6053"/>
    <cellStyle name="Input 3 7 2" xfId="14952"/>
    <cellStyle name="Input 3 7 3" xfId="22406"/>
    <cellStyle name="Input 3 7 4" xfId="27572"/>
    <cellStyle name="Input 3 7 5" xfId="32299"/>
    <cellStyle name="Input 3 7 6" xfId="37817"/>
    <cellStyle name="Input 3 7 7" xfId="42706"/>
    <cellStyle name="Input 3 7 8" xfId="48359"/>
    <cellStyle name="Input 3 8" xfId="5702"/>
    <cellStyle name="Input 3 8 2" xfId="14953"/>
    <cellStyle name="Input 3 8 3" xfId="22407"/>
    <cellStyle name="Input 3 8 4" xfId="27573"/>
    <cellStyle name="Input 3 8 5" xfId="32300"/>
    <cellStyle name="Input 3 8 6" xfId="37818"/>
    <cellStyle name="Input 3 8 7" xfId="42707"/>
    <cellStyle name="Input 3 8 8" xfId="48360"/>
    <cellStyle name="Input 3 9" xfId="7762"/>
    <cellStyle name="Input 3 9 2" xfId="14954"/>
    <cellStyle name="Input 3 9 3" xfId="22408"/>
    <cellStyle name="Input 3 9 4" xfId="27574"/>
    <cellStyle name="Input 3 9 5" xfId="32301"/>
    <cellStyle name="Input 3 9 6" xfId="37819"/>
    <cellStyle name="Input 3 9 7" xfId="42708"/>
    <cellStyle name="Input 3 9 8" xfId="48361"/>
    <cellStyle name="Input 4" xfId="6040"/>
    <cellStyle name="Input 4 2" xfId="14955"/>
    <cellStyle name="Input 4 3" xfId="22409"/>
    <cellStyle name="Input 4 4" xfId="27575"/>
    <cellStyle name="Input 4 5" xfId="32302"/>
    <cellStyle name="Input 4 6" xfId="37820"/>
    <cellStyle name="Input 4 7" xfId="42709"/>
    <cellStyle name="Input 4 8" xfId="48362"/>
    <cellStyle name="Input 5" xfId="5865"/>
    <cellStyle name="Input 5 2" xfId="14956"/>
    <cellStyle name="Input 5 3" xfId="22410"/>
    <cellStyle name="Input 5 4" xfId="27576"/>
    <cellStyle name="Input 5 5" xfId="32303"/>
    <cellStyle name="Input 5 6" xfId="37821"/>
    <cellStyle name="Input 5 7" xfId="42710"/>
    <cellStyle name="Input 5 8" xfId="48363"/>
    <cellStyle name="Input 6" xfId="3823"/>
    <cellStyle name="Input 6 2" xfId="14957"/>
    <cellStyle name="Input 6 3" xfId="22411"/>
    <cellStyle name="Input 6 4" xfId="27577"/>
    <cellStyle name="Input 6 5" xfId="32304"/>
    <cellStyle name="Input 6 6" xfId="37822"/>
    <cellStyle name="Input 6 7" xfId="42711"/>
    <cellStyle name="Input 6 8" xfId="48364"/>
    <cellStyle name="Input 7" xfId="5309"/>
    <cellStyle name="Input 7 2" xfId="14958"/>
    <cellStyle name="Input 7 3" xfId="22412"/>
    <cellStyle name="Input 7 4" xfId="27578"/>
    <cellStyle name="Input 7 5" xfId="32305"/>
    <cellStyle name="Input 7 6" xfId="37823"/>
    <cellStyle name="Input 7 7" xfId="42712"/>
    <cellStyle name="Input 7 8" xfId="48365"/>
    <cellStyle name="Input 8" xfId="6559"/>
    <cellStyle name="Input 8 2" xfId="14959"/>
    <cellStyle name="Input 8 3" xfId="22413"/>
    <cellStyle name="Input 8 4" xfId="27579"/>
    <cellStyle name="Input 8 5" xfId="32306"/>
    <cellStyle name="Input 8 6" xfId="37824"/>
    <cellStyle name="Input 8 7" xfId="42713"/>
    <cellStyle name="Input 8 8" xfId="48366"/>
    <cellStyle name="Input 9" xfId="6333"/>
    <cellStyle name="Input 9 2" xfId="14960"/>
    <cellStyle name="Input 9 3" xfId="22414"/>
    <cellStyle name="Input 9 4" xfId="27580"/>
    <cellStyle name="Input 9 5" xfId="32307"/>
    <cellStyle name="Input 9 6" xfId="37825"/>
    <cellStyle name="Input 9 7" xfId="42714"/>
    <cellStyle name="Input 9 8" xfId="48367"/>
    <cellStyle name="Input Cells" xfId="2041"/>
    <cellStyle name="k" xfId="2042"/>
    <cellStyle name="k 2" xfId="4780"/>
    <cellStyle name="k 2 10" xfId="22415"/>
    <cellStyle name="k 2 11" xfId="27581"/>
    <cellStyle name="k 2 12" xfId="32308"/>
    <cellStyle name="k 2 13" xfId="37826"/>
    <cellStyle name="k 2 14" xfId="42715"/>
    <cellStyle name="k 2 15" xfId="48368"/>
    <cellStyle name="k 2 2" xfId="7146"/>
    <cellStyle name="k 2 2 2" xfId="14962"/>
    <cellStyle name="k 2 2 3" xfId="22416"/>
    <cellStyle name="k 2 2 4" xfId="27582"/>
    <cellStyle name="k 2 2 5" xfId="32309"/>
    <cellStyle name="k 2 2 6" xfId="37827"/>
    <cellStyle name="k 2 2 7" xfId="42716"/>
    <cellStyle name="k 2 2 8" xfId="48369"/>
    <cellStyle name="k 2 3" xfId="7706"/>
    <cellStyle name="k 2 3 2" xfId="14963"/>
    <cellStyle name="k 2 3 3" xfId="22417"/>
    <cellStyle name="k 2 3 4" xfId="27583"/>
    <cellStyle name="k 2 3 5" xfId="32310"/>
    <cellStyle name="k 2 3 6" xfId="37828"/>
    <cellStyle name="k 2 3 7" xfId="42717"/>
    <cellStyle name="k 2 3 8" xfId="48370"/>
    <cellStyle name="k 2 4" xfId="8018"/>
    <cellStyle name="k 2 4 2" xfId="14964"/>
    <cellStyle name="k 2 4 3" xfId="22418"/>
    <cellStyle name="k 2 4 4" xfId="27584"/>
    <cellStyle name="k 2 4 5" xfId="32311"/>
    <cellStyle name="k 2 4 6" xfId="37829"/>
    <cellStyle name="k 2 4 7" xfId="42718"/>
    <cellStyle name="k 2 4 8" xfId="48371"/>
    <cellStyle name="k 2 5" xfId="8479"/>
    <cellStyle name="k 2 5 2" xfId="14965"/>
    <cellStyle name="k 2 5 3" xfId="22419"/>
    <cellStyle name="k 2 5 4" xfId="27585"/>
    <cellStyle name="k 2 5 5" xfId="32312"/>
    <cellStyle name="k 2 5 6" xfId="37830"/>
    <cellStyle name="k 2 5 7" xfId="42719"/>
    <cellStyle name="k 2 5 8" xfId="48372"/>
    <cellStyle name="k 2 6" xfId="8818"/>
    <cellStyle name="k 2 6 2" xfId="14966"/>
    <cellStyle name="k 2 6 3" xfId="22420"/>
    <cellStyle name="k 2 6 4" xfId="27586"/>
    <cellStyle name="k 2 6 5" xfId="32313"/>
    <cellStyle name="k 2 6 6" xfId="37831"/>
    <cellStyle name="k 2 6 7" xfId="42720"/>
    <cellStyle name="k 2 6 8" xfId="48373"/>
    <cellStyle name="k 2 7" xfId="9642"/>
    <cellStyle name="k 2 7 2" xfId="14967"/>
    <cellStyle name="k 2 7 3" xfId="22421"/>
    <cellStyle name="k 2 7 4" xfId="27587"/>
    <cellStyle name="k 2 7 5" xfId="32314"/>
    <cellStyle name="k 2 7 6" xfId="37832"/>
    <cellStyle name="k 2 7 7" xfId="42721"/>
    <cellStyle name="k 2 7 8" xfId="48374"/>
    <cellStyle name="k 2 8" xfId="9910"/>
    <cellStyle name="k 2 8 2" xfId="14968"/>
    <cellStyle name="k 2 8 3" xfId="22422"/>
    <cellStyle name="k 2 8 4" xfId="27588"/>
    <cellStyle name="k 2 8 5" xfId="32315"/>
    <cellStyle name="k 2 8 6" xfId="37833"/>
    <cellStyle name="k 2 8 7" xfId="42722"/>
    <cellStyle name="k 2 8 8" xfId="48375"/>
    <cellStyle name="k 2 9" xfId="14961"/>
    <cellStyle name="k 3" xfId="3838"/>
    <cellStyle name="k 3 10" xfId="22423"/>
    <cellStyle name="k 3 11" xfId="27589"/>
    <cellStyle name="k 3 12" xfId="32316"/>
    <cellStyle name="k 3 13" xfId="37834"/>
    <cellStyle name="k 3 14" xfId="42723"/>
    <cellStyle name="k 3 15" xfId="48376"/>
    <cellStyle name="k 3 2" xfId="7230"/>
    <cellStyle name="k 3 2 2" xfId="14969"/>
    <cellStyle name="k 3 2 3" xfId="22424"/>
    <cellStyle name="k 3 2 4" xfId="27590"/>
    <cellStyle name="k 3 2 5" xfId="32317"/>
    <cellStyle name="k 3 2 6" xfId="37835"/>
    <cellStyle name="k 3 2 7" xfId="42724"/>
    <cellStyle name="k 3 2 8" xfId="48377"/>
    <cellStyle name="k 3 3" xfId="7772"/>
    <cellStyle name="k 3 3 2" xfId="14970"/>
    <cellStyle name="k 3 3 3" xfId="22425"/>
    <cellStyle name="k 3 3 4" xfId="27591"/>
    <cellStyle name="k 3 3 5" xfId="32318"/>
    <cellStyle name="k 3 3 6" xfId="37836"/>
    <cellStyle name="k 3 3 7" xfId="42725"/>
    <cellStyle name="k 3 3 8" xfId="48378"/>
    <cellStyle name="k 3 4" xfId="8100"/>
    <cellStyle name="k 3 4 2" xfId="14971"/>
    <cellStyle name="k 3 4 3" xfId="22426"/>
    <cellStyle name="k 3 4 4" xfId="27592"/>
    <cellStyle name="k 3 4 5" xfId="32319"/>
    <cellStyle name="k 3 4 6" xfId="37837"/>
    <cellStyle name="k 3 4 7" xfId="42726"/>
    <cellStyle name="k 3 4 8" xfId="48379"/>
    <cellStyle name="k 3 5" xfId="8543"/>
    <cellStyle name="k 3 5 2" xfId="14972"/>
    <cellStyle name="k 3 5 3" xfId="22427"/>
    <cellStyle name="k 3 5 4" xfId="27593"/>
    <cellStyle name="k 3 5 5" xfId="32320"/>
    <cellStyle name="k 3 5 6" xfId="37838"/>
    <cellStyle name="k 3 5 7" xfId="42727"/>
    <cellStyle name="k 3 5 8" xfId="48380"/>
    <cellStyle name="k 3 6" xfId="8895"/>
    <cellStyle name="k 3 6 2" xfId="14973"/>
    <cellStyle name="k 3 6 3" xfId="22428"/>
    <cellStyle name="k 3 6 4" xfId="27594"/>
    <cellStyle name="k 3 6 5" xfId="32321"/>
    <cellStyle name="k 3 6 6" xfId="37839"/>
    <cellStyle name="k 3 6 7" xfId="42728"/>
    <cellStyle name="k 3 6 8" xfId="48381"/>
    <cellStyle name="k 3 7" xfId="9346"/>
    <cellStyle name="k 3 7 2" xfId="14974"/>
    <cellStyle name="k 3 7 3" xfId="22429"/>
    <cellStyle name="k 3 7 4" xfId="27595"/>
    <cellStyle name="k 3 7 5" xfId="32322"/>
    <cellStyle name="k 3 7 6" xfId="37840"/>
    <cellStyle name="k 3 7 7" xfId="42729"/>
    <cellStyle name="k 3 7 8" xfId="48382"/>
    <cellStyle name="k 3 8" xfId="9699"/>
    <cellStyle name="k 3 8 2" xfId="14975"/>
    <cellStyle name="k 3 8 3" xfId="22430"/>
    <cellStyle name="k 3 8 4" xfId="27596"/>
    <cellStyle name="k 3 8 5" xfId="32323"/>
    <cellStyle name="k 3 8 6" xfId="37841"/>
    <cellStyle name="k 3 8 7" xfId="42730"/>
    <cellStyle name="k 3 8 8" xfId="48383"/>
    <cellStyle name="k 3 9" xfId="9966"/>
    <cellStyle name="k 3 9 2" xfId="22431"/>
    <cellStyle name="k 3 9 3" xfId="27597"/>
    <cellStyle name="k 3 9 4" xfId="32324"/>
    <cellStyle name="k 3 9 5" xfId="37842"/>
    <cellStyle name="k 3 9 6" xfId="42731"/>
    <cellStyle name="k 3 9 7" xfId="48384"/>
    <cellStyle name="k 4" xfId="5875"/>
    <cellStyle name="k 4 10" xfId="14976"/>
    <cellStyle name="k 4 11" xfId="22432"/>
    <cellStyle name="k 4 12" xfId="27598"/>
    <cellStyle name="k 4 13" xfId="32325"/>
    <cellStyle name="k 4 14" xfId="37843"/>
    <cellStyle name="k 4 15" xfId="42732"/>
    <cellStyle name="k 4 16" xfId="48385"/>
    <cellStyle name="k 4 2" xfId="7082"/>
    <cellStyle name="k 4 2 2" xfId="14977"/>
    <cellStyle name="k 4 2 3" xfId="22433"/>
    <cellStyle name="k 4 2 4" xfId="27599"/>
    <cellStyle name="k 4 2 5" xfId="32326"/>
    <cellStyle name="k 4 2 6" xfId="37844"/>
    <cellStyle name="k 4 2 7" xfId="42733"/>
    <cellStyle name="k 4 2 8" xfId="48386"/>
    <cellStyle name="k 4 3" xfId="7654"/>
    <cellStyle name="k 4 3 2" xfId="14978"/>
    <cellStyle name="k 4 3 3" xfId="22434"/>
    <cellStyle name="k 4 3 4" xfId="27600"/>
    <cellStyle name="k 4 3 5" xfId="32327"/>
    <cellStyle name="k 4 3 6" xfId="37845"/>
    <cellStyle name="k 4 3 7" xfId="42734"/>
    <cellStyle name="k 4 3 8" xfId="48387"/>
    <cellStyle name="k 4 4" xfId="6847"/>
    <cellStyle name="k 4 4 2" xfId="14979"/>
    <cellStyle name="k 4 4 3" xfId="22435"/>
    <cellStyle name="k 4 4 4" xfId="27601"/>
    <cellStyle name="k 4 4 5" xfId="32328"/>
    <cellStyle name="k 4 4 6" xfId="37846"/>
    <cellStyle name="k 4 4 7" xfId="42735"/>
    <cellStyle name="k 4 4 8" xfId="48388"/>
    <cellStyle name="k 4 5" xfId="8430"/>
    <cellStyle name="k 4 5 2" xfId="14980"/>
    <cellStyle name="k 4 5 3" xfId="22436"/>
    <cellStyle name="k 4 5 4" xfId="27602"/>
    <cellStyle name="k 4 5 5" xfId="32329"/>
    <cellStyle name="k 4 5 6" xfId="37847"/>
    <cellStyle name="k 4 5 7" xfId="42736"/>
    <cellStyle name="k 4 5 8" xfId="48389"/>
    <cellStyle name="k 4 6" xfId="6515"/>
    <cellStyle name="k 4 6 2" xfId="14981"/>
    <cellStyle name="k 4 6 3" xfId="22437"/>
    <cellStyle name="k 4 6 4" xfId="27603"/>
    <cellStyle name="k 4 6 5" xfId="32330"/>
    <cellStyle name="k 4 6 6" xfId="37848"/>
    <cellStyle name="k 4 6 7" xfId="42737"/>
    <cellStyle name="k 4 6 8" xfId="48390"/>
    <cellStyle name="k 4 7" xfId="9231"/>
    <cellStyle name="k 4 7 2" xfId="14982"/>
    <cellStyle name="k 4 7 3" xfId="22438"/>
    <cellStyle name="k 4 7 4" xfId="27604"/>
    <cellStyle name="k 4 7 5" xfId="32331"/>
    <cellStyle name="k 4 7 6" xfId="37849"/>
    <cellStyle name="k 4 7 7" xfId="42738"/>
    <cellStyle name="k 4 7 8" xfId="48391"/>
    <cellStyle name="k 4 8" xfId="9599"/>
    <cellStyle name="k 4 8 2" xfId="14983"/>
    <cellStyle name="k 4 8 3" xfId="22439"/>
    <cellStyle name="k 4 8 4" xfId="27605"/>
    <cellStyle name="k 4 8 5" xfId="32332"/>
    <cellStyle name="k 4 8 6" xfId="37850"/>
    <cellStyle name="k 4 8 7" xfId="42739"/>
    <cellStyle name="k 4 8 8" xfId="48392"/>
    <cellStyle name="k 4 9" xfId="9251"/>
    <cellStyle name="k 4 9 2" xfId="14984"/>
    <cellStyle name="k 4 9 3" xfId="22440"/>
    <cellStyle name="k 4 9 4" xfId="27606"/>
    <cellStyle name="k 4 9 5" xfId="32333"/>
    <cellStyle name="k 4 9 6" xfId="37851"/>
    <cellStyle name="k 4 9 7" xfId="42740"/>
    <cellStyle name="k 4 9 8" xfId="48393"/>
    <cellStyle name="k 5" xfId="4035"/>
    <cellStyle name="k 5 2" xfId="14985"/>
    <cellStyle name="k 5 3" xfId="22441"/>
    <cellStyle name="k 5 4" xfId="27607"/>
    <cellStyle name="k 5 5" xfId="32334"/>
    <cellStyle name="k 5 6" xfId="37852"/>
    <cellStyle name="k 5 7" xfId="42741"/>
    <cellStyle name="k 5 8" xfId="48394"/>
    <cellStyle name="k 6" xfId="5752"/>
    <cellStyle name="k 6 2" xfId="14986"/>
    <cellStyle name="k 6 3" xfId="22442"/>
    <cellStyle name="k 6 4" xfId="27608"/>
    <cellStyle name="k 6 5" xfId="32335"/>
    <cellStyle name="k 6 6" xfId="37853"/>
    <cellStyle name="k 6 7" xfId="42742"/>
    <cellStyle name="k 6 8" xfId="48395"/>
    <cellStyle name="k 7" xfId="11864"/>
    <cellStyle name="Kiểm tra Ô" xfId="2046"/>
    <cellStyle name="Kiểm tra Ô 2" xfId="11868"/>
    <cellStyle name="Kiểu 1" xfId="2047"/>
    <cellStyle name="Kiểu 1 2" xfId="11869"/>
    <cellStyle name="KH ®Ëm" xfId="2043"/>
    <cellStyle name="KH ®Ëm 2" xfId="11865"/>
    <cellStyle name="KH mê ngang" xfId="2044"/>
    <cellStyle name="KH mê ngang 2" xfId="11866"/>
    <cellStyle name="khanh" xfId="2045"/>
    <cellStyle name="khanh 2" xfId="11867"/>
    <cellStyle name="Ledger 17 x 11 in" xfId="2048"/>
    <cellStyle name="Ledger 17 x 11 in 2" xfId="2049"/>
    <cellStyle name="Ledger 17 x 11 in 2 2" xfId="11871"/>
    <cellStyle name="Ledger 17 x 11 in 3" xfId="2050"/>
    <cellStyle name="Ledger 17 x 11 in 3 2" xfId="11872"/>
    <cellStyle name="Ledger 17 x 11 in 4" xfId="2051"/>
    <cellStyle name="Ledger 17 x 11 in 4 2" xfId="11873"/>
    <cellStyle name="Ledger 17 x 11 in 5" xfId="11870"/>
    <cellStyle name="Ledger 17 x 11 in_BM1" xfId="2052"/>
    <cellStyle name="Link Currency (0)" xfId="2053"/>
    <cellStyle name="Link Currency (0) 2" xfId="5005"/>
    <cellStyle name="Link Currency (0) 2 2" xfId="14987"/>
    <cellStyle name="Link Currency (0) 3" xfId="7182"/>
    <cellStyle name="Link Currency (0) 3 2" xfId="14988"/>
    <cellStyle name="Link Currency (2)" xfId="2054"/>
    <cellStyle name="Link Units (0)" xfId="2055"/>
    <cellStyle name="Link Units (1)" xfId="2056"/>
    <cellStyle name="Link Units (2)" xfId="2057"/>
    <cellStyle name="Link_CAPEX-B" xfId="2058"/>
    <cellStyle name="Linked Cell 2" xfId="2059"/>
    <cellStyle name="Linked Cell 2 2" xfId="2060"/>
    <cellStyle name="Linked Cell 2 2 2" xfId="11877"/>
    <cellStyle name="Linked Cell 2 3" xfId="11876"/>
    <cellStyle name="Linked Cell 3" xfId="2061"/>
    <cellStyle name="Linked Cell 3 2" xfId="11878"/>
    <cellStyle name="Linked Cell 4" xfId="4584"/>
    <cellStyle name="Linked Cell 4 2" xfId="14989"/>
    <cellStyle name="Linked Cells" xfId="2062"/>
    <cellStyle name="Loai CBDT" xfId="212"/>
    <cellStyle name="Loai CT" xfId="213"/>
    <cellStyle name="Loai GD" xfId="214"/>
    <cellStyle name="luc" xfId="2063"/>
    <cellStyle name="luc2" xfId="2064"/>
    <cellStyle name="Millares [0]_Well Timing" xfId="2065"/>
    <cellStyle name="Millares_Well Timing" xfId="2066"/>
    <cellStyle name="Milliers [0]_      " xfId="2067"/>
    <cellStyle name="Milliers_      " xfId="2068"/>
    <cellStyle name="Model" xfId="2070"/>
    <cellStyle name="Model 2" xfId="11883"/>
    <cellStyle name="moi" xfId="2071"/>
    <cellStyle name="moi 2" xfId="4032"/>
    <cellStyle name="moi 2 10" xfId="14990"/>
    <cellStyle name="moi 2 11" xfId="42743"/>
    <cellStyle name="moi 2 2" xfId="7118"/>
    <cellStyle name="moi 2 2 2" xfId="14991"/>
    <cellStyle name="moi 2 2 3" xfId="42744"/>
    <cellStyle name="moi 2 3" xfId="7678"/>
    <cellStyle name="moi 2 3 2" xfId="14992"/>
    <cellStyle name="moi 2 3 3" xfId="42745"/>
    <cellStyle name="moi 2 4" xfId="7245"/>
    <cellStyle name="moi 2 4 2" xfId="14993"/>
    <cellStyle name="moi 2 4 3" xfId="42746"/>
    <cellStyle name="moi 2 5" xfId="8452"/>
    <cellStyle name="moi 2 5 2" xfId="14994"/>
    <cellStyle name="moi 2 5 3" xfId="42747"/>
    <cellStyle name="moi 2 6" xfId="8791"/>
    <cellStyle name="moi 2 6 2" xfId="14995"/>
    <cellStyle name="moi 2 6 3" xfId="42748"/>
    <cellStyle name="moi 2 7" xfId="9256"/>
    <cellStyle name="moi 2 7 2" xfId="14996"/>
    <cellStyle name="moi 2 7 3" xfId="42749"/>
    <cellStyle name="moi 2 8" xfId="9616"/>
    <cellStyle name="moi 2 8 2" xfId="14997"/>
    <cellStyle name="moi 2 8 3" xfId="42750"/>
    <cellStyle name="moi 2 9" xfId="7624"/>
    <cellStyle name="moi 2 9 2" xfId="14998"/>
    <cellStyle name="moi 2 9 3" xfId="42751"/>
    <cellStyle name="moi 3" xfId="4523"/>
    <cellStyle name="moi 3 2" xfId="14999"/>
    <cellStyle name="moi 3 3" xfId="42752"/>
    <cellStyle name="moi 4" xfId="6613"/>
    <cellStyle name="moi 4 2" xfId="15000"/>
    <cellStyle name="moi 4 3" xfId="42753"/>
    <cellStyle name="moi 5" xfId="11884"/>
    <cellStyle name="moi 6" xfId="19655"/>
    <cellStyle name="Mon?aire [0]_      " xfId="2072"/>
    <cellStyle name="Mon?aire_      " xfId="2073"/>
    <cellStyle name="Moneda [0]_Well Timing" xfId="2074"/>
    <cellStyle name="Moneda_Well Timing" xfId="2075"/>
    <cellStyle name="Monétaire [0]_      " xfId="2076"/>
    <cellStyle name="Monétaire_      " xfId="2077"/>
    <cellStyle name="Mon彋aire [0]_AR1194" xfId="2078"/>
    <cellStyle name="Mon彋aire_AR1194" xfId="2079"/>
    <cellStyle name="Mon騁aire [0]_AR1194" xfId="2080"/>
    <cellStyle name="Mon騁aire_AR1194" xfId="2081"/>
    <cellStyle name="Môc" xfId="2069"/>
    <cellStyle name="Môc 2" xfId="11882"/>
    <cellStyle name="n" xfId="215"/>
    <cellStyle name="n 2" xfId="10334"/>
    <cellStyle name="n1" xfId="2082"/>
    <cellStyle name="n1 2" xfId="11891"/>
    <cellStyle name="Neutral" xfId="216" builtinId="28"/>
    <cellStyle name="Neutral 2" xfId="2083"/>
    <cellStyle name="Neutral 2 2" xfId="2084"/>
    <cellStyle name="Neutral 2 2 2" xfId="11893"/>
    <cellStyle name="Neutral 2 3" xfId="11892"/>
    <cellStyle name="Neutral 3" xfId="2085"/>
    <cellStyle name="Neutral 3 2" xfId="11894"/>
    <cellStyle name="Neutral 4" xfId="4488"/>
    <cellStyle name="Neutral 4 2" xfId="15001"/>
    <cellStyle name="Neutral 5" xfId="10335"/>
    <cellStyle name="New Times Roman" xfId="217"/>
    <cellStyle name="New Times Roman 2" xfId="10336"/>
    <cellStyle name="no dec" xfId="218"/>
    <cellStyle name="Non" xfId="2092"/>
    <cellStyle name="Non 2" xfId="11901"/>
    <cellStyle name="Normal" xfId="0" builtinId="0"/>
    <cellStyle name="Normal - ??1" xfId="2093"/>
    <cellStyle name="Normal - ??1 2" xfId="11902"/>
    <cellStyle name="Normal - Style1" xfId="219"/>
    <cellStyle name="Normal - Style1 10" xfId="2769"/>
    <cellStyle name="Normal - Style1 11" xfId="2758"/>
    <cellStyle name="Normal - Style1 12" xfId="2783"/>
    <cellStyle name="Normal - Style1 13" xfId="2798"/>
    <cellStyle name="Normal - Style1 14" xfId="2813"/>
    <cellStyle name="Normal - Style1 15" xfId="2828"/>
    <cellStyle name="Normal - Style1 16" xfId="2843"/>
    <cellStyle name="Normal - Style1 17" xfId="2858"/>
    <cellStyle name="Normal - Style1 18" xfId="2873"/>
    <cellStyle name="Normal - Style1 19" xfId="2888"/>
    <cellStyle name="Normal - Style1 2" xfId="999"/>
    <cellStyle name="Normal - Style1 20" xfId="2903"/>
    <cellStyle name="Normal - Style1 21" xfId="2918"/>
    <cellStyle name="Normal - Style1 22" xfId="2933"/>
    <cellStyle name="Normal - Style1 23" xfId="2949"/>
    <cellStyle name="Normal - Style1 24" xfId="2963"/>
    <cellStyle name="Normal - Style1 25" xfId="2978"/>
    <cellStyle name="Normal - Style1 26" xfId="3071"/>
    <cellStyle name="Normal - Style1 27" xfId="3087"/>
    <cellStyle name="Normal - Style1 28" xfId="3108"/>
    <cellStyle name="Normal - Style1 29" xfId="3126"/>
    <cellStyle name="Normal - Style1 3" xfId="1002"/>
    <cellStyle name="Normal - Style1 30" xfId="3139"/>
    <cellStyle name="Normal - Style1 31" xfId="3159"/>
    <cellStyle name="Normal - Style1 32" xfId="3176"/>
    <cellStyle name="Normal - Style1 33" xfId="3194"/>
    <cellStyle name="Normal - Style1 34" xfId="3208"/>
    <cellStyle name="Normal - Style1 35" xfId="3229"/>
    <cellStyle name="Normal - Style1 36" xfId="3246"/>
    <cellStyle name="Normal - Style1 37" xfId="3260"/>
    <cellStyle name="Normal - Style1 38" xfId="3274"/>
    <cellStyle name="Normal - Style1 39" xfId="3288"/>
    <cellStyle name="Normal - Style1 4" xfId="2726"/>
    <cellStyle name="Normal - Style1 40" xfId="3305"/>
    <cellStyle name="Normal - Style1 41" xfId="3326"/>
    <cellStyle name="Normal - Style1 42" xfId="3313"/>
    <cellStyle name="Normal - Style1 43" xfId="3361"/>
    <cellStyle name="Normal - Style1 44" xfId="3378"/>
    <cellStyle name="Normal - Style1 45" xfId="3394"/>
    <cellStyle name="Normal - Style1 46" xfId="3410"/>
    <cellStyle name="Normal - Style1 47" xfId="3428"/>
    <cellStyle name="Normal - Style1 48" xfId="3446"/>
    <cellStyle name="Normal - Style1 49" xfId="3443"/>
    <cellStyle name="Normal - Style1 5" xfId="2738"/>
    <cellStyle name="Normal - Style1 50" xfId="3481"/>
    <cellStyle name="Normal - Style1 51" xfId="3493"/>
    <cellStyle name="Normal - Style1 52" xfId="3513"/>
    <cellStyle name="Normal - Style1 53" xfId="3515"/>
    <cellStyle name="Normal - Style1 54" xfId="3530"/>
    <cellStyle name="Normal - Style1 55" xfId="3560"/>
    <cellStyle name="Normal - Style1 56" xfId="3575"/>
    <cellStyle name="Normal - Style1 57" xfId="3593"/>
    <cellStyle name="Normal - Style1 58" xfId="3608"/>
    <cellStyle name="Normal - Style1 59" xfId="3626"/>
    <cellStyle name="Normal - Style1 6" xfId="2713"/>
    <cellStyle name="Normal - Style1 60" xfId="3646"/>
    <cellStyle name="Normal - Style1 61" xfId="3661"/>
    <cellStyle name="Normal - Style1 62" xfId="5677"/>
    <cellStyle name="Normal - Style1 7" xfId="1917"/>
    <cellStyle name="Normal - Style1 8" xfId="2539"/>
    <cellStyle name="Normal - Style1 9" xfId="2705"/>
    <cellStyle name="Normal - 유형1" xfId="2094"/>
    <cellStyle name="Normal - 유형1 2" xfId="11903"/>
    <cellStyle name="Normal 10" xfId="220"/>
    <cellStyle name="Normal 10 10" xfId="221"/>
    <cellStyle name="Normal 10 10 2" xfId="10339"/>
    <cellStyle name="Normal 10 11" xfId="222"/>
    <cellStyle name="Normal 10 11 2" xfId="10340"/>
    <cellStyle name="Normal 10 12" xfId="223"/>
    <cellStyle name="Normal 10 12 2" xfId="10341"/>
    <cellStyle name="Normal 10 13" xfId="224"/>
    <cellStyle name="Normal 10 13 2" xfId="10342"/>
    <cellStyle name="Normal 10 14" xfId="225"/>
    <cellStyle name="Normal 10 14 2" xfId="10343"/>
    <cellStyle name="Normal 10 15" xfId="226"/>
    <cellStyle name="Normal 10 15 2" xfId="10344"/>
    <cellStyle name="Normal 10 16" xfId="227"/>
    <cellStyle name="Normal 10 16 2" xfId="10345"/>
    <cellStyle name="Normal 10 17" xfId="228"/>
    <cellStyle name="Normal 10 17 2" xfId="10346"/>
    <cellStyle name="Normal 10 18" xfId="229"/>
    <cellStyle name="Normal 10 18 2" xfId="10347"/>
    <cellStyle name="Normal 10 19" xfId="230"/>
    <cellStyle name="Normal 10 19 2" xfId="10348"/>
    <cellStyle name="Normal 10 2" xfId="231"/>
    <cellStyle name="Normal 10 2 10" xfId="589"/>
    <cellStyle name="Normal 10 2 10 2" xfId="3982"/>
    <cellStyle name="Normal 10 2 10 2 2" xfId="15003"/>
    <cellStyle name="Normal 10 2 10 2 3" xfId="48396"/>
    <cellStyle name="Normal 10 2 10 3" xfId="10659"/>
    <cellStyle name="Normal 10 2 10 4" xfId="46926"/>
    <cellStyle name="Normal 10 2 11" xfId="606"/>
    <cellStyle name="Normal 10 2 11 2" xfId="3995"/>
    <cellStyle name="Normal 10 2 11 2 2" xfId="15004"/>
    <cellStyle name="Normal 10 2 11 2 3" xfId="48397"/>
    <cellStyle name="Normal 10 2 11 3" xfId="10671"/>
    <cellStyle name="Normal 10 2 11 4" xfId="46932"/>
    <cellStyle name="Normal 10 2 12" xfId="570"/>
    <cellStyle name="Normal 10 2 12 2" xfId="3972"/>
    <cellStyle name="Normal 10 2 12 2 2" xfId="15005"/>
    <cellStyle name="Normal 10 2 12 2 3" xfId="48398"/>
    <cellStyle name="Normal 10 2 12 3" xfId="10647"/>
    <cellStyle name="Normal 10 2 12 4" xfId="46925"/>
    <cellStyle name="Normal 10 2 13" xfId="608"/>
    <cellStyle name="Normal 10 2 13 2" xfId="3997"/>
    <cellStyle name="Normal 10 2 13 2 2" xfId="15006"/>
    <cellStyle name="Normal 10 2 13 2 3" xfId="48399"/>
    <cellStyle name="Normal 10 2 13 3" xfId="10673"/>
    <cellStyle name="Normal 10 2 13 4" xfId="46934"/>
    <cellStyle name="Normal 10 2 14" xfId="561"/>
    <cellStyle name="Normal 10 2 14 2" xfId="3965"/>
    <cellStyle name="Normal 10 2 14 2 2" xfId="15007"/>
    <cellStyle name="Normal 10 2 14 2 3" xfId="48400"/>
    <cellStyle name="Normal 10 2 14 3" xfId="10640"/>
    <cellStyle name="Normal 10 2 14 4" xfId="46919"/>
    <cellStyle name="Normal 10 2 15" xfId="637"/>
    <cellStyle name="Normal 10 2 15 2" xfId="4015"/>
    <cellStyle name="Normal 10 2 15 2 2" xfId="15008"/>
    <cellStyle name="Normal 10 2 15 2 3" xfId="48401"/>
    <cellStyle name="Normal 10 2 15 3" xfId="10700"/>
    <cellStyle name="Normal 10 2 15 4" xfId="46943"/>
    <cellStyle name="Normal 10 2 16" xfId="1121"/>
    <cellStyle name="Normal 10 2 16 2" xfId="4290"/>
    <cellStyle name="Normal 10 2 16 2 2" xfId="15009"/>
    <cellStyle name="Normal 10 2 16 2 3" xfId="48402"/>
    <cellStyle name="Normal 10 2 16 3" xfId="11102"/>
    <cellStyle name="Normal 10 2 16 4" xfId="47068"/>
    <cellStyle name="Normal 10 2 17" xfId="1120"/>
    <cellStyle name="Normal 10 2 17 2" xfId="4289"/>
    <cellStyle name="Normal 10 2 17 2 2" xfId="15010"/>
    <cellStyle name="Normal 10 2 17 2 3" xfId="48403"/>
    <cellStyle name="Normal 10 2 17 3" xfId="11101"/>
    <cellStyle name="Normal 10 2 17 4" xfId="47067"/>
    <cellStyle name="Normal 10 2 18" xfId="1123"/>
    <cellStyle name="Normal 10 2 18 2" xfId="4292"/>
    <cellStyle name="Normal 10 2 18 2 2" xfId="15011"/>
    <cellStyle name="Normal 10 2 18 2 3" xfId="48404"/>
    <cellStyle name="Normal 10 2 18 3" xfId="11104"/>
    <cellStyle name="Normal 10 2 18 4" xfId="47070"/>
    <cellStyle name="Normal 10 2 19" xfId="1096"/>
    <cellStyle name="Normal 10 2 19 2" xfId="4281"/>
    <cellStyle name="Normal 10 2 19 2 2" xfId="15012"/>
    <cellStyle name="Normal 10 2 19 2 3" xfId="48405"/>
    <cellStyle name="Normal 10 2 19 3" xfId="11085"/>
    <cellStyle name="Normal 10 2 19 4" xfId="47062"/>
    <cellStyle name="Normal 10 2 2" xfId="232"/>
    <cellStyle name="Normal 10 2 2 2" xfId="10350"/>
    <cellStyle name="Normal 10 2 20" xfId="1122"/>
    <cellStyle name="Normal 10 2 20 2" xfId="4291"/>
    <cellStyle name="Normal 10 2 20 2 2" xfId="15013"/>
    <cellStyle name="Normal 10 2 20 2 3" xfId="48406"/>
    <cellStyle name="Normal 10 2 20 3" xfId="11103"/>
    <cellStyle name="Normal 10 2 20 4" xfId="47069"/>
    <cellStyle name="Normal 10 2 21" xfId="1093"/>
    <cellStyle name="Normal 10 2 21 2" xfId="4278"/>
    <cellStyle name="Normal 10 2 21 2 2" xfId="15014"/>
    <cellStyle name="Normal 10 2 21 2 3" xfId="48407"/>
    <cellStyle name="Normal 10 2 21 3" xfId="11084"/>
    <cellStyle name="Normal 10 2 21 4" xfId="47061"/>
    <cellStyle name="Normal 10 2 22" xfId="1152"/>
    <cellStyle name="Normal 10 2 22 2" xfId="4306"/>
    <cellStyle name="Normal 10 2 22 2 2" xfId="15015"/>
    <cellStyle name="Normal 10 2 22 2 3" xfId="48408"/>
    <cellStyle name="Normal 10 2 22 3" xfId="11128"/>
    <cellStyle name="Normal 10 2 22 4" xfId="47079"/>
    <cellStyle name="Normal 10 2 23" xfId="1634"/>
    <cellStyle name="Normal 10 2 23 2" xfId="4566"/>
    <cellStyle name="Normal 10 2 23 2 2" xfId="15016"/>
    <cellStyle name="Normal 10 2 23 2 3" xfId="48409"/>
    <cellStyle name="Normal 10 2 23 3" xfId="11531"/>
    <cellStyle name="Normal 10 2 23 4" xfId="47176"/>
    <cellStyle name="Normal 10 2 24" xfId="2097"/>
    <cellStyle name="Normal 10 2 24 2" xfId="4801"/>
    <cellStyle name="Normal 10 2 24 2 2" xfId="15017"/>
    <cellStyle name="Normal 10 2 24 2 3" xfId="48410"/>
    <cellStyle name="Normal 10 2 24 3" xfId="11906"/>
    <cellStyle name="Normal 10 2 24 4" xfId="47213"/>
    <cellStyle name="Normal 10 2 25" xfId="2491"/>
    <cellStyle name="Normal 10 2 25 2" xfId="5013"/>
    <cellStyle name="Normal 10 2 25 2 2" xfId="15018"/>
    <cellStyle name="Normal 10 2 25 2 3" xfId="48411"/>
    <cellStyle name="Normal 10 2 25 3" xfId="12199"/>
    <cellStyle name="Normal 10 2 25 4" xfId="47254"/>
    <cellStyle name="Normal 10 2 26" xfId="1876"/>
    <cellStyle name="Normal 10 2 26 2" xfId="4696"/>
    <cellStyle name="Normal 10 2 26 2 2" xfId="15019"/>
    <cellStyle name="Normal 10 2 26 2 3" xfId="48412"/>
    <cellStyle name="Normal 10 2 26 3" xfId="11759"/>
    <cellStyle name="Normal 10 2 26 4" xfId="47192"/>
    <cellStyle name="Normal 10 2 27" xfId="2523"/>
    <cellStyle name="Normal 10 2 27 2" xfId="5029"/>
    <cellStyle name="Normal 10 2 27 2 2" xfId="15020"/>
    <cellStyle name="Normal 10 2 27 2 3" xfId="48413"/>
    <cellStyle name="Normal 10 2 27 3" xfId="12219"/>
    <cellStyle name="Normal 10 2 27 4" xfId="47259"/>
    <cellStyle name="Normal 10 2 28" xfId="1898"/>
    <cellStyle name="Normal 10 2 28 2" xfId="4708"/>
    <cellStyle name="Normal 10 2 28 2 2" xfId="15021"/>
    <cellStyle name="Normal 10 2 28 2 3" xfId="48414"/>
    <cellStyle name="Normal 10 2 28 3" xfId="11775"/>
    <cellStyle name="Normal 10 2 28 4" xfId="47197"/>
    <cellStyle name="Normal 10 2 29" xfId="2546"/>
    <cellStyle name="Normal 10 2 29 2" xfId="5041"/>
    <cellStyle name="Normal 10 2 29 2 2" xfId="15022"/>
    <cellStyle name="Normal 10 2 29 2 3" xfId="48415"/>
    <cellStyle name="Normal 10 2 29 3" xfId="12237"/>
    <cellStyle name="Normal 10 2 29 4" xfId="47264"/>
    <cellStyle name="Normal 10 2 3" xfId="233"/>
    <cellStyle name="Normal 10 2 3 2" xfId="10351"/>
    <cellStyle name="Normal 10 2 30" xfId="1909"/>
    <cellStyle name="Normal 10 2 30 2" xfId="4715"/>
    <cellStyle name="Normal 10 2 30 2 2" xfId="15023"/>
    <cellStyle name="Normal 10 2 30 2 3" xfId="48416"/>
    <cellStyle name="Normal 10 2 30 3" xfId="11785"/>
    <cellStyle name="Normal 10 2 30 4" xfId="47202"/>
    <cellStyle name="Normal 10 2 31" xfId="3031"/>
    <cellStyle name="Normal 10 2 31 2" xfId="5301"/>
    <cellStyle name="Normal 10 2 31 2 2" xfId="15024"/>
    <cellStyle name="Normal 10 2 31 2 3" xfId="48417"/>
    <cellStyle name="Normal 10 2 31 3" xfId="12623"/>
    <cellStyle name="Normal 10 2 31 4" xfId="47329"/>
    <cellStyle name="Normal 10 2 32" xfId="3799"/>
    <cellStyle name="Normal 10 2 32 2" xfId="15025"/>
    <cellStyle name="Normal 10 2 32 3" xfId="48418"/>
    <cellStyle name="Normal 10 2 33" xfId="10349"/>
    <cellStyle name="Normal 10 2 34" xfId="46892"/>
    <cellStyle name="Normal 10 2 4" xfId="234"/>
    <cellStyle name="Normal 10 2 4 2" xfId="10352"/>
    <cellStyle name="Normal 10 2 5" xfId="235"/>
    <cellStyle name="Normal 10 2 5 2" xfId="10353"/>
    <cellStyle name="Normal 10 2 6" xfId="236"/>
    <cellStyle name="Normal 10 2 6 2" xfId="10354"/>
    <cellStyle name="Normal 10 2 7" xfId="598"/>
    <cellStyle name="Normal 10 2 7 2" xfId="3988"/>
    <cellStyle name="Normal 10 2 7 2 2" xfId="15026"/>
    <cellStyle name="Normal 10 2 7 2 3" xfId="48419"/>
    <cellStyle name="Normal 10 2 7 3" xfId="10665"/>
    <cellStyle name="Normal 10 2 7 4" xfId="46927"/>
    <cellStyle name="Normal 10 2 8" xfId="564"/>
    <cellStyle name="Normal 10 2 8 2" xfId="3967"/>
    <cellStyle name="Normal 10 2 8 2 2" xfId="15027"/>
    <cellStyle name="Normal 10 2 8 2 3" xfId="48420"/>
    <cellStyle name="Normal 10 2 8 3" xfId="10643"/>
    <cellStyle name="Normal 10 2 8 4" xfId="46921"/>
    <cellStyle name="Normal 10 2 9" xfId="607"/>
    <cellStyle name="Normal 10 2 9 2" xfId="3996"/>
    <cellStyle name="Normal 10 2 9 2 2" xfId="15028"/>
    <cellStyle name="Normal 10 2 9 2 3" xfId="48421"/>
    <cellStyle name="Normal 10 2 9 3" xfId="10672"/>
    <cellStyle name="Normal 10 2 9 4" xfId="46933"/>
    <cellStyle name="Normal 10 2_BM7" xfId="2098"/>
    <cellStyle name="Normal 10 20" xfId="10338"/>
    <cellStyle name="Normal 10 21" xfId="52938"/>
    <cellStyle name="Normal 10 22" xfId="52934"/>
    <cellStyle name="Normal 10 23" xfId="52929"/>
    <cellStyle name="Normal 10 24" xfId="52936"/>
    <cellStyle name="Normal 10 25" xfId="52962"/>
    <cellStyle name="Normal 10 26" xfId="52967"/>
    <cellStyle name="Normal 10 27" xfId="52968"/>
    <cellStyle name="Normal 10 3" xfId="237"/>
    <cellStyle name="Normal 10 3 10" xfId="655"/>
    <cellStyle name="Normal 10 3 10 2" xfId="4024"/>
    <cellStyle name="Normal 10 3 10 2 2" xfId="15029"/>
    <cellStyle name="Normal 10 3 10 2 3" xfId="48422"/>
    <cellStyle name="Normal 10 3 10 3" xfId="10714"/>
    <cellStyle name="Normal 10 3 10 4" xfId="46948"/>
    <cellStyle name="Normal 10 3 11" xfId="1125"/>
    <cellStyle name="Normal 10 3 11 2" xfId="4294"/>
    <cellStyle name="Normal 10 3 11 2 2" xfId="15030"/>
    <cellStyle name="Normal 10 3 11 2 3" xfId="48423"/>
    <cellStyle name="Normal 10 3 11 3" xfId="11106"/>
    <cellStyle name="Normal 10 3 11 4" xfId="47071"/>
    <cellStyle name="Normal 10 3 12" xfId="1108"/>
    <cellStyle name="Normal 10 3 12 2" xfId="4286"/>
    <cellStyle name="Normal 10 3 12 2 2" xfId="15031"/>
    <cellStyle name="Normal 10 3 12 2 3" xfId="48424"/>
    <cellStyle name="Normal 10 3 12 3" xfId="11094"/>
    <cellStyle name="Normal 10 3 12 4" xfId="47066"/>
    <cellStyle name="Normal 10 3 13" xfId="1143"/>
    <cellStyle name="Normal 10 3 13 2" xfId="4301"/>
    <cellStyle name="Normal 10 3 13 2 2" xfId="15032"/>
    <cellStyle name="Normal 10 3 13 2 3" xfId="48425"/>
    <cellStyle name="Normal 10 3 13 3" xfId="11120"/>
    <cellStyle name="Normal 10 3 13 4" xfId="47075"/>
    <cellStyle name="Normal 10 3 14" xfId="1091"/>
    <cellStyle name="Normal 10 3 14 2" xfId="4276"/>
    <cellStyle name="Normal 10 3 14 2 2" xfId="15033"/>
    <cellStyle name="Normal 10 3 14 2 3" xfId="48426"/>
    <cellStyle name="Normal 10 3 14 3" xfId="11082"/>
    <cellStyle name="Normal 10 3 14 4" xfId="47060"/>
    <cellStyle name="Normal 10 3 15" xfId="1156"/>
    <cellStyle name="Normal 10 3 15 2" xfId="4308"/>
    <cellStyle name="Normal 10 3 15 2 2" xfId="15034"/>
    <cellStyle name="Normal 10 3 15 2 3" xfId="48427"/>
    <cellStyle name="Normal 10 3 15 3" xfId="11131"/>
    <cellStyle name="Normal 10 3 15 4" xfId="47080"/>
    <cellStyle name="Normal 10 3 16" xfId="1076"/>
    <cellStyle name="Normal 10 3 16 2" xfId="4266"/>
    <cellStyle name="Normal 10 3 16 2 2" xfId="15035"/>
    <cellStyle name="Normal 10 3 16 2 3" xfId="48428"/>
    <cellStyle name="Normal 10 3 16 3" xfId="11072"/>
    <cellStyle name="Normal 10 3 16 4" xfId="47056"/>
    <cellStyle name="Normal 10 3 17" xfId="1170"/>
    <cellStyle name="Normal 10 3 17 2" xfId="4319"/>
    <cellStyle name="Normal 10 3 17 2 2" xfId="15036"/>
    <cellStyle name="Normal 10 3 17 2 3" xfId="48429"/>
    <cellStyle name="Normal 10 3 17 3" xfId="11141"/>
    <cellStyle name="Normal 10 3 17 4" xfId="47084"/>
    <cellStyle name="Normal 10 3 18" xfId="1640"/>
    <cellStyle name="Normal 10 3 18 2" xfId="4568"/>
    <cellStyle name="Normal 10 3 18 2 2" xfId="15037"/>
    <cellStyle name="Normal 10 3 18 2 3" xfId="48430"/>
    <cellStyle name="Normal 10 3 18 3" xfId="11535"/>
    <cellStyle name="Normal 10 3 18 4" xfId="47177"/>
    <cellStyle name="Normal 10 3 19" xfId="2099"/>
    <cellStyle name="Normal 10 3 19 2" xfId="4803"/>
    <cellStyle name="Normal 10 3 19 2 2" xfId="15038"/>
    <cellStyle name="Normal 10 3 19 2 3" xfId="48431"/>
    <cellStyle name="Normal 10 3 19 3" xfId="11907"/>
    <cellStyle name="Normal 10 3 19 4" xfId="47214"/>
    <cellStyle name="Normal 10 3 2" xfId="601"/>
    <cellStyle name="Normal 10 3 2 2" xfId="3990"/>
    <cellStyle name="Normal 10 3 2 2 2" xfId="15039"/>
    <cellStyle name="Normal 10 3 2 2 3" xfId="48432"/>
    <cellStyle name="Normal 10 3 2 3" xfId="10666"/>
    <cellStyle name="Normal 10 3 2 4" xfId="46928"/>
    <cellStyle name="Normal 10 3 20" xfId="2498"/>
    <cellStyle name="Normal 10 3 20 2" xfId="5016"/>
    <cellStyle name="Normal 10 3 20 2 2" xfId="15040"/>
    <cellStyle name="Normal 10 3 20 2 3" xfId="48433"/>
    <cellStyle name="Normal 10 3 20 3" xfId="12202"/>
    <cellStyle name="Normal 10 3 20 4" xfId="47255"/>
    <cellStyle name="Normal 10 3 21" xfId="1880"/>
    <cellStyle name="Normal 10 3 21 2" xfId="4698"/>
    <cellStyle name="Normal 10 3 21 2 2" xfId="15041"/>
    <cellStyle name="Normal 10 3 21 2 3" xfId="48434"/>
    <cellStyle name="Normal 10 3 21 3" xfId="11763"/>
    <cellStyle name="Normal 10 3 21 4" xfId="47193"/>
    <cellStyle name="Normal 10 3 22" xfId="2527"/>
    <cellStyle name="Normal 10 3 22 2" xfId="5031"/>
    <cellStyle name="Normal 10 3 22 2 2" xfId="15042"/>
    <cellStyle name="Normal 10 3 22 2 3" xfId="48435"/>
    <cellStyle name="Normal 10 3 22 3" xfId="12221"/>
    <cellStyle name="Normal 10 3 22 4" xfId="47260"/>
    <cellStyle name="Normal 10 3 23" xfId="1899"/>
    <cellStyle name="Normal 10 3 23 2" xfId="4709"/>
    <cellStyle name="Normal 10 3 23 2 2" xfId="15043"/>
    <cellStyle name="Normal 10 3 23 2 3" xfId="48436"/>
    <cellStyle name="Normal 10 3 23 3" xfId="11776"/>
    <cellStyle name="Normal 10 3 23 4" xfId="47198"/>
    <cellStyle name="Normal 10 3 24" xfId="2547"/>
    <cellStyle name="Normal 10 3 24 2" xfId="5042"/>
    <cellStyle name="Normal 10 3 24 2 2" xfId="15044"/>
    <cellStyle name="Normal 10 3 24 2 3" xfId="48437"/>
    <cellStyle name="Normal 10 3 24 3" xfId="12238"/>
    <cellStyle name="Normal 10 3 24 4" xfId="47265"/>
    <cellStyle name="Normal 10 3 25" xfId="1911"/>
    <cellStyle name="Normal 10 3 25 2" xfId="4717"/>
    <cellStyle name="Normal 10 3 25 2 2" xfId="15045"/>
    <cellStyle name="Normal 10 3 25 2 3" xfId="48438"/>
    <cellStyle name="Normal 10 3 25 3" xfId="11787"/>
    <cellStyle name="Normal 10 3 25 4" xfId="47203"/>
    <cellStyle name="Normal 10 3 26" xfId="3032"/>
    <cellStyle name="Normal 10 3 26 2" xfId="5302"/>
    <cellStyle name="Normal 10 3 26 2 2" xfId="15046"/>
    <cellStyle name="Normal 10 3 26 2 3" xfId="48439"/>
    <cellStyle name="Normal 10 3 26 3" xfId="12624"/>
    <cellStyle name="Normal 10 3 26 4" xfId="47330"/>
    <cellStyle name="Normal 10 3 27" xfId="3803"/>
    <cellStyle name="Normal 10 3 27 2" xfId="15047"/>
    <cellStyle name="Normal 10 3 27 3" xfId="48440"/>
    <cellStyle name="Normal 10 3 28" xfId="10355"/>
    <cellStyle name="Normal 10 3 29" xfId="46893"/>
    <cellStyle name="Normal 10 3 3" xfId="558"/>
    <cellStyle name="Normal 10 3 3 2" xfId="3964"/>
    <cellStyle name="Normal 10 3 3 2 2" xfId="15048"/>
    <cellStyle name="Normal 10 3 3 2 3" xfId="48441"/>
    <cellStyle name="Normal 10 3 3 3" xfId="10637"/>
    <cellStyle name="Normal 10 3 3 4" xfId="46918"/>
    <cellStyle name="Normal 10 3 4" xfId="611"/>
    <cellStyle name="Normal 10 3 4 2" xfId="3998"/>
    <cellStyle name="Normal 10 3 4 2 2" xfId="15049"/>
    <cellStyle name="Normal 10 3 4 2 3" xfId="48442"/>
    <cellStyle name="Normal 10 3 4 3" xfId="10676"/>
    <cellStyle name="Normal 10 3 4 4" xfId="46935"/>
    <cellStyle name="Normal 10 3 5" xfId="567"/>
    <cellStyle name="Normal 10 3 5 2" xfId="3970"/>
    <cellStyle name="Normal 10 3 5 2 2" xfId="15050"/>
    <cellStyle name="Normal 10 3 5 2 3" xfId="48443"/>
    <cellStyle name="Normal 10 3 5 3" xfId="10646"/>
    <cellStyle name="Normal 10 3 5 4" xfId="46924"/>
    <cellStyle name="Normal 10 3 6" xfId="622"/>
    <cellStyle name="Normal 10 3 6 2" xfId="4004"/>
    <cellStyle name="Normal 10 3 6 2 2" xfId="15051"/>
    <cellStyle name="Normal 10 3 6 2 3" xfId="48444"/>
    <cellStyle name="Normal 10 3 6 3" xfId="10686"/>
    <cellStyle name="Normal 10 3 6 4" xfId="46939"/>
    <cellStyle name="Normal 10 3 7" xfId="547"/>
    <cellStyle name="Normal 10 3 7 2" xfId="3956"/>
    <cellStyle name="Normal 10 3 7 2 2" xfId="15052"/>
    <cellStyle name="Normal 10 3 7 2 3" xfId="48445"/>
    <cellStyle name="Normal 10 3 7 3" xfId="10626"/>
    <cellStyle name="Normal 10 3 7 4" xfId="46914"/>
    <cellStyle name="Normal 10 3 8" xfId="638"/>
    <cellStyle name="Normal 10 3 8 2" xfId="4016"/>
    <cellStyle name="Normal 10 3 8 2 2" xfId="15053"/>
    <cellStyle name="Normal 10 3 8 2 3" xfId="48446"/>
    <cellStyle name="Normal 10 3 8 3" xfId="10701"/>
    <cellStyle name="Normal 10 3 8 4" xfId="46944"/>
    <cellStyle name="Normal 10 3 9" xfId="531"/>
    <cellStyle name="Normal 10 3 9 2" xfId="3946"/>
    <cellStyle name="Normal 10 3 9 2 2" xfId="15054"/>
    <cellStyle name="Normal 10 3 9 2 3" xfId="48447"/>
    <cellStyle name="Normal 10 3 9 3" xfId="10615"/>
    <cellStyle name="Normal 10 3 9 4" xfId="46910"/>
    <cellStyle name="Normal 10 4" xfId="238"/>
    <cellStyle name="Normal 10 4 10" xfId="656"/>
    <cellStyle name="Normal 10 4 10 2" xfId="4025"/>
    <cellStyle name="Normal 10 4 10 2 2" xfId="15055"/>
    <cellStyle name="Normal 10 4 10 2 3" xfId="48448"/>
    <cellStyle name="Normal 10 4 10 3" xfId="10715"/>
    <cellStyle name="Normal 10 4 10 4" xfId="46949"/>
    <cellStyle name="Normal 10 4 11" xfId="1126"/>
    <cellStyle name="Normal 10 4 11 2" xfId="4295"/>
    <cellStyle name="Normal 10 4 11 2 2" xfId="15056"/>
    <cellStyle name="Normal 10 4 11 2 3" xfId="48449"/>
    <cellStyle name="Normal 10 4 11 3" xfId="11107"/>
    <cellStyle name="Normal 10 4 11 4" xfId="47072"/>
    <cellStyle name="Normal 10 4 12" xfId="1107"/>
    <cellStyle name="Normal 10 4 12 2" xfId="4285"/>
    <cellStyle name="Normal 10 4 12 2 2" xfId="15057"/>
    <cellStyle name="Normal 10 4 12 2 3" xfId="48450"/>
    <cellStyle name="Normal 10 4 12 3" xfId="11093"/>
    <cellStyle name="Normal 10 4 12 4" xfId="47065"/>
    <cellStyle name="Normal 10 4 13" xfId="1144"/>
    <cellStyle name="Normal 10 4 13 2" xfId="4302"/>
    <cellStyle name="Normal 10 4 13 2 2" xfId="15058"/>
    <cellStyle name="Normal 10 4 13 2 3" xfId="48451"/>
    <cellStyle name="Normal 10 4 13 3" xfId="11121"/>
    <cellStyle name="Normal 10 4 13 4" xfId="47076"/>
    <cellStyle name="Normal 10 4 14" xfId="1090"/>
    <cellStyle name="Normal 10 4 14 2" xfId="4275"/>
    <cellStyle name="Normal 10 4 14 2 2" xfId="15059"/>
    <cellStyle name="Normal 10 4 14 2 3" xfId="48452"/>
    <cellStyle name="Normal 10 4 14 3" xfId="11081"/>
    <cellStyle name="Normal 10 4 14 4" xfId="47059"/>
    <cellStyle name="Normal 10 4 15" xfId="1157"/>
    <cellStyle name="Normal 10 4 15 2" xfId="4309"/>
    <cellStyle name="Normal 10 4 15 2 2" xfId="15060"/>
    <cellStyle name="Normal 10 4 15 2 3" xfId="48453"/>
    <cellStyle name="Normal 10 4 15 3" xfId="11132"/>
    <cellStyle name="Normal 10 4 15 4" xfId="47081"/>
    <cellStyle name="Normal 10 4 16" xfId="1075"/>
    <cellStyle name="Normal 10 4 16 2" xfId="4265"/>
    <cellStyle name="Normal 10 4 16 2 2" xfId="15061"/>
    <cellStyle name="Normal 10 4 16 2 3" xfId="48454"/>
    <cellStyle name="Normal 10 4 16 3" xfId="11071"/>
    <cellStyle name="Normal 10 4 16 4" xfId="47055"/>
    <cellStyle name="Normal 10 4 17" xfId="1171"/>
    <cellStyle name="Normal 10 4 17 2" xfId="4320"/>
    <cellStyle name="Normal 10 4 17 2 2" xfId="15062"/>
    <cellStyle name="Normal 10 4 17 2 3" xfId="48455"/>
    <cellStyle name="Normal 10 4 17 3" xfId="11142"/>
    <cellStyle name="Normal 10 4 17 4" xfId="47085"/>
    <cellStyle name="Normal 10 4 18" xfId="1641"/>
    <cellStyle name="Normal 10 4 18 2" xfId="4569"/>
    <cellStyle name="Normal 10 4 18 2 2" xfId="15063"/>
    <cellStyle name="Normal 10 4 18 2 3" xfId="48456"/>
    <cellStyle name="Normal 10 4 18 3" xfId="11536"/>
    <cellStyle name="Normal 10 4 18 4" xfId="47178"/>
    <cellStyle name="Normal 10 4 19" xfId="2100"/>
    <cellStyle name="Normal 10 4 19 2" xfId="4804"/>
    <cellStyle name="Normal 10 4 19 2 2" xfId="15064"/>
    <cellStyle name="Normal 10 4 19 2 3" xfId="48457"/>
    <cellStyle name="Normal 10 4 19 3" xfId="11908"/>
    <cellStyle name="Normal 10 4 19 4" xfId="47215"/>
    <cellStyle name="Normal 10 4 2" xfId="602"/>
    <cellStyle name="Normal 10 4 2 2" xfId="3991"/>
    <cellStyle name="Normal 10 4 2 2 2" xfId="15065"/>
    <cellStyle name="Normal 10 4 2 2 3" xfId="48458"/>
    <cellStyle name="Normal 10 4 2 3" xfId="10667"/>
    <cellStyle name="Normal 10 4 2 4" xfId="46929"/>
    <cellStyle name="Normal 10 4 20" xfId="2499"/>
    <cellStyle name="Normal 10 4 20 2" xfId="5017"/>
    <cellStyle name="Normal 10 4 20 2 2" xfId="15066"/>
    <cellStyle name="Normal 10 4 20 2 3" xfId="48459"/>
    <cellStyle name="Normal 10 4 20 3" xfId="12203"/>
    <cellStyle name="Normal 10 4 20 4" xfId="47256"/>
    <cellStyle name="Normal 10 4 21" xfId="1882"/>
    <cellStyle name="Normal 10 4 21 2" xfId="4700"/>
    <cellStyle name="Normal 10 4 21 2 2" xfId="15067"/>
    <cellStyle name="Normal 10 4 21 2 3" xfId="48460"/>
    <cellStyle name="Normal 10 4 21 3" xfId="11764"/>
    <cellStyle name="Normal 10 4 21 4" xfId="47194"/>
    <cellStyle name="Normal 10 4 22" xfId="2528"/>
    <cellStyle name="Normal 10 4 22 2" xfId="5032"/>
    <cellStyle name="Normal 10 4 22 2 2" xfId="15068"/>
    <cellStyle name="Normal 10 4 22 2 3" xfId="48461"/>
    <cellStyle name="Normal 10 4 22 3" xfId="12222"/>
    <cellStyle name="Normal 10 4 22 4" xfId="47261"/>
    <cellStyle name="Normal 10 4 23" xfId="1900"/>
    <cellStyle name="Normal 10 4 23 2" xfId="4710"/>
    <cellStyle name="Normal 10 4 23 2 2" xfId="15069"/>
    <cellStyle name="Normal 10 4 23 2 3" xfId="48462"/>
    <cellStyle name="Normal 10 4 23 3" xfId="11777"/>
    <cellStyle name="Normal 10 4 23 4" xfId="47199"/>
    <cellStyle name="Normal 10 4 24" xfId="2548"/>
    <cellStyle name="Normal 10 4 24 2" xfId="5043"/>
    <cellStyle name="Normal 10 4 24 2 2" xfId="15070"/>
    <cellStyle name="Normal 10 4 24 2 3" xfId="48463"/>
    <cellStyle name="Normal 10 4 24 3" xfId="12239"/>
    <cellStyle name="Normal 10 4 24 4" xfId="47266"/>
    <cellStyle name="Normal 10 4 25" xfId="1912"/>
    <cellStyle name="Normal 10 4 25 2" xfId="4718"/>
    <cellStyle name="Normal 10 4 25 2 2" xfId="15071"/>
    <cellStyle name="Normal 10 4 25 2 3" xfId="48464"/>
    <cellStyle name="Normal 10 4 25 3" xfId="11788"/>
    <cellStyle name="Normal 10 4 25 4" xfId="47204"/>
    <cellStyle name="Normal 10 4 26" xfId="3033"/>
    <cellStyle name="Normal 10 4 26 2" xfId="5303"/>
    <cellStyle name="Normal 10 4 26 2 2" xfId="15072"/>
    <cellStyle name="Normal 10 4 26 2 3" xfId="48465"/>
    <cellStyle name="Normal 10 4 26 3" xfId="12625"/>
    <cellStyle name="Normal 10 4 26 4" xfId="47331"/>
    <cellStyle name="Normal 10 4 27" xfId="3804"/>
    <cellStyle name="Normal 10 4 27 2" xfId="15073"/>
    <cellStyle name="Normal 10 4 27 3" xfId="48466"/>
    <cellStyle name="Normal 10 4 28" xfId="10356"/>
    <cellStyle name="Normal 10 4 29" xfId="46894"/>
    <cellStyle name="Normal 10 4 3" xfId="557"/>
    <cellStyle name="Normal 10 4 3 2" xfId="3963"/>
    <cellStyle name="Normal 10 4 3 2 2" xfId="15074"/>
    <cellStyle name="Normal 10 4 3 2 3" xfId="48467"/>
    <cellStyle name="Normal 10 4 3 3" xfId="10636"/>
    <cellStyle name="Normal 10 4 3 4" xfId="46917"/>
    <cellStyle name="Normal 10 4 4" xfId="612"/>
    <cellStyle name="Normal 10 4 4 2" xfId="3999"/>
    <cellStyle name="Normal 10 4 4 2 2" xfId="15075"/>
    <cellStyle name="Normal 10 4 4 2 3" xfId="48468"/>
    <cellStyle name="Normal 10 4 4 3" xfId="10677"/>
    <cellStyle name="Normal 10 4 4 4" xfId="46936"/>
    <cellStyle name="Normal 10 4 5" xfId="566"/>
    <cellStyle name="Normal 10 4 5 2" xfId="3969"/>
    <cellStyle name="Normal 10 4 5 2 2" xfId="15076"/>
    <cellStyle name="Normal 10 4 5 2 3" xfId="48469"/>
    <cellStyle name="Normal 10 4 5 3" xfId="10645"/>
    <cellStyle name="Normal 10 4 5 4" xfId="46923"/>
    <cellStyle name="Normal 10 4 6" xfId="625"/>
    <cellStyle name="Normal 10 4 6 2" xfId="4006"/>
    <cellStyle name="Normal 10 4 6 2 2" xfId="15077"/>
    <cellStyle name="Normal 10 4 6 2 3" xfId="48470"/>
    <cellStyle name="Normal 10 4 6 3" xfId="10689"/>
    <cellStyle name="Normal 10 4 6 4" xfId="46940"/>
    <cellStyle name="Normal 10 4 7" xfId="544"/>
    <cellStyle name="Normal 10 4 7 2" xfId="3953"/>
    <cellStyle name="Normal 10 4 7 2 2" xfId="15078"/>
    <cellStyle name="Normal 10 4 7 2 3" xfId="48471"/>
    <cellStyle name="Normal 10 4 7 3" xfId="10625"/>
    <cellStyle name="Normal 10 4 7 4" xfId="46913"/>
    <cellStyle name="Normal 10 4 8" xfId="641"/>
    <cellStyle name="Normal 10 4 8 2" xfId="4018"/>
    <cellStyle name="Normal 10 4 8 2 2" xfId="15079"/>
    <cellStyle name="Normal 10 4 8 2 3" xfId="48472"/>
    <cellStyle name="Normal 10 4 8 3" xfId="10702"/>
    <cellStyle name="Normal 10 4 8 4" xfId="46945"/>
    <cellStyle name="Normal 10 4 9" xfId="528"/>
    <cellStyle name="Normal 10 4 9 2" xfId="3944"/>
    <cellStyle name="Normal 10 4 9 2 2" xfId="15080"/>
    <cellStyle name="Normal 10 4 9 2 3" xfId="48473"/>
    <cellStyle name="Normal 10 4 9 3" xfId="10614"/>
    <cellStyle name="Normal 10 4 9 4" xfId="46909"/>
    <cellStyle name="Normal 10 5" xfId="239"/>
    <cellStyle name="Normal 10 5 10" xfId="657"/>
    <cellStyle name="Normal 10 5 10 2" xfId="4026"/>
    <cellStyle name="Normal 10 5 10 2 2" xfId="15081"/>
    <cellStyle name="Normal 10 5 10 2 3" xfId="48474"/>
    <cellStyle name="Normal 10 5 10 3" xfId="10716"/>
    <cellStyle name="Normal 10 5 10 4" xfId="46950"/>
    <cellStyle name="Normal 10 5 11" xfId="1127"/>
    <cellStyle name="Normal 10 5 11 2" xfId="4296"/>
    <cellStyle name="Normal 10 5 11 2 2" xfId="15082"/>
    <cellStyle name="Normal 10 5 11 2 3" xfId="48475"/>
    <cellStyle name="Normal 10 5 11 3" xfId="11108"/>
    <cellStyle name="Normal 10 5 11 4" xfId="47073"/>
    <cellStyle name="Normal 10 5 12" xfId="1106"/>
    <cellStyle name="Normal 10 5 12 2" xfId="4284"/>
    <cellStyle name="Normal 10 5 12 2 2" xfId="15083"/>
    <cellStyle name="Normal 10 5 12 2 3" xfId="48476"/>
    <cellStyle name="Normal 10 5 12 3" xfId="11092"/>
    <cellStyle name="Normal 10 5 12 4" xfId="47064"/>
    <cellStyle name="Normal 10 5 13" xfId="1145"/>
    <cellStyle name="Normal 10 5 13 2" xfId="4303"/>
    <cellStyle name="Normal 10 5 13 2 2" xfId="15084"/>
    <cellStyle name="Normal 10 5 13 2 3" xfId="48477"/>
    <cellStyle name="Normal 10 5 13 3" xfId="11122"/>
    <cellStyle name="Normal 10 5 13 4" xfId="47077"/>
    <cellStyle name="Normal 10 5 14" xfId="1089"/>
    <cellStyle name="Normal 10 5 14 2" xfId="4274"/>
    <cellStyle name="Normal 10 5 14 2 2" xfId="15085"/>
    <cellStyle name="Normal 10 5 14 2 3" xfId="48478"/>
    <cellStyle name="Normal 10 5 14 3" xfId="11080"/>
    <cellStyle name="Normal 10 5 14 4" xfId="47058"/>
    <cellStyle name="Normal 10 5 15" xfId="1158"/>
    <cellStyle name="Normal 10 5 15 2" xfId="4310"/>
    <cellStyle name="Normal 10 5 15 2 2" xfId="15086"/>
    <cellStyle name="Normal 10 5 15 2 3" xfId="48479"/>
    <cellStyle name="Normal 10 5 15 3" xfId="11133"/>
    <cellStyle name="Normal 10 5 15 4" xfId="47082"/>
    <cellStyle name="Normal 10 5 16" xfId="1074"/>
    <cellStyle name="Normal 10 5 16 2" xfId="4264"/>
    <cellStyle name="Normal 10 5 16 2 2" xfId="15087"/>
    <cellStyle name="Normal 10 5 16 2 3" xfId="48480"/>
    <cellStyle name="Normal 10 5 16 3" xfId="11070"/>
    <cellStyle name="Normal 10 5 16 4" xfId="47054"/>
    <cellStyle name="Normal 10 5 17" xfId="1172"/>
    <cellStyle name="Normal 10 5 17 2" xfId="4321"/>
    <cellStyle name="Normal 10 5 17 2 2" xfId="15088"/>
    <cellStyle name="Normal 10 5 17 2 3" xfId="48481"/>
    <cellStyle name="Normal 10 5 17 3" xfId="11143"/>
    <cellStyle name="Normal 10 5 17 4" xfId="47086"/>
    <cellStyle name="Normal 10 5 18" xfId="1642"/>
    <cellStyle name="Normal 10 5 18 2" xfId="4570"/>
    <cellStyle name="Normal 10 5 18 2 2" xfId="15089"/>
    <cellStyle name="Normal 10 5 18 2 3" xfId="48482"/>
    <cellStyle name="Normal 10 5 18 3" xfId="11537"/>
    <cellStyle name="Normal 10 5 18 4" xfId="47179"/>
    <cellStyle name="Normal 10 5 19" xfId="2101"/>
    <cellStyle name="Normal 10 5 19 2" xfId="4805"/>
    <cellStyle name="Normal 10 5 19 2 2" xfId="15090"/>
    <cellStyle name="Normal 10 5 19 2 3" xfId="48483"/>
    <cellStyle name="Normal 10 5 19 3" xfId="11909"/>
    <cellStyle name="Normal 10 5 19 4" xfId="47216"/>
    <cellStyle name="Normal 10 5 2" xfId="603"/>
    <cellStyle name="Normal 10 5 2 2" xfId="3992"/>
    <cellStyle name="Normal 10 5 2 2 2" xfId="15091"/>
    <cellStyle name="Normal 10 5 2 2 3" xfId="48484"/>
    <cellStyle name="Normal 10 5 2 3" xfId="10668"/>
    <cellStyle name="Normal 10 5 2 4" xfId="46930"/>
    <cellStyle name="Normal 10 5 20" xfId="2500"/>
    <cellStyle name="Normal 10 5 20 2" xfId="5018"/>
    <cellStyle name="Normal 10 5 20 2 2" xfId="15092"/>
    <cellStyle name="Normal 10 5 20 2 3" xfId="48485"/>
    <cellStyle name="Normal 10 5 20 3" xfId="12204"/>
    <cellStyle name="Normal 10 5 20 4" xfId="47257"/>
    <cellStyle name="Normal 10 5 21" xfId="1883"/>
    <cellStyle name="Normal 10 5 21 2" xfId="4701"/>
    <cellStyle name="Normal 10 5 21 2 2" xfId="15093"/>
    <cellStyle name="Normal 10 5 21 2 3" xfId="48486"/>
    <cellStyle name="Normal 10 5 21 3" xfId="11765"/>
    <cellStyle name="Normal 10 5 21 4" xfId="47195"/>
    <cellStyle name="Normal 10 5 22" xfId="2529"/>
    <cellStyle name="Normal 10 5 22 2" xfId="5033"/>
    <cellStyle name="Normal 10 5 22 2 2" xfId="15094"/>
    <cellStyle name="Normal 10 5 22 2 3" xfId="48487"/>
    <cellStyle name="Normal 10 5 22 3" xfId="12223"/>
    <cellStyle name="Normal 10 5 22 4" xfId="47262"/>
    <cellStyle name="Normal 10 5 23" xfId="1901"/>
    <cellStyle name="Normal 10 5 23 2" xfId="4711"/>
    <cellStyle name="Normal 10 5 23 2 2" xfId="15095"/>
    <cellStyle name="Normal 10 5 23 2 3" xfId="48488"/>
    <cellStyle name="Normal 10 5 23 3" xfId="11778"/>
    <cellStyle name="Normal 10 5 23 4" xfId="47200"/>
    <cellStyle name="Normal 10 5 24" xfId="2549"/>
    <cellStyle name="Normal 10 5 24 2" xfId="5044"/>
    <cellStyle name="Normal 10 5 24 2 2" xfId="15096"/>
    <cellStyle name="Normal 10 5 24 2 3" xfId="48489"/>
    <cellStyle name="Normal 10 5 24 3" xfId="12240"/>
    <cellStyle name="Normal 10 5 24 4" xfId="47267"/>
    <cellStyle name="Normal 10 5 25" xfId="1913"/>
    <cellStyle name="Normal 10 5 25 2" xfId="4719"/>
    <cellStyle name="Normal 10 5 25 2 2" xfId="15097"/>
    <cellStyle name="Normal 10 5 25 2 3" xfId="48490"/>
    <cellStyle name="Normal 10 5 25 3" xfId="11789"/>
    <cellStyle name="Normal 10 5 25 4" xfId="47205"/>
    <cellStyle name="Normal 10 5 26" xfId="3034"/>
    <cellStyle name="Normal 10 5 26 2" xfId="5304"/>
    <cellStyle name="Normal 10 5 26 2 2" xfId="15098"/>
    <cellStyle name="Normal 10 5 26 2 3" xfId="48491"/>
    <cellStyle name="Normal 10 5 26 3" xfId="12626"/>
    <cellStyle name="Normal 10 5 26 4" xfId="47332"/>
    <cellStyle name="Normal 10 5 27" xfId="3805"/>
    <cellStyle name="Normal 10 5 27 2" xfId="15099"/>
    <cellStyle name="Normal 10 5 27 3" xfId="48492"/>
    <cellStyle name="Normal 10 5 28" xfId="10357"/>
    <cellStyle name="Normal 10 5 29" xfId="46895"/>
    <cellStyle name="Normal 10 5 3" xfId="556"/>
    <cellStyle name="Normal 10 5 3 2" xfId="3962"/>
    <cellStyle name="Normal 10 5 3 2 2" xfId="15100"/>
    <cellStyle name="Normal 10 5 3 2 3" xfId="48493"/>
    <cellStyle name="Normal 10 5 3 3" xfId="10635"/>
    <cellStyle name="Normal 10 5 3 4" xfId="46916"/>
    <cellStyle name="Normal 10 5 4" xfId="613"/>
    <cellStyle name="Normal 10 5 4 2" xfId="4000"/>
    <cellStyle name="Normal 10 5 4 2 2" xfId="15101"/>
    <cellStyle name="Normal 10 5 4 2 3" xfId="48494"/>
    <cellStyle name="Normal 10 5 4 3" xfId="10678"/>
    <cellStyle name="Normal 10 5 4 4" xfId="46937"/>
    <cellStyle name="Normal 10 5 5" xfId="565"/>
    <cellStyle name="Normal 10 5 5 2" xfId="3968"/>
    <cellStyle name="Normal 10 5 5 2 2" xfId="15102"/>
    <cellStyle name="Normal 10 5 5 2 3" xfId="48495"/>
    <cellStyle name="Normal 10 5 5 3" xfId="10644"/>
    <cellStyle name="Normal 10 5 5 4" xfId="46922"/>
    <cellStyle name="Normal 10 5 6" xfId="626"/>
    <cellStyle name="Normal 10 5 6 2" xfId="4007"/>
    <cellStyle name="Normal 10 5 6 2 2" xfId="15103"/>
    <cellStyle name="Normal 10 5 6 2 3" xfId="48496"/>
    <cellStyle name="Normal 10 5 6 3" xfId="10690"/>
    <cellStyle name="Normal 10 5 6 4" xfId="46941"/>
    <cellStyle name="Normal 10 5 7" xfId="543"/>
    <cellStyle name="Normal 10 5 7 2" xfId="3952"/>
    <cellStyle name="Normal 10 5 7 2 2" xfId="15104"/>
    <cellStyle name="Normal 10 5 7 2 3" xfId="48497"/>
    <cellStyle name="Normal 10 5 7 3" xfId="10624"/>
    <cellStyle name="Normal 10 5 7 4" xfId="46912"/>
    <cellStyle name="Normal 10 5 8" xfId="642"/>
    <cellStyle name="Normal 10 5 8 2" xfId="4019"/>
    <cellStyle name="Normal 10 5 8 2 2" xfId="15105"/>
    <cellStyle name="Normal 10 5 8 2 3" xfId="48498"/>
    <cellStyle name="Normal 10 5 8 3" xfId="10703"/>
    <cellStyle name="Normal 10 5 8 4" xfId="46946"/>
    <cellStyle name="Normal 10 5 9" xfId="527"/>
    <cellStyle name="Normal 10 5 9 2" xfId="3943"/>
    <cellStyle name="Normal 10 5 9 2 2" xfId="15106"/>
    <cellStyle name="Normal 10 5 9 2 3" xfId="48499"/>
    <cellStyle name="Normal 10 5 9 3" xfId="10613"/>
    <cellStyle name="Normal 10 5 9 4" xfId="46908"/>
    <cellStyle name="Normal 10 6" xfId="240"/>
    <cellStyle name="Normal 10 6 10" xfId="658"/>
    <cellStyle name="Normal 10 6 10 2" xfId="10717"/>
    <cellStyle name="Normal 10 6 11" xfId="1128"/>
    <cellStyle name="Normal 10 6 11 2" xfId="11109"/>
    <cellStyle name="Normal 10 6 12" xfId="1105"/>
    <cellStyle name="Normal 10 6 12 2" xfId="11091"/>
    <cellStyle name="Normal 10 6 13" xfId="1146"/>
    <cellStyle name="Normal 10 6 13 2" xfId="11123"/>
    <cellStyle name="Normal 10 6 14" xfId="1088"/>
    <cellStyle name="Normal 10 6 14 2" xfId="11079"/>
    <cellStyle name="Normal 10 6 15" xfId="1159"/>
    <cellStyle name="Normal 10 6 15 2" xfId="11134"/>
    <cellStyle name="Normal 10 6 16" xfId="1073"/>
    <cellStyle name="Normal 10 6 16 2" xfId="11069"/>
    <cellStyle name="Normal 10 6 17" xfId="1173"/>
    <cellStyle name="Normal 10 6 17 2" xfId="11144"/>
    <cellStyle name="Normal 10 6 18" xfId="1643"/>
    <cellStyle name="Normal 10 6 18 2" xfId="11538"/>
    <cellStyle name="Normal 10 6 19" xfId="2102"/>
    <cellStyle name="Normal 10 6 19 2" xfId="11910"/>
    <cellStyle name="Normal 10 6 2" xfId="604"/>
    <cellStyle name="Normal 10 6 2 2" xfId="10669"/>
    <cellStyle name="Normal 10 6 20" xfId="2501"/>
    <cellStyle name="Normal 10 6 20 2" xfId="12205"/>
    <cellStyle name="Normal 10 6 21" xfId="1884"/>
    <cellStyle name="Normal 10 6 21 2" xfId="11766"/>
    <cellStyle name="Normal 10 6 22" xfId="2530"/>
    <cellStyle name="Normal 10 6 22 2" xfId="12224"/>
    <cellStyle name="Normal 10 6 23" xfId="1903"/>
    <cellStyle name="Normal 10 6 23 2" xfId="11780"/>
    <cellStyle name="Normal 10 6 24" xfId="2550"/>
    <cellStyle name="Normal 10 6 24 2" xfId="12241"/>
    <cellStyle name="Normal 10 6 25" xfId="1914"/>
    <cellStyle name="Normal 10 6 25 2" xfId="11790"/>
    <cellStyle name="Normal 10 6 26" xfId="3035"/>
    <cellStyle name="Normal 10 6 26 2" xfId="12627"/>
    <cellStyle name="Normal 10 6 27" xfId="10358"/>
    <cellStyle name="Normal 10 6 3" xfId="555"/>
    <cellStyle name="Normal 10 6 3 2" xfId="10634"/>
    <cellStyle name="Normal 10 6 4" xfId="614"/>
    <cellStyle name="Normal 10 6 4 2" xfId="10679"/>
    <cellStyle name="Normal 10 6 5" xfId="563"/>
    <cellStyle name="Normal 10 6 5 2" xfId="10642"/>
    <cellStyle name="Normal 10 6 6" xfId="627"/>
    <cellStyle name="Normal 10 6 6 2" xfId="10691"/>
    <cellStyle name="Normal 10 6 7" xfId="542"/>
    <cellStyle name="Normal 10 6 7 2" xfId="10623"/>
    <cellStyle name="Normal 10 6 8" xfId="643"/>
    <cellStyle name="Normal 10 6 8 2" xfId="10704"/>
    <cellStyle name="Normal 10 6 9" xfId="526"/>
    <cellStyle name="Normal 10 6 9 2" xfId="10612"/>
    <cellStyle name="Normal 10 7" xfId="241"/>
    <cellStyle name="Normal 10 7 10" xfId="659"/>
    <cellStyle name="Normal 10 7 10 2" xfId="4028"/>
    <cellStyle name="Normal 10 7 10 2 2" xfId="15107"/>
    <cellStyle name="Normal 10 7 10 2 3" xfId="48500"/>
    <cellStyle name="Normal 10 7 10 3" xfId="10718"/>
    <cellStyle name="Normal 10 7 10 4" xfId="46951"/>
    <cellStyle name="Normal 10 7 11" xfId="1129"/>
    <cellStyle name="Normal 10 7 11 2" xfId="4297"/>
    <cellStyle name="Normal 10 7 11 2 2" xfId="15108"/>
    <cellStyle name="Normal 10 7 11 2 3" xfId="48501"/>
    <cellStyle name="Normal 10 7 11 3" xfId="11110"/>
    <cellStyle name="Normal 10 7 11 4" xfId="47074"/>
    <cellStyle name="Normal 10 7 12" xfId="1104"/>
    <cellStyle name="Normal 10 7 12 2" xfId="4283"/>
    <cellStyle name="Normal 10 7 12 2 2" xfId="15109"/>
    <cellStyle name="Normal 10 7 12 2 3" xfId="48502"/>
    <cellStyle name="Normal 10 7 12 3" xfId="11090"/>
    <cellStyle name="Normal 10 7 12 4" xfId="47063"/>
    <cellStyle name="Normal 10 7 13" xfId="1147"/>
    <cellStyle name="Normal 10 7 13 2" xfId="4304"/>
    <cellStyle name="Normal 10 7 13 2 2" xfId="15110"/>
    <cellStyle name="Normal 10 7 13 2 3" xfId="48503"/>
    <cellStyle name="Normal 10 7 13 3" xfId="11124"/>
    <cellStyle name="Normal 10 7 13 4" xfId="47078"/>
    <cellStyle name="Normal 10 7 14" xfId="1087"/>
    <cellStyle name="Normal 10 7 14 2" xfId="4272"/>
    <cellStyle name="Normal 10 7 14 2 2" xfId="15111"/>
    <cellStyle name="Normal 10 7 14 2 3" xfId="48504"/>
    <cellStyle name="Normal 10 7 14 3" xfId="11078"/>
    <cellStyle name="Normal 10 7 14 4" xfId="47057"/>
    <cellStyle name="Normal 10 7 15" xfId="1160"/>
    <cellStyle name="Normal 10 7 15 2" xfId="4312"/>
    <cellStyle name="Normal 10 7 15 2 2" xfId="15112"/>
    <cellStyle name="Normal 10 7 15 2 3" xfId="48505"/>
    <cellStyle name="Normal 10 7 15 3" xfId="11135"/>
    <cellStyle name="Normal 10 7 15 4" xfId="47083"/>
    <cellStyle name="Normal 10 7 16" xfId="1072"/>
    <cellStyle name="Normal 10 7 16 2" xfId="4263"/>
    <cellStyle name="Normal 10 7 16 2 2" xfId="15113"/>
    <cellStyle name="Normal 10 7 16 2 3" xfId="48506"/>
    <cellStyle name="Normal 10 7 16 3" xfId="11068"/>
    <cellStyle name="Normal 10 7 16 4" xfId="47053"/>
    <cellStyle name="Normal 10 7 17" xfId="1174"/>
    <cellStyle name="Normal 10 7 17 2" xfId="4322"/>
    <cellStyle name="Normal 10 7 17 2 2" xfId="15114"/>
    <cellStyle name="Normal 10 7 17 2 3" xfId="48507"/>
    <cellStyle name="Normal 10 7 17 3" xfId="11145"/>
    <cellStyle name="Normal 10 7 17 4" xfId="47087"/>
    <cellStyle name="Normal 10 7 18" xfId="1644"/>
    <cellStyle name="Normal 10 7 18 2" xfId="4571"/>
    <cellStyle name="Normal 10 7 18 2 2" xfId="15115"/>
    <cellStyle name="Normal 10 7 18 2 3" xfId="48508"/>
    <cellStyle name="Normal 10 7 18 3" xfId="11539"/>
    <cellStyle name="Normal 10 7 18 4" xfId="47180"/>
    <cellStyle name="Normal 10 7 19" xfId="2103"/>
    <cellStyle name="Normal 10 7 19 2" xfId="4806"/>
    <cellStyle name="Normal 10 7 19 2 2" xfId="15116"/>
    <cellStyle name="Normal 10 7 19 2 3" xfId="48509"/>
    <cellStyle name="Normal 10 7 19 3" xfId="11911"/>
    <cellStyle name="Normal 10 7 19 4" xfId="47217"/>
    <cellStyle name="Normal 10 7 2" xfId="605"/>
    <cellStyle name="Normal 10 7 2 2" xfId="3994"/>
    <cellStyle name="Normal 10 7 2 2 2" xfId="15117"/>
    <cellStyle name="Normal 10 7 2 2 3" xfId="48510"/>
    <cellStyle name="Normal 10 7 2 3" xfId="10670"/>
    <cellStyle name="Normal 10 7 2 4" xfId="46931"/>
    <cellStyle name="Normal 10 7 20" xfId="2502"/>
    <cellStyle name="Normal 10 7 20 2" xfId="5019"/>
    <cellStyle name="Normal 10 7 20 2 2" xfId="15118"/>
    <cellStyle name="Normal 10 7 20 2 3" xfId="48511"/>
    <cellStyle name="Normal 10 7 20 3" xfId="12206"/>
    <cellStyle name="Normal 10 7 20 4" xfId="47258"/>
    <cellStyle name="Normal 10 7 21" xfId="1885"/>
    <cellStyle name="Normal 10 7 21 2" xfId="4702"/>
    <cellStyle name="Normal 10 7 21 2 2" xfId="15119"/>
    <cellStyle name="Normal 10 7 21 2 3" xfId="48512"/>
    <cellStyle name="Normal 10 7 21 3" xfId="11767"/>
    <cellStyle name="Normal 10 7 21 4" xfId="47196"/>
    <cellStyle name="Normal 10 7 22" xfId="2531"/>
    <cellStyle name="Normal 10 7 22 2" xfId="5035"/>
    <cellStyle name="Normal 10 7 22 2 2" xfId="15120"/>
    <cellStyle name="Normal 10 7 22 2 3" xfId="48513"/>
    <cellStyle name="Normal 10 7 22 3" xfId="12225"/>
    <cellStyle name="Normal 10 7 22 4" xfId="47263"/>
    <cellStyle name="Normal 10 7 23" xfId="1904"/>
    <cellStyle name="Normal 10 7 23 2" xfId="4713"/>
    <cellStyle name="Normal 10 7 23 2 2" xfId="15121"/>
    <cellStyle name="Normal 10 7 23 2 3" xfId="48514"/>
    <cellStyle name="Normal 10 7 23 3" xfId="11781"/>
    <cellStyle name="Normal 10 7 23 4" xfId="47201"/>
    <cellStyle name="Normal 10 7 24" xfId="2551"/>
    <cellStyle name="Normal 10 7 24 2" xfId="5045"/>
    <cellStyle name="Normal 10 7 24 2 2" xfId="15122"/>
    <cellStyle name="Normal 10 7 24 2 3" xfId="48515"/>
    <cellStyle name="Normal 10 7 24 3" xfId="12242"/>
    <cellStyle name="Normal 10 7 24 4" xfId="47268"/>
    <cellStyle name="Normal 10 7 25" xfId="1915"/>
    <cellStyle name="Normal 10 7 25 2" xfId="4720"/>
    <cellStyle name="Normal 10 7 25 2 2" xfId="15123"/>
    <cellStyle name="Normal 10 7 25 2 3" xfId="48516"/>
    <cellStyle name="Normal 10 7 25 3" xfId="11791"/>
    <cellStyle name="Normal 10 7 25 4" xfId="47206"/>
    <cellStyle name="Normal 10 7 26" xfId="3036"/>
    <cellStyle name="Normal 10 7 26 2" xfId="5306"/>
    <cellStyle name="Normal 10 7 26 2 2" xfId="15124"/>
    <cellStyle name="Normal 10 7 26 2 3" xfId="48517"/>
    <cellStyle name="Normal 10 7 26 3" xfId="12628"/>
    <cellStyle name="Normal 10 7 26 4" xfId="47333"/>
    <cellStyle name="Normal 10 7 27" xfId="3807"/>
    <cellStyle name="Normal 10 7 27 2" xfId="15125"/>
    <cellStyle name="Normal 10 7 27 3" xfId="48518"/>
    <cellStyle name="Normal 10 7 28" xfId="10359"/>
    <cellStyle name="Normal 10 7 29" xfId="46896"/>
    <cellStyle name="Normal 10 7 3" xfId="554"/>
    <cellStyle name="Normal 10 7 3 2" xfId="3961"/>
    <cellStyle name="Normal 10 7 3 2 2" xfId="15126"/>
    <cellStyle name="Normal 10 7 3 2 3" xfId="48519"/>
    <cellStyle name="Normal 10 7 3 3" xfId="10633"/>
    <cellStyle name="Normal 10 7 3 4" xfId="46915"/>
    <cellStyle name="Normal 10 7 4" xfId="615"/>
    <cellStyle name="Normal 10 7 4 2" xfId="4001"/>
    <cellStyle name="Normal 10 7 4 2 2" xfId="15127"/>
    <cellStyle name="Normal 10 7 4 2 3" xfId="48520"/>
    <cellStyle name="Normal 10 7 4 3" xfId="10680"/>
    <cellStyle name="Normal 10 7 4 4" xfId="46938"/>
    <cellStyle name="Normal 10 7 5" xfId="562"/>
    <cellStyle name="Normal 10 7 5 2" xfId="3966"/>
    <cellStyle name="Normal 10 7 5 2 2" xfId="15128"/>
    <cellStyle name="Normal 10 7 5 2 3" xfId="48521"/>
    <cellStyle name="Normal 10 7 5 3" xfId="10641"/>
    <cellStyle name="Normal 10 7 5 4" xfId="46920"/>
    <cellStyle name="Normal 10 7 6" xfId="628"/>
    <cellStyle name="Normal 10 7 6 2" xfId="4009"/>
    <cellStyle name="Normal 10 7 6 2 2" xfId="15129"/>
    <cellStyle name="Normal 10 7 6 2 3" xfId="48522"/>
    <cellStyle name="Normal 10 7 6 3" xfId="10692"/>
    <cellStyle name="Normal 10 7 6 4" xfId="46942"/>
    <cellStyle name="Normal 10 7 7" xfId="541"/>
    <cellStyle name="Normal 10 7 7 2" xfId="3951"/>
    <cellStyle name="Normal 10 7 7 2 2" xfId="15130"/>
    <cellStyle name="Normal 10 7 7 2 3" xfId="48523"/>
    <cellStyle name="Normal 10 7 7 3" xfId="10622"/>
    <cellStyle name="Normal 10 7 7 4" xfId="46911"/>
    <cellStyle name="Normal 10 7 8" xfId="644"/>
    <cellStyle name="Normal 10 7 8 2" xfId="4021"/>
    <cellStyle name="Normal 10 7 8 2 2" xfId="15131"/>
    <cellStyle name="Normal 10 7 8 2 3" xfId="48524"/>
    <cellStyle name="Normal 10 7 8 3" xfId="10705"/>
    <cellStyle name="Normal 10 7 8 4" xfId="46947"/>
    <cellStyle name="Normal 10 7 9" xfId="525"/>
    <cellStyle name="Normal 10 7 9 2" xfId="3941"/>
    <cellStyle name="Normal 10 7 9 2 2" xfId="15132"/>
    <cellStyle name="Normal 10 7 9 2 3" xfId="48525"/>
    <cellStyle name="Normal 10 7 9 3" xfId="10611"/>
    <cellStyle name="Normal 10 7 9 4" xfId="46907"/>
    <cellStyle name="Normal 10 8" xfId="242"/>
    <cellStyle name="Normal 10 8 2" xfId="10360"/>
    <cellStyle name="Normal 10 9" xfId="243"/>
    <cellStyle name="Normal 10 9 2" xfId="10361"/>
    <cellStyle name="Normal 10_BM1" xfId="2105"/>
    <cellStyle name="Normal 100" xfId="2991"/>
    <cellStyle name="Normal 100 2" xfId="12593"/>
    <cellStyle name="Normal 101" xfId="2998"/>
    <cellStyle name="Normal 101 2" xfId="12600"/>
    <cellStyle name="Normal 102" xfId="4627"/>
    <cellStyle name="Normal 102 2" xfId="15133"/>
    <cellStyle name="Normal 103" xfId="3677"/>
    <cellStyle name="Normal 103 2" xfId="15134"/>
    <cellStyle name="Normal 103 3" xfId="48526"/>
    <cellStyle name="Normal 104" xfId="3570"/>
    <cellStyle name="Normal 104 2" xfId="13049"/>
    <cellStyle name="Normal 105" xfId="3002"/>
    <cellStyle name="Normal 105 2" xfId="12604"/>
    <cellStyle name="Normal 106" xfId="3597"/>
    <cellStyle name="Normal 106 2" xfId="13072"/>
    <cellStyle name="Normal 107" xfId="3604"/>
    <cellStyle name="Normal 107 2" xfId="13079"/>
    <cellStyle name="Normal 108" xfId="3631"/>
    <cellStyle name="Normal 108 2" xfId="13101"/>
    <cellStyle name="Normal 109" xfId="3007"/>
    <cellStyle name="Normal 109 2" xfId="12609"/>
    <cellStyle name="Normal 11" xfId="244"/>
    <cellStyle name="Normal 11 10" xfId="245"/>
    <cellStyle name="Normal 11 10 2" xfId="10363"/>
    <cellStyle name="Normal 11 11" xfId="246"/>
    <cellStyle name="Normal 11 11 2" xfId="10364"/>
    <cellStyle name="Normal 11 12" xfId="247"/>
    <cellStyle name="Normal 11 12 2" xfId="10365"/>
    <cellStyle name="Normal 11 13" xfId="248"/>
    <cellStyle name="Normal 11 13 2" xfId="10366"/>
    <cellStyle name="Normal 11 14" xfId="249"/>
    <cellStyle name="Normal 11 14 2" xfId="10367"/>
    <cellStyle name="Normal 11 15" xfId="250"/>
    <cellStyle name="Normal 11 15 2" xfId="10368"/>
    <cellStyle name="Normal 11 16" xfId="251"/>
    <cellStyle name="Normal 11 16 2" xfId="10369"/>
    <cellStyle name="Normal 11 17" xfId="252"/>
    <cellStyle name="Normal 11 17 2" xfId="10370"/>
    <cellStyle name="Normal 11 18" xfId="253"/>
    <cellStyle name="Normal 11 18 2" xfId="10371"/>
    <cellStyle name="Normal 11 19" xfId="10362"/>
    <cellStyle name="Normal 11 2" xfId="254"/>
    <cellStyle name="Normal 11 2 2" xfId="10372"/>
    <cellStyle name="Normal 11 20" xfId="52939"/>
    <cellStyle name="Normal 11 3" xfId="255"/>
    <cellStyle name="Normal 11 3 2" xfId="10373"/>
    <cellStyle name="Normal 11 4" xfId="256"/>
    <cellStyle name="Normal 11 4 2" xfId="10374"/>
    <cellStyle name="Normal 11 5" xfId="257"/>
    <cellStyle name="Normal 11 5 2" xfId="10375"/>
    <cellStyle name="Normal 11 6" xfId="258"/>
    <cellStyle name="Normal 11 6 2" xfId="10376"/>
    <cellStyle name="Normal 11 7" xfId="259"/>
    <cellStyle name="Normal 11 7 2" xfId="10377"/>
    <cellStyle name="Normal 11 8" xfId="260"/>
    <cellStyle name="Normal 11 8 2" xfId="10378"/>
    <cellStyle name="Normal 11 9" xfId="261"/>
    <cellStyle name="Normal 11 9 2" xfId="10379"/>
    <cellStyle name="Normal 11_BM1" xfId="2110"/>
    <cellStyle name="Normal 110" xfId="3009"/>
    <cellStyle name="Normal 110 2" xfId="12611"/>
    <cellStyle name="Normal 111" xfId="3651"/>
    <cellStyle name="Normal 111 2" xfId="13117"/>
    <cellStyle name="Normal 112" xfId="3665"/>
    <cellStyle name="Normal 112 2" xfId="13129"/>
    <cellStyle name="Normal 113" xfId="3678"/>
    <cellStyle name="Normal 113 2" xfId="13135"/>
    <cellStyle name="Normal 113 3" xfId="47416"/>
    <cellStyle name="Normal 113 4" xfId="52917"/>
    <cellStyle name="Normal 113 4 2" xfId="52940"/>
    <cellStyle name="Normal 114" xfId="3676"/>
    <cellStyle name="Normal 114 2" xfId="15135"/>
    <cellStyle name="Normal 115" xfId="3675"/>
    <cellStyle name="Normal 115 2" xfId="15136"/>
    <cellStyle name="Normal 116" xfId="5933"/>
    <cellStyle name="Normal 116 2" xfId="15137"/>
    <cellStyle name="Normal 117" xfId="5064"/>
    <cellStyle name="Normal 117 2" xfId="15138"/>
    <cellStyle name="Normal 118" xfId="6273"/>
    <cellStyle name="Normal 118 2" xfId="15139"/>
    <cellStyle name="Normal 119" xfId="5777"/>
    <cellStyle name="Normal 119 2" xfId="15140"/>
    <cellStyle name="Normal 12" xfId="262"/>
    <cellStyle name="Normal 12 10" xfId="263"/>
    <cellStyle name="Normal 12 10 2" xfId="10381"/>
    <cellStyle name="Normal 12 11" xfId="264"/>
    <cellStyle name="Normal 12 11 2" xfId="10382"/>
    <cellStyle name="Normal 12 12" xfId="265"/>
    <cellStyle name="Normal 12 12 2" xfId="10383"/>
    <cellStyle name="Normal 12 13" xfId="266"/>
    <cellStyle name="Normal 12 13 2" xfId="10384"/>
    <cellStyle name="Normal 12 14" xfId="2115"/>
    <cellStyle name="Normal 12 14 2" xfId="11921"/>
    <cellStyle name="Normal 12 15" xfId="2116"/>
    <cellStyle name="Normal 12 15 2" xfId="11922"/>
    <cellStyle name="Normal 12 16" xfId="2117"/>
    <cellStyle name="Normal 12 16 2" xfId="11923"/>
    <cellStyle name="Normal 12 17" xfId="2118"/>
    <cellStyle name="Normal 12 17 2" xfId="11924"/>
    <cellStyle name="Normal 12 18" xfId="10380"/>
    <cellStyle name="Normal 12 19" xfId="52941"/>
    <cellStyle name="Normal 12 2" xfId="267"/>
    <cellStyle name="Normal 12 2 2" xfId="10385"/>
    <cellStyle name="Normal 12 3" xfId="268"/>
    <cellStyle name="Normal 12 3 2" xfId="10386"/>
    <cellStyle name="Normal 12 4" xfId="269"/>
    <cellStyle name="Normal 12 4 2" xfId="10387"/>
    <cellStyle name="Normal 12 5" xfId="270"/>
    <cellStyle name="Normal 12 5 2" xfId="10388"/>
    <cellStyle name="Normal 12 6" xfId="271"/>
    <cellStyle name="Normal 12 6 2" xfId="10389"/>
    <cellStyle name="Normal 12 7" xfId="272"/>
    <cellStyle name="Normal 12 7 2" xfId="10390"/>
    <cellStyle name="Normal 12 8" xfId="273"/>
    <cellStyle name="Normal 12 8 2" xfId="10391"/>
    <cellStyle name="Normal 12 9" xfId="274"/>
    <cellStyle name="Normal 12 9 2" xfId="10392"/>
    <cellStyle name="Normal 12_Book1" xfId="2120"/>
    <cellStyle name="Normal 120" xfId="5144"/>
    <cellStyle name="Normal 120 2" xfId="15141"/>
    <cellStyle name="Normal 121" xfId="6995"/>
    <cellStyle name="Normal 121 2" xfId="15142"/>
    <cellStyle name="Normal 122" xfId="8442"/>
    <cellStyle name="Normal 122 2" xfId="15143"/>
    <cellStyle name="Normal 123" xfId="8145"/>
    <cellStyle name="Normal 123 2" xfId="15144"/>
    <cellStyle name="Normal 124" xfId="7737"/>
    <cellStyle name="Normal 124 2" xfId="15145"/>
    <cellStyle name="Normal 125" xfId="4958"/>
    <cellStyle name="Normal 125 2" xfId="15146"/>
    <cellStyle name="Normal 126" xfId="6724"/>
    <cellStyle name="Normal 126 2" xfId="15147"/>
    <cellStyle name="Normal 127" xfId="3934"/>
    <cellStyle name="Normal 127 2" xfId="15148"/>
    <cellStyle name="Normal 128" xfId="9854"/>
    <cellStyle name="Normal 128 2" xfId="15149"/>
    <cellStyle name="Normal 129" xfId="5563"/>
    <cellStyle name="Normal 129 2" xfId="15150"/>
    <cellStyle name="Normal 13" xfId="753"/>
    <cellStyle name="Normal 13 10" xfId="2553"/>
    <cellStyle name="Normal 13 10 2" xfId="12244"/>
    <cellStyle name="Normal 13 11" xfId="1916"/>
    <cellStyle name="Normal 13 11 2" xfId="11792"/>
    <cellStyle name="Normal 13 12" xfId="2557"/>
    <cellStyle name="Normal 13 12 2" xfId="12248"/>
    <cellStyle name="Normal 13 13" xfId="2096"/>
    <cellStyle name="Normal 13 13 2" xfId="11905"/>
    <cellStyle name="Normal 13 14" xfId="10801"/>
    <cellStyle name="Normal 13 2" xfId="275"/>
    <cellStyle name="Normal 13 2 2" xfId="10393"/>
    <cellStyle name="Normal 13 3" xfId="276"/>
    <cellStyle name="Normal 13 3 2" xfId="10394"/>
    <cellStyle name="Normal 13 4" xfId="277"/>
    <cellStyle name="Normal 13 4 2" xfId="10395"/>
    <cellStyle name="Normal 13 5" xfId="278"/>
    <cellStyle name="Normal 13 5 2" xfId="10396"/>
    <cellStyle name="Normal 13 6" xfId="279"/>
    <cellStyle name="Normal 13 6 2" xfId="10397"/>
    <cellStyle name="Normal 13 7" xfId="2121"/>
    <cellStyle name="Normal 13 7 2" xfId="11926"/>
    <cellStyle name="Normal 13 8" xfId="2534"/>
    <cellStyle name="Normal 13 8 2" xfId="12228"/>
    <cellStyle name="Normal 13 9" xfId="1906"/>
    <cellStyle name="Normal 13 9 2" xfId="11783"/>
    <cellStyle name="Normal 130" xfId="5944"/>
    <cellStyle name="Normal 130 2" xfId="15151"/>
    <cellStyle name="Normal 131" xfId="3884"/>
    <cellStyle name="Normal 131 2" xfId="15152"/>
    <cellStyle name="Normal 132" xfId="6440"/>
    <cellStyle name="Normal 132 2" xfId="15153"/>
    <cellStyle name="Normal 133" xfId="6424"/>
    <cellStyle name="Normal 133 2" xfId="15154"/>
    <cellStyle name="Normal 134" xfId="6487"/>
    <cellStyle name="Normal 134 2" xfId="15155"/>
    <cellStyle name="Normal 135" xfId="9986"/>
    <cellStyle name="Normal 135 2" xfId="15156"/>
    <cellStyle name="Normal 136" xfId="9611"/>
    <cellStyle name="Normal 136 2" xfId="15157"/>
    <cellStyle name="Normal 137" xfId="6421"/>
    <cellStyle name="Normal 137 2" xfId="15158"/>
    <cellStyle name="Normal 138" xfId="10173"/>
    <cellStyle name="Normal 138 2" xfId="15159"/>
    <cellStyle name="Normal 139" xfId="10201"/>
    <cellStyle name="Normal 139 2" xfId="52925"/>
    <cellStyle name="Normal 14" xfId="280"/>
    <cellStyle name="Normal 14 10" xfId="281"/>
    <cellStyle name="Normal 14 10 2" xfId="10399"/>
    <cellStyle name="Normal 14 11" xfId="282"/>
    <cellStyle name="Normal 14 11 2" xfId="10400"/>
    <cellStyle name="Normal 14 12" xfId="283"/>
    <cellStyle name="Normal 14 12 2" xfId="10401"/>
    <cellStyle name="Normal 14 13" xfId="284"/>
    <cellStyle name="Normal 14 13 2" xfId="10402"/>
    <cellStyle name="Normal 14 14" xfId="10398"/>
    <cellStyle name="Normal 14 2" xfId="285"/>
    <cellStyle name="Normal 14 2 2" xfId="10403"/>
    <cellStyle name="Normal 14 3" xfId="286"/>
    <cellStyle name="Normal 14 3 2" xfId="10404"/>
    <cellStyle name="Normal 14 4" xfId="287"/>
    <cellStyle name="Normal 14 4 2" xfId="10405"/>
    <cellStyle name="Normal 14 5" xfId="288"/>
    <cellStyle name="Normal 14 5 2" xfId="10406"/>
    <cellStyle name="Normal 14 6" xfId="289"/>
    <cellStyle name="Normal 14 6 2" xfId="10407"/>
    <cellStyle name="Normal 14 7" xfId="290"/>
    <cellStyle name="Normal 14 7 2" xfId="10408"/>
    <cellStyle name="Normal 14 8" xfId="291"/>
    <cellStyle name="Normal 14 8 2" xfId="10409"/>
    <cellStyle name="Normal 14 9" xfId="292"/>
    <cellStyle name="Normal 14 9 2" xfId="10410"/>
    <cellStyle name="Normal 14_BM1" xfId="2125"/>
    <cellStyle name="Normal 140" xfId="12138"/>
    <cellStyle name="Normal 141" xfId="20038"/>
    <cellStyle name="Normal 142" xfId="19835"/>
    <cellStyle name="Normal 143" xfId="19891"/>
    <cellStyle name="Normal 144" xfId="27624"/>
    <cellStyle name="Normal 145" xfId="46888"/>
    <cellStyle name="Normal 146" xfId="52824"/>
    <cellStyle name="Normal 147" xfId="52856"/>
    <cellStyle name="Normal 148" xfId="52861"/>
    <cellStyle name="Normal 149" xfId="52863"/>
    <cellStyle name="Normal 15" xfId="293"/>
    <cellStyle name="Normal 15 10" xfId="294"/>
    <cellStyle name="Normal 15 10 2" xfId="10412"/>
    <cellStyle name="Normal 15 11" xfId="295"/>
    <cellStyle name="Normal 15 11 2" xfId="10413"/>
    <cellStyle name="Normal 15 12" xfId="296"/>
    <cellStyle name="Normal 15 12 2" xfId="10414"/>
    <cellStyle name="Normal 15 13" xfId="297"/>
    <cellStyle name="Normal 15 13 2" xfId="10415"/>
    <cellStyle name="Normal 15 14" xfId="10411"/>
    <cellStyle name="Normal 15 15" xfId="52942"/>
    <cellStyle name="Normal 15 2" xfId="298"/>
    <cellStyle name="Normal 15 2 2" xfId="10416"/>
    <cellStyle name="Normal 15 3" xfId="299"/>
    <cellStyle name="Normal 15 3 2" xfId="10417"/>
    <cellStyle name="Normal 15 4" xfId="300"/>
    <cellStyle name="Normal 15 4 2" xfId="10418"/>
    <cellStyle name="Normal 15 5" xfId="301"/>
    <cellStyle name="Normal 15 5 2" xfId="10419"/>
    <cellStyle name="Normal 15 6" xfId="302"/>
    <cellStyle name="Normal 15 6 2" xfId="10420"/>
    <cellStyle name="Normal 15 7" xfId="303"/>
    <cellStyle name="Normal 15 7 2" xfId="10421"/>
    <cellStyle name="Normal 15 8" xfId="304"/>
    <cellStyle name="Normal 15 8 2" xfId="10422"/>
    <cellStyle name="Normal 15 9" xfId="305"/>
    <cellStyle name="Normal 15 9 2" xfId="10423"/>
    <cellStyle name="Normal 15_BM1" xfId="2131"/>
    <cellStyle name="Normal 150" xfId="52865"/>
    <cellStyle name="Normal 151" xfId="52866"/>
    <cellStyle name="Normal 152" xfId="52868"/>
    <cellStyle name="Normal 153" xfId="52870"/>
    <cellStyle name="Normal 154" xfId="52872"/>
    <cellStyle name="Normal 155" xfId="52873"/>
    <cellStyle name="Normal 156" xfId="52875"/>
    <cellStyle name="Normal 157" xfId="52877"/>
    <cellStyle name="Normal 158" xfId="52879"/>
    <cellStyle name="Normal 159" xfId="52881"/>
    <cellStyle name="Normal 16" xfId="306"/>
    <cellStyle name="Normal 16 10" xfId="307"/>
    <cellStyle name="Normal 16 10 2" xfId="10425"/>
    <cellStyle name="Normal 16 11" xfId="308"/>
    <cellStyle name="Normal 16 11 2" xfId="10426"/>
    <cellStyle name="Normal 16 12" xfId="309"/>
    <cellStyle name="Normal 16 12 2" xfId="10427"/>
    <cellStyle name="Normal 16 13" xfId="310"/>
    <cellStyle name="Normal 16 13 2" xfId="10428"/>
    <cellStyle name="Normal 16 14" xfId="10424"/>
    <cellStyle name="Normal 16 2" xfId="311"/>
    <cellStyle name="Normal 16 2 2" xfId="10429"/>
    <cellStyle name="Normal 16 3" xfId="312"/>
    <cellStyle name="Normal 16 3 2" xfId="10430"/>
    <cellStyle name="Normal 16 4" xfId="313"/>
    <cellStyle name="Normal 16 4 2" xfId="10431"/>
    <cellStyle name="Normal 16 5" xfId="314"/>
    <cellStyle name="Normal 16 5 2" xfId="10432"/>
    <cellStyle name="Normal 16 6" xfId="315"/>
    <cellStyle name="Normal 16 6 2" xfId="10433"/>
    <cellStyle name="Normal 16 7" xfId="316"/>
    <cellStyle name="Normal 16 7 2" xfId="10434"/>
    <cellStyle name="Normal 16 8" xfId="317"/>
    <cellStyle name="Normal 16 8 2" xfId="10435"/>
    <cellStyle name="Normal 16 9" xfId="318"/>
    <cellStyle name="Normal 16 9 2" xfId="10436"/>
    <cellStyle name="Normal 16_BM1" xfId="2136"/>
    <cellStyle name="Normal 160" xfId="52883"/>
    <cellStyle name="Normal 161" xfId="52885"/>
    <cellStyle name="Normal 162" xfId="52859"/>
    <cellStyle name="Normal 163" xfId="52887"/>
    <cellStyle name="Normal 164" xfId="52888"/>
    <cellStyle name="Normal 165" xfId="52889"/>
    <cellStyle name="Normal 166" xfId="52910"/>
    <cellStyle name="Normal 167" xfId="52912"/>
    <cellStyle name="Normal 168" xfId="52907"/>
    <cellStyle name="Normal 169" xfId="52914"/>
    <cellStyle name="Normal 17" xfId="319"/>
    <cellStyle name="Normal 17 2" xfId="6088"/>
    <cellStyle name="Normal 17 2 2" xfId="15160"/>
    <cellStyle name="Normal 17 3" xfId="10437"/>
    <cellStyle name="Normal 170" xfId="52922"/>
    <cellStyle name="Normal 171" xfId="52926"/>
    <cellStyle name="Normal 172" xfId="52951"/>
    <cellStyle name="Normal 173" xfId="52956"/>
    <cellStyle name="Normal 174" xfId="52959"/>
    <cellStyle name="Normal 175" xfId="52960"/>
    <cellStyle name="Normal 176" xfId="52964"/>
    <cellStyle name="Normal 177" xfId="52971"/>
    <cellStyle name="Normal 18" xfId="320"/>
    <cellStyle name="Normal 18 2" xfId="6192"/>
    <cellStyle name="Normal 18 2 2" xfId="15161"/>
    <cellStyle name="Normal 18 3" xfId="10438"/>
    <cellStyle name="Normal 19" xfId="321"/>
    <cellStyle name="Normal 19 2" xfId="4414"/>
    <cellStyle name="Normal 19 2 2" xfId="15162"/>
    <cellStyle name="Normal 19 3" xfId="10439"/>
    <cellStyle name="Normal 2" xfId="322"/>
    <cellStyle name="Normal 2 10" xfId="323"/>
    <cellStyle name="Normal 2 10 2" xfId="10441"/>
    <cellStyle name="Normal 2 100" xfId="3353"/>
    <cellStyle name="Normal 2 100 2" xfId="5462"/>
    <cellStyle name="Normal 2 100 2 2" xfId="15163"/>
    <cellStyle name="Normal 2 100 2 3" xfId="48527"/>
    <cellStyle name="Normal 2 100 3" xfId="12876"/>
    <cellStyle name="Normal 2 100 4" xfId="47378"/>
    <cellStyle name="Normal 2 101" xfId="3370"/>
    <cellStyle name="Normal 2 101 2" xfId="5469"/>
    <cellStyle name="Normal 2 101 2 2" xfId="15164"/>
    <cellStyle name="Normal 2 101 2 3" xfId="48528"/>
    <cellStyle name="Normal 2 101 3" xfId="12891"/>
    <cellStyle name="Normal 2 101 4" xfId="47380"/>
    <cellStyle name="Normal 2 102" xfId="3386"/>
    <cellStyle name="Normal 2 102 2" xfId="5475"/>
    <cellStyle name="Normal 2 102 2 2" xfId="15165"/>
    <cellStyle name="Normal 2 102 2 3" xfId="48529"/>
    <cellStyle name="Normal 2 102 3" xfId="12903"/>
    <cellStyle name="Normal 2 102 4" xfId="47382"/>
    <cellStyle name="Normal 2 103" xfId="3403"/>
    <cellStyle name="Normal 2 103 2" xfId="5483"/>
    <cellStyle name="Normal 2 103 2 2" xfId="15166"/>
    <cellStyle name="Normal 2 103 2 3" xfId="48530"/>
    <cellStyle name="Normal 2 103 3" xfId="12918"/>
    <cellStyle name="Normal 2 103 4" xfId="47384"/>
    <cellStyle name="Normal 2 104" xfId="3418"/>
    <cellStyle name="Normal 2 104 2" xfId="5493"/>
    <cellStyle name="Normal 2 104 2 2" xfId="15167"/>
    <cellStyle name="Normal 2 104 2 3" xfId="48531"/>
    <cellStyle name="Normal 2 104 3" xfId="12931"/>
    <cellStyle name="Normal 2 104 4" xfId="47385"/>
    <cellStyle name="Normal 2 105" xfId="3437"/>
    <cellStyle name="Normal 2 105 2" xfId="5503"/>
    <cellStyle name="Normal 2 105 2 2" xfId="15168"/>
    <cellStyle name="Normal 2 105 2 3" xfId="48532"/>
    <cellStyle name="Normal 2 105 3" xfId="12943"/>
    <cellStyle name="Normal 2 105 4" xfId="47389"/>
    <cellStyle name="Normal 2 106" xfId="3454"/>
    <cellStyle name="Normal 2 106 2" xfId="5509"/>
    <cellStyle name="Normal 2 106 2 2" xfId="15169"/>
    <cellStyle name="Normal 2 106 2 3" xfId="48533"/>
    <cellStyle name="Normal 2 106 3" xfId="12955"/>
    <cellStyle name="Normal 2 106 4" xfId="47390"/>
    <cellStyle name="Normal 2 107" xfId="3470"/>
    <cellStyle name="Normal 2 107 2" xfId="5516"/>
    <cellStyle name="Normal 2 107 2 2" xfId="15170"/>
    <cellStyle name="Normal 2 107 2 3" xfId="48534"/>
    <cellStyle name="Normal 2 107 3" xfId="12968"/>
    <cellStyle name="Normal 2 107 4" xfId="47392"/>
    <cellStyle name="Normal 2 108" xfId="3488"/>
    <cellStyle name="Normal 2 108 2" xfId="5526"/>
    <cellStyle name="Normal 2 108 2 2" xfId="15171"/>
    <cellStyle name="Normal 2 108 2 3" xfId="48535"/>
    <cellStyle name="Normal 2 108 3" xfId="12984"/>
    <cellStyle name="Normal 2 108 4" xfId="47395"/>
    <cellStyle name="Normal 2 109" xfId="3504"/>
    <cellStyle name="Normal 2 109 2" xfId="5535"/>
    <cellStyle name="Normal 2 109 2 2" xfId="15172"/>
    <cellStyle name="Normal 2 109 2 3" xfId="48536"/>
    <cellStyle name="Normal 2 109 3" xfId="12996"/>
    <cellStyle name="Normal 2 109 4" xfId="47396"/>
    <cellStyle name="Normal 2 11" xfId="324"/>
    <cellStyle name="Normal 2 11 2" xfId="10442"/>
    <cellStyle name="Normal 2 110" xfId="3521"/>
    <cellStyle name="Normal 2 110 2" xfId="5546"/>
    <cellStyle name="Normal 2 110 2 2" xfId="15173"/>
    <cellStyle name="Normal 2 110 2 3" xfId="48537"/>
    <cellStyle name="Normal 2 110 3" xfId="13008"/>
    <cellStyle name="Normal 2 110 4" xfId="47397"/>
    <cellStyle name="Normal 2 111" xfId="3538"/>
    <cellStyle name="Normal 2 111 2" xfId="5555"/>
    <cellStyle name="Normal 2 111 2 2" xfId="15174"/>
    <cellStyle name="Normal 2 111 2 3" xfId="48538"/>
    <cellStyle name="Normal 2 111 3" xfId="13022"/>
    <cellStyle name="Normal 2 111 4" xfId="47399"/>
    <cellStyle name="Normal 2 112" xfId="3553"/>
    <cellStyle name="Normal 2 112 2" xfId="5564"/>
    <cellStyle name="Normal 2 112 2 2" xfId="15175"/>
    <cellStyle name="Normal 2 112 2 3" xfId="48539"/>
    <cellStyle name="Normal 2 112 3" xfId="13034"/>
    <cellStyle name="Normal 2 112 4" xfId="47402"/>
    <cellStyle name="Normal 2 113" xfId="3565"/>
    <cellStyle name="Normal 2 113 2" xfId="5571"/>
    <cellStyle name="Normal 2 113 2 2" xfId="15176"/>
    <cellStyle name="Normal 2 113 2 3" xfId="48540"/>
    <cellStyle name="Normal 2 113 3" xfId="13044"/>
    <cellStyle name="Normal 2 113 4" xfId="47403"/>
    <cellStyle name="Normal 2 114" xfId="3586"/>
    <cellStyle name="Normal 2 114 2" xfId="5581"/>
    <cellStyle name="Normal 2 114 2 2" xfId="15177"/>
    <cellStyle name="Normal 2 114 2 3" xfId="48541"/>
    <cellStyle name="Normal 2 114 3" xfId="13062"/>
    <cellStyle name="Normal 2 114 4" xfId="47406"/>
    <cellStyle name="Normal 2 115" xfId="3599"/>
    <cellStyle name="Normal 2 115 2" xfId="5585"/>
    <cellStyle name="Normal 2 115 2 2" xfId="15178"/>
    <cellStyle name="Normal 2 115 2 3" xfId="48542"/>
    <cellStyle name="Normal 2 115 3" xfId="13074"/>
    <cellStyle name="Normal 2 115 4" xfId="47407"/>
    <cellStyle name="Normal 2 116" xfId="3620"/>
    <cellStyle name="Normal 2 116 2" xfId="5598"/>
    <cellStyle name="Normal 2 116 2 2" xfId="15179"/>
    <cellStyle name="Normal 2 116 2 3" xfId="48543"/>
    <cellStyle name="Normal 2 116 3" xfId="13091"/>
    <cellStyle name="Normal 2 116 4" xfId="47410"/>
    <cellStyle name="Normal 2 117" xfId="3639"/>
    <cellStyle name="Normal 2 117 2" xfId="5605"/>
    <cellStyle name="Normal 2 117 2 2" xfId="15180"/>
    <cellStyle name="Normal 2 117 2 3" xfId="48544"/>
    <cellStyle name="Normal 2 117 3" xfId="13107"/>
    <cellStyle name="Normal 2 117 4" xfId="47412"/>
    <cellStyle name="Normal 2 118" xfId="3654"/>
    <cellStyle name="Normal 2 118 2" xfId="5613"/>
    <cellStyle name="Normal 2 118 2 2" xfId="15181"/>
    <cellStyle name="Normal 2 118 2 3" xfId="48545"/>
    <cellStyle name="Normal 2 118 3" xfId="13120"/>
    <cellStyle name="Normal 2 118 4" xfId="47414"/>
    <cellStyle name="Normal 2 119" xfId="3667"/>
    <cellStyle name="Normal 2 119 2" xfId="5622"/>
    <cellStyle name="Normal 2 119 2 2" xfId="15182"/>
    <cellStyle name="Normal 2 119 2 3" xfId="48546"/>
    <cellStyle name="Normal 2 119 3" xfId="13130"/>
    <cellStyle name="Normal 2 119 4" xfId="47415"/>
    <cellStyle name="Normal 2 12" xfId="325"/>
    <cellStyle name="Normal 2 12 2" xfId="10443"/>
    <cellStyle name="Normal 2 120" xfId="3841"/>
    <cellStyle name="Normal 2 120 2" xfId="15183"/>
    <cellStyle name="Normal 2 121" xfId="10440"/>
    <cellStyle name="Normal 2 122" xfId="52930"/>
    <cellStyle name="Normal 2 13" xfId="326"/>
    <cellStyle name="Normal 2 13 2" xfId="10444"/>
    <cellStyle name="Normal 2 14" xfId="327"/>
    <cellStyle name="Normal 2 14 2" xfId="10445"/>
    <cellStyle name="Normal 2 15" xfId="328"/>
    <cellStyle name="Normal 2 15 2" xfId="10446"/>
    <cellStyle name="Normal 2 16" xfId="329"/>
    <cellStyle name="Normal 2 16 2" xfId="10447"/>
    <cellStyle name="Normal 2 17" xfId="330"/>
    <cellStyle name="Normal 2 17 2" xfId="10448"/>
    <cellStyle name="Normal 2 18" xfId="331"/>
    <cellStyle name="Normal 2 18 2" xfId="10449"/>
    <cellStyle name="Normal 2 19" xfId="332"/>
    <cellStyle name="Normal 2 19 2" xfId="10450"/>
    <cellStyle name="Normal 2 2" xfId="333"/>
    <cellStyle name="Normal 2 2 2" xfId="334"/>
    <cellStyle name="Normal 2 2 2 2" xfId="10452"/>
    <cellStyle name="Normal 2 2 3" xfId="335"/>
    <cellStyle name="Normal 2 2 3 2" xfId="10453"/>
    <cellStyle name="Normal 2 2 4" xfId="336"/>
    <cellStyle name="Normal 2 2 4 2" xfId="10454"/>
    <cellStyle name="Normal 2 2 5" xfId="337"/>
    <cellStyle name="Normal 2 2 5 2" xfId="10455"/>
    <cellStyle name="Normal 2 2 6" xfId="338"/>
    <cellStyle name="Normal 2 2 6 2" xfId="10456"/>
    <cellStyle name="Normal 2 2 7" xfId="10451"/>
    <cellStyle name="Normal 2 2_BM1" xfId="2147"/>
    <cellStyle name="Normal 2 20" xfId="339"/>
    <cellStyle name="Normal 2 20 2" xfId="10457"/>
    <cellStyle name="Normal 2 21" xfId="340"/>
    <cellStyle name="Normal 2 21 2" xfId="10458"/>
    <cellStyle name="Normal 2 22" xfId="341"/>
    <cellStyle name="Normal 2 22 2" xfId="10459"/>
    <cellStyle name="Normal 2 23" xfId="342"/>
    <cellStyle name="Normal 2 23 2" xfId="10460"/>
    <cellStyle name="Normal 2 24" xfId="343"/>
    <cellStyle name="Normal 2 24 2" xfId="10461"/>
    <cellStyle name="Normal 2 25" xfId="660"/>
    <cellStyle name="Normal 2 25 2" xfId="10719"/>
    <cellStyle name="Normal 2 26" xfId="514"/>
    <cellStyle name="Normal 2 26 2" xfId="10605"/>
    <cellStyle name="Normal 2 27" xfId="662"/>
    <cellStyle name="Normal 2 27 2" xfId="10721"/>
    <cellStyle name="Normal 2 28" xfId="515"/>
    <cellStyle name="Normal 2 28 2" xfId="10606"/>
    <cellStyle name="Normal 2 29" xfId="685"/>
    <cellStyle name="Normal 2 29 2" xfId="10741"/>
    <cellStyle name="Normal 2 3" xfId="344"/>
    <cellStyle name="Normal 2 3 10" xfId="2751"/>
    <cellStyle name="Normal 2 3 10 2" xfId="12415"/>
    <cellStyle name="Normal 2 3 11" xfId="2774"/>
    <cellStyle name="Normal 2 3 11 2" xfId="12430"/>
    <cellStyle name="Normal 2 3 12" xfId="2789"/>
    <cellStyle name="Normal 2 3 12 2" xfId="12440"/>
    <cellStyle name="Normal 2 3 13" xfId="2804"/>
    <cellStyle name="Normal 2 3 13 2" xfId="12451"/>
    <cellStyle name="Normal 2 3 14" xfId="2819"/>
    <cellStyle name="Normal 2 3 14 2" xfId="12462"/>
    <cellStyle name="Normal 2 3 15" xfId="2834"/>
    <cellStyle name="Normal 2 3 15 2" xfId="12472"/>
    <cellStyle name="Normal 2 3 16" xfId="2849"/>
    <cellStyle name="Normal 2 3 16 2" xfId="12485"/>
    <cellStyle name="Normal 2 3 17" xfId="2864"/>
    <cellStyle name="Normal 2 3 17 2" xfId="12498"/>
    <cellStyle name="Normal 2 3 18" xfId="2879"/>
    <cellStyle name="Normal 2 3 18 2" xfId="12512"/>
    <cellStyle name="Normal 2 3 19" xfId="2894"/>
    <cellStyle name="Normal 2 3 19 2" xfId="12522"/>
    <cellStyle name="Normal 2 3 2" xfId="345"/>
    <cellStyle name="Normal 2 3 2 10" xfId="860"/>
    <cellStyle name="Normal 2 3 2 10 2" xfId="10893"/>
    <cellStyle name="Normal 2 3 2 11" xfId="1179"/>
    <cellStyle name="Normal 2 3 2 11 2" xfId="11150"/>
    <cellStyle name="Normal 2 3 2 12" xfId="1060"/>
    <cellStyle name="Normal 2 3 2 12 2" xfId="11059"/>
    <cellStyle name="Normal 2 3 2 13" xfId="1187"/>
    <cellStyle name="Normal 2 3 2 13 2" xfId="11158"/>
    <cellStyle name="Normal 2 3 2 14" xfId="1041"/>
    <cellStyle name="Normal 2 3 2 14 2" xfId="11045"/>
    <cellStyle name="Normal 2 3 2 15" xfId="1216"/>
    <cellStyle name="Normal 2 3 2 15 2" xfId="11182"/>
    <cellStyle name="Normal 2 3 2 16" xfId="1258"/>
    <cellStyle name="Normal 2 3 2 16 2" xfId="11217"/>
    <cellStyle name="Normal 2 3 2 17" xfId="1296"/>
    <cellStyle name="Normal 2 3 2 17 2" xfId="11247"/>
    <cellStyle name="Normal 2 3 2 18" xfId="1748"/>
    <cellStyle name="Normal 2 3 2 18 2" xfId="11638"/>
    <cellStyle name="Normal 2 3 2 19" xfId="2151"/>
    <cellStyle name="Normal 2 3 2 19 2" xfId="11952"/>
    <cellStyle name="Normal 2 3 2 2" xfId="661"/>
    <cellStyle name="Normal 2 3 2 2 2" xfId="10720"/>
    <cellStyle name="Normal 2 3 2 20" xfId="2556"/>
    <cellStyle name="Normal 2 3 2 20 2" xfId="12247"/>
    <cellStyle name="Normal 2 3 2 21" xfId="2095"/>
    <cellStyle name="Normal 2 3 2 21 2" xfId="11904"/>
    <cellStyle name="Normal 2 3 2 22" xfId="2568"/>
    <cellStyle name="Normal 2 3 2 22 2" xfId="12259"/>
    <cellStyle name="Normal 2 3 2 23" xfId="2122"/>
    <cellStyle name="Normal 2 3 2 23 2" xfId="11927"/>
    <cellStyle name="Normal 2 3 2 24" xfId="2591"/>
    <cellStyle name="Normal 2 3 2 24 2" xfId="12282"/>
    <cellStyle name="Normal 2 3 2 25" xfId="2150"/>
    <cellStyle name="Normal 2 3 2 25 2" xfId="11951"/>
    <cellStyle name="Normal 2 3 2 26" xfId="3038"/>
    <cellStyle name="Normal 2 3 2 26 2" xfId="12630"/>
    <cellStyle name="Normal 2 3 2 27" xfId="10463"/>
    <cellStyle name="Normal 2 3 2 3" xfId="500"/>
    <cellStyle name="Normal 2 3 2 3 2" xfId="10597"/>
    <cellStyle name="Normal 2 3 2 4" xfId="686"/>
    <cellStyle name="Normal 2 3 2 4 2" xfId="10742"/>
    <cellStyle name="Normal 2 3 2 5" xfId="501"/>
    <cellStyle name="Normal 2 3 2 5 2" xfId="10598"/>
    <cellStyle name="Normal 2 3 2 6" xfId="699"/>
    <cellStyle name="Normal 2 3 2 6 2" xfId="10755"/>
    <cellStyle name="Normal 2 3 2 7" xfId="472"/>
    <cellStyle name="Normal 2 3 2 7 2" xfId="10578"/>
    <cellStyle name="Normal 2 3 2 8" xfId="779"/>
    <cellStyle name="Normal 2 3 2 8 2" xfId="10825"/>
    <cellStyle name="Normal 2 3 2 9" xfId="820"/>
    <cellStyle name="Normal 2 3 2 9 2" xfId="10860"/>
    <cellStyle name="Normal 2 3 20" xfId="2909"/>
    <cellStyle name="Normal 2 3 20 2" xfId="12532"/>
    <cellStyle name="Normal 2 3 21" xfId="2924"/>
    <cellStyle name="Normal 2 3 21 2" xfId="12544"/>
    <cellStyle name="Normal 2 3 22" xfId="2939"/>
    <cellStyle name="Normal 2 3 22 2" xfId="12557"/>
    <cellStyle name="Normal 2 3 23" xfId="2954"/>
    <cellStyle name="Normal 2 3 23 2" xfId="12569"/>
    <cellStyle name="Normal 2 3 24" xfId="2969"/>
    <cellStyle name="Normal 2 3 24 2" xfId="12581"/>
    <cellStyle name="Normal 2 3 25" xfId="2983"/>
    <cellStyle name="Normal 2 3 25 2" xfId="12589"/>
    <cellStyle name="Normal 2 3 26" xfId="2993"/>
    <cellStyle name="Normal 2 3 26 2" xfId="12595"/>
    <cellStyle name="Normal 2 3 27" xfId="3083"/>
    <cellStyle name="Normal 2 3 27 2" xfId="12668"/>
    <cellStyle name="Normal 2 3 28" xfId="3102"/>
    <cellStyle name="Normal 2 3 28 2" xfId="12684"/>
    <cellStyle name="Normal 2 3 29" xfId="3118"/>
    <cellStyle name="Normal 2 3 29 2" xfId="12697"/>
    <cellStyle name="Normal 2 3 3" xfId="978"/>
    <cellStyle name="Normal 2 3 3 2" xfId="10992"/>
    <cellStyle name="Normal 2 3 30" xfId="3135"/>
    <cellStyle name="Normal 2 3 30 2" xfId="12711"/>
    <cellStyle name="Normal 2 3 31" xfId="3154"/>
    <cellStyle name="Normal 2 3 31 2" xfId="12727"/>
    <cellStyle name="Normal 2 3 32" xfId="3170"/>
    <cellStyle name="Normal 2 3 32 2" xfId="12739"/>
    <cellStyle name="Normal 2 3 33" xfId="3186"/>
    <cellStyle name="Normal 2 3 33 2" xfId="12752"/>
    <cellStyle name="Normal 2 3 34" xfId="3202"/>
    <cellStyle name="Normal 2 3 34 2" xfId="12765"/>
    <cellStyle name="Normal 2 3 35" xfId="3222"/>
    <cellStyle name="Normal 2 3 35 2" xfId="12780"/>
    <cellStyle name="Normal 2 3 36" xfId="3239"/>
    <cellStyle name="Normal 2 3 36 2" xfId="12794"/>
    <cellStyle name="Normal 2 3 37" xfId="3254"/>
    <cellStyle name="Normal 2 3 37 2" xfId="12805"/>
    <cellStyle name="Normal 2 3 38" xfId="3268"/>
    <cellStyle name="Normal 2 3 38 2" xfId="12817"/>
    <cellStyle name="Normal 2 3 39" xfId="3280"/>
    <cellStyle name="Normal 2 3 39 2" xfId="12826"/>
    <cellStyle name="Normal 2 3 4" xfId="1006"/>
    <cellStyle name="Normal 2 3 4 2" xfId="11016"/>
    <cellStyle name="Normal 2 3 40" xfId="3301"/>
    <cellStyle name="Normal 2 3 40 2" xfId="12842"/>
    <cellStyle name="Normal 2 3 41" xfId="3319"/>
    <cellStyle name="Normal 2 3 41 2" xfId="12853"/>
    <cellStyle name="Normal 2 3 42" xfId="3335"/>
    <cellStyle name="Normal 2 3 42 2" xfId="12864"/>
    <cellStyle name="Normal 2 3 43" xfId="3354"/>
    <cellStyle name="Normal 2 3 43 2" xfId="12877"/>
    <cellStyle name="Normal 2 3 44" xfId="3371"/>
    <cellStyle name="Normal 2 3 44 2" xfId="12892"/>
    <cellStyle name="Normal 2 3 45" xfId="3387"/>
    <cellStyle name="Normal 2 3 45 2" xfId="12904"/>
    <cellStyle name="Normal 2 3 46" xfId="3404"/>
    <cellStyle name="Normal 2 3 46 2" xfId="12919"/>
    <cellStyle name="Normal 2 3 47" xfId="3420"/>
    <cellStyle name="Normal 2 3 47 2" xfId="12932"/>
    <cellStyle name="Normal 2 3 48" xfId="3438"/>
    <cellStyle name="Normal 2 3 48 2" xfId="12944"/>
    <cellStyle name="Normal 2 3 49" xfId="3455"/>
    <cellStyle name="Normal 2 3 49 2" xfId="12956"/>
    <cellStyle name="Normal 2 3 5" xfId="2721"/>
    <cellStyle name="Normal 2 3 5 2" xfId="12396"/>
    <cellStyle name="Normal 2 3 50" xfId="3472"/>
    <cellStyle name="Normal 2 3 50 2" xfId="12970"/>
    <cellStyle name="Normal 2 3 51" xfId="3489"/>
    <cellStyle name="Normal 2 3 51 2" xfId="12985"/>
    <cellStyle name="Normal 2 3 52" xfId="3505"/>
    <cellStyle name="Normal 2 3 52 2" xfId="12997"/>
    <cellStyle name="Normal 2 3 53" xfId="3523"/>
    <cellStyle name="Normal 2 3 53 2" xfId="13010"/>
    <cellStyle name="Normal 2 3 54" xfId="3539"/>
    <cellStyle name="Normal 2 3 54 2" xfId="13023"/>
    <cellStyle name="Normal 2 3 55" xfId="3554"/>
    <cellStyle name="Normal 2 3 55 2" xfId="13035"/>
    <cellStyle name="Normal 2 3 56" xfId="3566"/>
    <cellStyle name="Normal 2 3 56 2" xfId="13045"/>
    <cellStyle name="Normal 2 3 57" xfId="3588"/>
    <cellStyle name="Normal 2 3 57 2" xfId="13064"/>
    <cellStyle name="Normal 2 3 58" xfId="3600"/>
    <cellStyle name="Normal 2 3 58 2" xfId="13075"/>
    <cellStyle name="Normal 2 3 59" xfId="3622"/>
    <cellStyle name="Normal 2 3 59 2" xfId="13093"/>
    <cellStyle name="Normal 2 3 6" xfId="2022"/>
    <cellStyle name="Normal 2 3 6 2" xfId="11847"/>
    <cellStyle name="Normal 2 3 60" xfId="3640"/>
    <cellStyle name="Normal 2 3 60 2" xfId="13108"/>
    <cellStyle name="Normal 2 3 61" xfId="3655"/>
    <cellStyle name="Normal 2 3 61 2" xfId="13121"/>
    <cellStyle name="Normal 2 3 62" xfId="3668"/>
    <cellStyle name="Normal 2 3 62 2" xfId="13131"/>
    <cellStyle name="Normal 2 3 63" xfId="10462"/>
    <cellStyle name="Normal 2 3 64" xfId="52835"/>
    <cellStyle name="Normal 2 3 7" xfId="2496"/>
    <cellStyle name="Normal 2 3 7 2" xfId="12200"/>
    <cellStyle name="Normal 2 3 8" xfId="2683"/>
    <cellStyle name="Normal 2 3 8 2" xfId="12364"/>
    <cellStyle name="Normal 2 3 9" xfId="2742"/>
    <cellStyle name="Normal 2 3 9 2" xfId="12408"/>
    <cellStyle name="Normal 2 3_9-7" xfId="2152"/>
    <cellStyle name="Normal 2 30" xfId="508"/>
    <cellStyle name="Normal 2 30 2" xfId="10601"/>
    <cellStyle name="Normal 2 31" xfId="687"/>
    <cellStyle name="Normal 2 31 2" xfId="10743"/>
    <cellStyle name="Normal 2 32" xfId="721"/>
    <cellStyle name="Normal 2 32 2" xfId="10773"/>
    <cellStyle name="Normal 2 33" xfId="773"/>
    <cellStyle name="Normal 2 33 2" xfId="10819"/>
    <cellStyle name="Normal 2 34" xfId="979"/>
    <cellStyle name="Normal 2 34 2" xfId="4213"/>
    <cellStyle name="Normal 2 34 2 2" xfId="15184"/>
    <cellStyle name="Normal 2 34 2 3" xfId="48547"/>
    <cellStyle name="Normal 2 34 3" xfId="10993"/>
    <cellStyle name="Normal 2 34 4" xfId="47037"/>
    <cellStyle name="Normal 2 35" xfId="1005"/>
    <cellStyle name="Normal 2 35 2" xfId="4225"/>
    <cellStyle name="Normal 2 35 2 2" xfId="15185"/>
    <cellStyle name="Normal 2 35 2 3" xfId="48548"/>
    <cellStyle name="Normal 2 35 3" xfId="11015"/>
    <cellStyle name="Normal 2 35 4" xfId="47043"/>
    <cellStyle name="Normal 2 36" xfId="1175"/>
    <cellStyle name="Normal 2 36 2" xfId="11146"/>
    <cellStyle name="Normal 2 37" xfId="1062"/>
    <cellStyle name="Normal 2 37 2" xfId="11061"/>
    <cellStyle name="Normal 2 38" xfId="1178"/>
    <cellStyle name="Normal 2 38 2" xfId="11149"/>
    <cellStyle name="Normal 2 39" xfId="1061"/>
    <cellStyle name="Normal 2 39 2" xfId="11060"/>
    <cellStyle name="Normal 2 4" xfId="346"/>
    <cellStyle name="Normal 2 4 2" xfId="2154"/>
    <cellStyle name="Normal 2 4 2 2" xfId="11954"/>
    <cellStyle name="Normal 2 4 3" xfId="4956"/>
    <cellStyle name="Normal 2 4 3 2" xfId="15186"/>
    <cellStyle name="Normal 2 4 3 3" xfId="48549"/>
    <cellStyle name="Normal 2 4 4" xfId="10464"/>
    <cellStyle name="Normal 2 4_9-7" xfId="2155"/>
    <cellStyle name="Normal 2 40" xfId="1180"/>
    <cellStyle name="Normal 2 40 2" xfId="11151"/>
    <cellStyle name="Normal 2 41" xfId="1042"/>
    <cellStyle name="Normal 2 41 2" xfId="11046"/>
    <cellStyle name="Normal 2 42" xfId="1204"/>
    <cellStyle name="Normal 2 42 2" xfId="11170"/>
    <cellStyle name="Normal 2 43" xfId="1725"/>
    <cellStyle name="Normal 2 43 2" xfId="11615"/>
    <cellStyle name="Normal 2 44" xfId="2140"/>
    <cellStyle name="Normal 2 44 2" xfId="11942"/>
    <cellStyle name="Normal 2 45" xfId="2554"/>
    <cellStyle name="Normal 2 45 2" xfId="12245"/>
    <cellStyle name="Normal 2 46" xfId="2012"/>
    <cellStyle name="Normal 2 46 2" xfId="11839"/>
    <cellStyle name="Normal 2 47" xfId="2156"/>
    <cellStyle name="Normal 2 47 2" xfId="11955"/>
    <cellStyle name="Normal 2 48" xfId="2559"/>
    <cellStyle name="Normal 2 48 2" xfId="12250"/>
    <cellStyle name="Normal 2 49" xfId="2106"/>
    <cellStyle name="Normal 2 49 2" xfId="11913"/>
    <cellStyle name="Normal 2 5" xfId="347"/>
    <cellStyle name="Normal 2 5 2" xfId="2157"/>
    <cellStyle name="Normal 2 5 2 2" xfId="11956"/>
    <cellStyle name="Normal 2 5 3" xfId="10465"/>
    <cellStyle name="Normal 2 5_9-7" xfId="2158"/>
    <cellStyle name="Normal 2 50" xfId="2575"/>
    <cellStyle name="Normal 2 50 2" xfId="12266"/>
    <cellStyle name="Normal 2 51" xfId="2130"/>
    <cellStyle name="Normal 2 51 2" xfId="11934"/>
    <cellStyle name="Normal 2 52" xfId="2724"/>
    <cellStyle name="Normal 2 52 2" xfId="5154"/>
    <cellStyle name="Normal 2 52 2 2" xfId="15187"/>
    <cellStyle name="Normal 2 52 2 3" xfId="48550"/>
    <cellStyle name="Normal 2 52 3" xfId="12399"/>
    <cellStyle name="Normal 2 52 4" xfId="47310"/>
    <cellStyle name="Normal 2 53" xfId="2032"/>
    <cellStyle name="Normal 2 53 2" xfId="4773"/>
    <cellStyle name="Normal 2 53 2 2" xfId="15188"/>
    <cellStyle name="Normal 2 53 2 3" xfId="48551"/>
    <cellStyle name="Normal 2 53 3" xfId="11855"/>
    <cellStyle name="Normal 2 53 4" xfId="47209"/>
    <cellStyle name="Normal 2 54" xfId="2487"/>
    <cellStyle name="Normal 2 54 2" xfId="5012"/>
    <cellStyle name="Normal 2 54 2 2" xfId="15189"/>
    <cellStyle name="Normal 2 54 2 3" xfId="48552"/>
    <cellStyle name="Normal 2 54 3" xfId="12198"/>
    <cellStyle name="Normal 2 54 4" xfId="47253"/>
    <cellStyle name="Normal 2 55" xfId="2680"/>
    <cellStyle name="Normal 2 55 2" xfId="5130"/>
    <cellStyle name="Normal 2 55 2 2" xfId="15190"/>
    <cellStyle name="Normal 2 55 2 3" xfId="48553"/>
    <cellStyle name="Normal 2 55 3" xfId="12363"/>
    <cellStyle name="Normal 2 55 4" xfId="47309"/>
    <cellStyle name="Normal 2 56" xfId="2739"/>
    <cellStyle name="Normal 2 56 2" xfId="5163"/>
    <cellStyle name="Normal 2 56 2 2" xfId="15191"/>
    <cellStyle name="Normal 2 56 2 3" xfId="48554"/>
    <cellStyle name="Normal 2 56 3" xfId="12406"/>
    <cellStyle name="Normal 2 56 4" xfId="47311"/>
    <cellStyle name="Normal 2 57" xfId="2750"/>
    <cellStyle name="Normal 2 57 2" xfId="5170"/>
    <cellStyle name="Normal 2 57 2 2" xfId="15192"/>
    <cellStyle name="Normal 2 57 2 3" xfId="48555"/>
    <cellStyle name="Normal 2 57 3" xfId="12414"/>
    <cellStyle name="Normal 2 57 4" xfId="47312"/>
    <cellStyle name="Normal 2 58" xfId="2771"/>
    <cellStyle name="Normal 2 58 2" xfId="5177"/>
    <cellStyle name="Normal 2 58 2 2" xfId="15193"/>
    <cellStyle name="Normal 2 58 2 3" xfId="48556"/>
    <cellStyle name="Normal 2 58 3" xfId="12429"/>
    <cellStyle name="Normal 2 58 4" xfId="47313"/>
    <cellStyle name="Normal 2 59" xfId="2786"/>
    <cellStyle name="Normal 2 59 2" xfId="5184"/>
    <cellStyle name="Normal 2 59 2 2" xfId="15194"/>
    <cellStyle name="Normal 2 59 2 3" xfId="48557"/>
    <cellStyle name="Normal 2 59 3" xfId="12438"/>
    <cellStyle name="Normal 2 59 4" xfId="47314"/>
    <cellStyle name="Normal 2 6" xfId="348"/>
    <cellStyle name="Normal 2 6 2" xfId="10466"/>
    <cellStyle name="Normal 2 6 2 2" xfId="52823"/>
    <cellStyle name="Normal 2 60" xfId="2801"/>
    <cellStyle name="Normal 2 60 2" xfId="5191"/>
    <cellStyle name="Normal 2 60 2 2" xfId="15195"/>
    <cellStyle name="Normal 2 60 2 3" xfId="48558"/>
    <cellStyle name="Normal 2 60 3" xfId="12449"/>
    <cellStyle name="Normal 2 60 4" xfId="47315"/>
    <cellStyle name="Normal 2 61" xfId="2816"/>
    <cellStyle name="Normal 2 61 2" xfId="5200"/>
    <cellStyle name="Normal 2 61 2 2" xfId="15196"/>
    <cellStyle name="Normal 2 61 2 3" xfId="48559"/>
    <cellStyle name="Normal 2 61 3" xfId="12461"/>
    <cellStyle name="Normal 2 61 4" xfId="47316"/>
    <cellStyle name="Normal 2 62" xfId="2831"/>
    <cellStyle name="Normal 2 62 2" xfId="5207"/>
    <cellStyle name="Normal 2 62 2 2" xfId="15197"/>
    <cellStyle name="Normal 2 62 2 3" xfId="48560"/>
    <cellStyle name="Normal 2 62 3" xfId="12470"/>
    <cellStyle name="Normal 2 62 4" xfId="47317"/>
    <cellStyle name="Normal 2 63" xfId="2846"/>
    <cellStyle name="Normal 2 63 2" xfId="5214"/>
    <cellStyle name="Normal 2 63 2 2" xfId="15198"/>
    <cellStyle name="Normal 2 63 2 3" xfId="48561"/>
    <cellStyle name="Normal 2 63 3" xfId="12482"/>
    <cellStyle name="Normal 2 63 4" xfId="47318"/>
    <cellStyle name="Normal 2 64" xfId="2861"/>
    <cellStyle name="Normal 2 64 2" xfId="5220"/>
    <cellStyle name="Normal 2 64 2 2" xfId="15199"/>
    <cellStyle name="Normal 2 64 2 3" xfId="48562"/>
    <cellStyle name="Normal 2 64 3" xfId="12495"/>
    <cellStyle name="Normal 2 64 4" xfId="47319"/>
    <cellStyle name="Normal 2 65" xfId="2876"/>
    <cellStyle name="Normal 2 65 2" xfId="5227"/>
    <cellStyle name="Normal 2 65 2 2" xfId="15200"/>
    <cellStyle name="Normal 2 65 2 3" xfId="48563"/>
    <cellStyle name="Normal 2 65 3" xfId="12509"/>
    <cellStyle name="Normal 2 65 4" xfId="47320"/>
    <cellStyle name="Normal 2 66" xfId="2891"/>
    <cellStyle name="Normal 2 66 2" xfId="5232"/>
    <cellStyle name="Normal 2 66 2 2" xfId="15201"/>
    <cellStyle name="Normal 2 66 2 3" xfId="48564"/>
    <cellStyle name="Normal 2 66 3" xfId="12520"/>
    <cellStyle name="Normal 2 66 4" xfId="47321"/>
    <cellStyle name="Normal 2 67" xfId="2906"/>
    <cellStyle name="Normal 2 67 2" xfId="5241"/>
    <cellStyle name="Normal 2 67 2 2" xfId="15202"/>
    <cellStyle name="Normal 2 67 2 3" xfId="48565"/>
    <cellStyle name="Normal 2 67 3" xfId="12531"/>
    <cellStyle name="Normal 2 67 4" xfId="47322"/>
    <cellStyle name="Normal 2 68" xfId="2921"/>
    <cellStyle name="Normal 2 68 2" xfId="5247"/>
    <cellStyle name="Normal 2 68 2 2" xfId="15203"/>
    <cellStyle name="Normal 2 68 2 3" xfId="48566"/>
    <cellStyle name="Normal 2 68 3" xfId="12541"/>
    <cellStyle name="Normal 2 68 4" xfId="47323"/>
    <cellStyle name="Normal 2 69" xfId="2936"/>
    <cellStyle name="Normal 2 69 2" xfId="5253"/>
    <cellStyle name="Normal 2 69 2 2" xfId="15204"/>
    <cellStyle name="Normal 2 69 2 3" xfId="48567"/>
    <cellStyle name="Normal 2 69 3" xfId="12555"/>
    <cellStyle name="Normal 2 69 4" xfId="47324"/>
    <cellStyle name="Normal 2 7" xfId="349"/>
    <cellStyle name="Normal 2 7 2" xfId="10467"/>
    <cellStyle name="Normal 2 70" xfId="2951"/>
    <cellStyle name="Normal 2 70 2" xfId="5260"/>
    <cellStyle name="Normal 2 70 2 2" xfId="15205"/>
    <cellStyle name="Normal 2 70 2 3" xfId="48568"/>
    <cellStyle name="Normal 2 70 3" xfId="12568"/>
    <cellStyle name="Normal 2 70 4" xfId="47325"/>
    <cellStyle name="Normal 2 71" xfId="2966"/>
    <cellStyle name="Normal 2 71 2" xfId="5266"/>
    <cellStyle name="Normal 2 71 2 2" xfId="15206"/>
    <cellStyle name="Normal 2 71 2 3" xfId="48569"/>
    <cellStyle name="Normal 2 71 3" xfId="12579"/>
    <cellStyle name="Normal 2 71 4" xfId="47326"/>
    <cellStyle name="Normal 2 72" xfId="2980"/>
    <cellStyle name="Normal 2 72 2" xfId="5275"/>
    <cellStyle name="Normal 2 72 2 2" xfId="15207"/>
    <cellStyle name="Normal 2 72 2 3" xfId="48570"/>
    <cellStyle name="Normal 2 72 3" xfId="12588"/>
    <cellStyle name="Normal 2 72 4" xfId="47327"/>
    <cellStyle name="Normal 2 73" xfId="2992"/>
    <cellStyle name="Normal 2 73 2" xfId="5282"/>
    <cellStyle name="Normal 2 73 2 2" xfId="15208"/>
    <cellStyle name="Normal 2 73 2 3" xfId="48571"/>
    <cellStyle name="Normal 2 73 3" xfId="12594"/>
    <cellStyle name="Normal 2 73 4" xfId="47328"/>
    <cellStyle name="Normal 2 74" xfId="2997"/>
    <cellStyle name="Normal 2 74 2" xfId="12599"/>
    <cellStyle name="Normal 2 75" xfId="2999"/>
    <cellStyle name="Normal 2 75 2" xfId="12601"/>
    <cellStyle name="Normal 2 76" xfId="3000"/>
    <cellStyle name="Normal 2 76 2" xfId="12602"/>
    <cellStyle name="Normal 2 77" xfId="3001"/>
    <cellStyle name="Normal 2 77 2" xfId="12603"/>
    <cellStyle name="Normal 2 78" xfId="3003"/>
    <cellStyle name="Normal 2 78 2" xfId="12605"/>
    <cellStyle name="Normal 2 79" xfId="3004"/>
    <cellStyle name="Normal 2 79 2" xfId="12606"/>
    <cellStyle name="Normal 2 8" xfId="350"/>
    <cellStyle name="Normal 2 8 2" xfId="10468"/>
    <cellStyle name="Normal 2 80" xfId="3005"/>
    <cellStyle name="Normal 2 80 2" xfId="12607"/>
    <cellStyle name="Normal 2 81" xfId="3006"/>
    <cellStyle name="Normal 2 81 2" xfId="12608"/>
    <cellStyle name="Normal 2 82" xfId="3008"/>
    <cellStyle name="Normal 2 82 2" xfId="12610"/>
    <cellStyle name="Normal 2 83" xfId="3037"/>
    <cellStyle name="Normal 2 83 2" xfId="12629"/>
    <cellStyle name="Normal 2 84" xfId="3081"/>
    <cellStyle name="Normal 2 84 2" xfId="5334"/>
    <cellStyle name="Normal 2 84 2 2" xfId="15209"/>
    <cellStyle name="Normal 2 84 2 3" xfId="48572"/>
    <cellStyle name="Normal 2 84 3" xfId="12667"/>
    <cellStyle name="Normal 2 84 4" xfId="47345"/>
    <cellStyle name="Normal 2 85" xfId="3101"/>
    <cellStyle name="Normal 2 85 2" xfId="5347"/>
    <cellStyle name="Normal 2 85 2 2" xfId="15210"/>
    <cellStyle name="Normal 2 85 2 3" xfId="48573"/>
    <cellStyle name="Normal 2 85 3" xfId="12683"/>
    <cellStyle name="Normal 2 85 4" xfId="47348"/>
    <cellStyle name="Normal 2 86" xfId="3117"/>
    <cellStyle name="Normal 2 86 2" xfId="5354"/>
    <cellStyle name="Normal 2 86 2 2" xfId="15211"/>
    <cellStyle name="Normal 2 86 2 3" xfId="48574"/>
    <cellStyle name="Normal 2 86 3" xfId="12696"/>
    <cellStyle name="Normal 2 86 4" xfId="47350"/>
    <cellStyle name="Normal 2 87" xfId="3133"/>
    <cellStyle name="Normal 2 87 2" xfId="5361"/>
    <cellStyle name="Normal 2 87 2 2" xfId="15212"/>
    <cellStyle name="Normal 2 87 2 3" xfId="48575"/>
    <cellStyle name="Normal 2 87 3" xfId="12709"/>
    <cellStyle name="Normal 2 87 4" xfId="47352"/>
    <cellStyle name="Normal 2 88" xfId="3153"/>
    <cellStyle name="Normal 2 88 2" xfId="5371"/>
    <cellStyle name="Normal 2 88 2 2" xfId="15213"/>
    <cellStyle name="Normal 2 88 2 3" xfId="48576"/>
    <cellStyle name="Normal 2 88 3" xfId="12726"/>
    <cellStyle name="Normal 2 88 4" xfId="47354"/>
    <cellStyle name="Normal 2 89" xfId="3169"/>
    <cellStyle name="Normal 2 89 2" xfId="5379"/>
    <cellStyle name="Normal 2 89 2 2" xfId="15214"/>
    <cellStyle name="Normal 2 89 2 3" xfId="48577"/>
    <cellStyle name="Normal 2 89 3" xfId="12738"/>
    <cellStyle name="Normal 2 89 4" xfId="47356"/>
    <cellStyle name="Normal 2 9" xfId="351"/>
    <cellStyle name="Normal 2 9 2" xfId="10469"/>
    <cellStyle name="Normal 2 90" xfId="3185"/>
    <cellStyle name="Normal 2 90 2" xfId="5387"/>
    <cellStyle name="Normal 2 90 2 2" xfId="15215"/>
    <cellStyle name="Normal 2 90 2 3" xfId="48578"/>
    <cellStyle name="Normal 2 90 3" xfId="12751"/>
    <cellStyle name="Normal 2 90 4" xfId="47358"/>
    <cellStyle name="Normal 2 91" xfId="3201"/>
    <cellStyle name="Normal 2 91 2" xfId="5394"/>
    <cellStyle name="Normal 2 91 2 2" xfId="15216"/>
    <cellStyle name="Normal 2 91 2 3" xfId="48579"/>
    <cellStyle name="Normal 2 91 3" xfId="12764"/>
    <cellStyle name="Normal 2 91 4" xfId="47359"/>
    <cellStyle name="Normal 2 92" xfId="3221"/>
    <cellStyle name="Normal 2 92 2" xfId="5406"/>
    <cellStyle name="Normal 2 92 2 2" xfId="15217"/>
    <cellStyle name="Normal 2 92 2 3" xfId="48580"/>
    <cellStyle name="Normal 2 92 3" xfId="12779"/>
    <cellStyle name="Normal 2 92 4" xfId="47362"/>
    <cellStyle name="Normal 2 93" xfId="3238"/>
    <cellStyle name="Normal 2 93 2" xfId="5415"/>
    <cellStyle name="Normal 2 93 2 2" xfId="15218"/>
    <cellStyle name="Normal 2 93 2 3" xfId="48581"/>
    <cellStyle name="Normal 2 93 3" xfId="12793"/>
    <cellStyle name="Normal 2 93 4" xfId="47364"/>
    <cellStyle name="Normal 2 94" xfId="3253"/>
    <cellStyle name="Normal 2 94 2" xfId="5422"/>
    <cellStyle name="Normal 2 94 2 2" xfId="15219"/>
    <cellStyle name="Normal 2 94 2 3" xfId="48582"/>
    <cellStyle name="Normal 2 94 3" xfId="12804"/>
    <cellStyle name="Normal 2 94 4" xfId="47366"/>
    <cellStyle name="Normal 2 95" xfId="3267"/>
    <cellStyle name="Normal 2 95 2" xfId="5426"/>
    <cellStyle name="Normal 2 95 2 2" xfId="15220"/>
    <cellStyle name="Normal 2 95 2 3" xfId="48583"/>
    <cellStyle name="Normal 2 95 3" xfId="12816"/>
    <cellStyle name="Normal 2 95 4" xfId="47368"/>
    <cellStyle name="Normal 2 96" xfId="3279"/>
    <cellStyle name="Normal 2 96 2" xfId="5432"/>
    <cellStyle name="Normal 2 96 2 2" xfId="15221"/>
    <cellStyle name="Normal 2 96 2 3" xfId="48584"/>
    <cellStyle name="Normal 2 96 3" xfId="12825"/>
    <cellStyle name="Normal 2 96 4" xfId="47369"/>
    <cellStyle name="Normal 2 97" xfId="3300"/>
    <cellStyle name="Normal 2 97 2" xfId="5439"/>
    <cellStyle name="Normal 2 97 2 2" xfId="15222"/>
    <cellStyle name="Normal 2 97 2 3" xfId="48585"/>
    <cellStyle name="Normal 2 97 3" xfId="12841"/>
    <cellStyle name="Normal 2 97 4" xfId="47372"/>
    <cellStyle name="Normal 2 98" xfId="3318"/>
    <cellStyle name="Normal 2 98 2" xfId="5447"/>
    <cellStyle name="Normal 2 98 2 2" xfId="15223"/>
    <cellStyle name="Normal 2 98 2 3" xfId="48586"/>
    <cellStyle name="Normal 2 98 3" xfId="12852"/>
    <cellStyle name="Normal 2 98 4" xfId="47374"/>
    <cellStyle name="Normal 2 99" xfId="3333"/>
    <cellStyle name="Normal 2 99 2" xfId="5454"/>
    <cellStyle name="Normal 2 99 2 2" xfId="15224"/>
    <cellStyle name="Normal 2 99 2 3" xfId="48587"/>
    <cellStyle name="Normal 2 99 3" xfId="12862"/>
    <cellStyle name="Normal 2 99 4" xfId="47375"/>
    <cellStyle name="Normal 2_BM1" xfId="2159"/>
    <cellStyle name="Normal 20" xfId="3066"/>
    <cellStyle name="Normal 20 2" xfId="2160"/>
    <cellStyle name="Normal 20 2 2" xfId="11957"/>
    <cellStyle name="Normal 20 3" xfId="2558"/>
    <cellStyle name="Normal 20 3 2" xfId="12249"/>
    <cellStyle name="Normal 20 4" xfId="2104"/>
    <cellStyle name="Normal 20 4 2" xfId="11912"/>
    <cellStyle name="Normal 20 5" xfId="2574"/>
    <cellStyle name="Normal 20 5 2" xfId="12265"/>
    <cellStyle name="Normal 20 6" xfId="2129"/>
    <cellStyle name="Normal 20 6 2" xfId="11933"/>
    <cellStyle name="Normal 20 7" xfId="2603"/>
    <cellStyle name="Normal 20 7 2" xfId="12294"/>
    <cellStyle name="Normal 20 8" xfId="2180"/>
    <cellStyle name="Normal 20 8 2" xfId="11976"/>
    <cellStyle name="Normal 20 9" xfId="12657"/>
    <cellStyle name="Normal 21" xfId="352"/>
    <cellStyle name="Normal 21 2" xfId="6826"/>
    <cellStyle name="Normal 21 2 2" xfId="15225"/>
    <cellStyle name="Normal 21 3" xfId="10470"/>
    <cellStyle name="Normal 22" xfId="353"/>
    <cellStyle name="Normal 22 2" xfId="10471"/>
    <cellStyle name="Normal 23" xfId="354"/>
    <cellStyle name="Normal 23 2" xfId="10472"/>
    <cellStyle name="Normal 24" xfId="355"/>
    <cellStyle name="Normal 24 2" xfId="10473"/>
    <cellStyle name="Normal 25" xfId="356"/>
    <cellStyle name="Normal 25 2" xfId="10474"/>
    <cellStyle name="Normal 26" xfId="357"/>
    <cellStyle name="Normal 26 2" xfId="10475"/>
    <cellStyle name="Normal 27" xfId="358"/>
    <cellStyle name="Normal 27 2" xfId="10476"/>
    <cellStyle name="Normal 28" xfId="359"/>
    <cellStyle name="Normal 28 2" xfId="10477"/>
    <cellStyle name="Normal 29" xfId="854"/>
    <cellStyle name="Normal 29 2" xfId="6350"/>
    <cellStyle name="Normal 29 2 2" xfId="15226"/>
    <cellStyle name="Normal 29 3" xfId="10887"/>
    <cellStyle name="Normal 3" xfId="360"/>
    <cellStyle name="Normal 3 10" xfId="482"/>
    <cellStyle name="Normal 3 10 2" xfId="10588"/>
    <cellStyle name="Normal 3 11" xfId="767"/>
    <cellStyle name="Normal 3 11 2" xfId="10813"/>
    <cellStyle name="Normal 3 12" xfId="814"/>
    <cellStyle name="Normal 3 12 2" xfId="10854"/>
    <cellStyle name="Normal 3 13" xfId="807"/>
    <cellStyle name="Normal 3 13 2" xfId="10848"/>
    <cellStyle name="Normal 3 14" xfId="848"/>
    <cellStyle name="Normal 3 14 2" xfId="10881"/>
    <cellStyle name="Normal 3 15" xfId="928"/>
    <cellStyle name="Normal 3 15 2" xfId="10946"/>
    <cellStyle name="Normal 3 16" xfId="977"/>
    <cellStyle name="Normal 3 16 2" xfId="2169"/>
    <cellStyle name="Normal 3 16 2 2" xfId="11966"/>
    <cellStyle name="Normal 3 16 3" xfId="2561"/>
    <cellStyle name="Normal 3 16 3 2" xfId="12252"/>
    <cellStyle name="Normal 3 16 4" xfId="2108"/>
    <cellStyle name="Normal 3 16 4 2" xfId="11915"/>
    <cellStyle name="Normal 3 16 5" xfId="2578"/>
    <cellStyle name="Normal 3 16 5 2" xfId="12269"/>
    <cellStyle name="Normal 3 16 6" xfId="2134"/>
    <cellStyle name="Normal 3 16 6 2" xfId="11937"/>
    <cellStyle name="Normal 3 16 7" xfId="2606"/>
    <cellStyle name="Normal 3 16 7 2" xfId="12297"/>
    <cellStyle name="Normal 3 16 8" xfId="2201"/>
    <cellStyle name="Normal 3 16 8 2" xfId="11994"/>
    <cellStyle name="Normal 3 16 9" xfId="10991"/>
    <cellStyle name="Normal 3 17" xfId="1007"/>
    <cellStyle name="Normal 3 17 2" xfId="2170"/>
    <cellStyle name="Normal 3 17 2 2" xfId="11967"/>
    <cellStyle name="Normal 3 17 3" xfId="2562"/>
    <cellStyle name="Normal 3 17 3 2" xfId="12253"/>
    <cellStyle name="Normal 3 17 4" xfId="2109"/>
    <cellStyle name="Normal 3 17 4 2" xfId="11916"/>
    <cellStyle name="Normal 3 17 5" xfId="2579"/>
    <cellStyle name="Normal 3 17 5 2" xfId="12270"/>
    <cellStyle name="Normal 3 17 6" xfId="2135"/>
    <cellStyle name="Normal 3 17 6 2" xfId="11938"/>
    <cellStyle name="Normal 3 17 7" xfId="2609"/>
    <cellStyle name="Normal 3 17 7 2" xfId="12298"/>
    <cellStyle name="Normal 3 17 8" xfId="2204"/>
    <cellStyle name="Normal 3 17 8 2" xfId="11995"/>
    <cellStyle name="Normal 3 17 9" xfId="11017"/>
    <cellStyle name="Normal 3 18" xfId="1181"/>
    <cellStyle name="Normal 3 18 2" xfId="11152"/>
    <cellStyle name="Normal 3 19" xfId="1048"/>
    <cellStyle name="Normal 3 19 2" xfId="11052"/>
    <cellStyle name="Normal 3 2" xfId="361"/>
    <cellStyle name="Normal 3 2 2" xfId="362"/>
    <cellStyle name="Normal 3 2 2 10" xfId="888"/>
    <cellStyle name="Normal 3 2 2 10 2" xfId="10914"/>
    <cellStyle name="Normal 3 2 2 11" xfId="1182"/>
    <cellStyle name="Normal 3 2 2 11 2" xfId="11153"/>
    <cellStyle name="Normal 3 2 2 12" xfId="1047"/>
    <cellStyle name="Normal 3 2 2 12 2" xfId="11051"/>
    <cellStyle name="Normal 3 2 2 13" xfId="1206"/>
    <cellStyle name="Normal 3 2 2 13 2" xfId="11172"/>
    <cellStyle name="Normal 3 2 2 14" xfId="1023"/>
    <cellStyle name="Normal 3 2 2 14 2" xfId="11032"/>
    <cellStyle name="Normal 3 2 2 15" xfId="1245"/>
    <cellStyle name="Normal 3 2 2 15 2" xfId="11204"/>
    <cellStyle name="Normal 3 2 2 16" xfId="1287"/>
    <cellStyle name="Normal 3 2 2 16 2" xfId="11238"/>
    <cellStyle name="Normal 3 2 2 17" xfId="1325"/>
    <cellStyle name="Normal 3 2 2 17 2" xfId="11270"/>
    <cellStyle name="Normal 3 2 2 18" xfId="1765"/>
    <cellStyle name="Normal 3 2 2 18 2" xfId="11655"/>
    <cellStyle name="Normal 3 2 2 19" xfId="2173"/>
    <cellStyle name="Normal 3 2 2 19 2" xfId="11970"/>
    <cellStyle name="Normal 3 2 2 2" xfId="668"/>
    <cellStyle name="Normal 3 2 2 2 2" xfId="10726"/>
    <cellStyle name="Normal 3 2 2 20" xfId="2563"/>
    <cellStyle name="Normal 3 2 2 20 2" xfId="12254"/>
    <cellStyle name="Normal 3 2 2 21" xfId="2111"/>
    <cellStyle name="Normal 3 2 2 21 2" xfId="11917"/>
    <cellStyle name="Normal 3 2 2 22" xfId="2580"/>
    <cellStyle name="Normal 3 2 2 22 2" xfId="12271"/>
    <cellStyle name="Normal 3 2 2 23" xfId="2137"/>
    <cellStyle name="Normal 3 2 2 23 2" xfId="11939"/>
    <cellStyle name="Normal 3 2 2 24" xfId="2610"/>
    <cellStyle name="Normal 3 2 2 24 2" xfId="12299"/>
    <cellStyle name="Normal 3 2 2 25" xfId="2207"/>
    <cellStyle name="Normal 3 2 2 25 2" xfId="11997"/>
    <cellStyle name="Normal 3 2 2 26" xfId="3040"/>
    <cellStyle name="Normal 3 2 2 26 2" xfId="12632"/>
    <cellStyle name="Normal 3 2 2 27" xfId="10480"/>
    <cellStyle name="Normal 3 2 2 3" xfId="490"/>
    <cellStyle name="Normal 3 2 2 3 2" xfId="10594"/>
    <cellStyle name="Normal 3 2 2 4" xfId="694"/>
    <cellStyle name="Normal 3 2 2 4 2" xfId="10750"/>
    <cellStyle name="Normal 3 2 2 5" xfId="476"/>
    <cellStyle name="Normal 3 2 2 5 2" xfId="10582"/>
    <cellStyle name="Normal 3 2 2 6" xfId="768"/>
    <cellStyle name="Normal 3 2 2 6 2" xfId="10814"/>
    <cellStyle name="Normal 3 2 2 7" xfId="742"/>
    <cellStyle name="Normal 3 2 2 7 2" xfId="10790"/>
    <cellStyle name="Normal 3 2 2 8" xfId="855"/>
    <cellStyle name="Normal 3 2 2 8 2" xfId="10888"/>
    <cellStyle name="Normal 3 2 2 9" xfId="894"/>
    <cellStyle name="Normal 3 2 2 9 2" xfId="10920"/>
    <cellStyle name="Normal 3 2 3" xfId="363"/>
    <cellStyle name="Normal 3 2 3 10" xfId="889"/>
    <cellStyle name="Normal 3 2 3 10 2" xfId="10915"/>
    <cellStyle name="Normal 3 2 3 11" xfId="1183"/>
    <cellStyle name="Normal 3 2 3 11 2" xfId="11154"/>
    <cellStyle name="Normal 3 2 3 12" xfId="1046"/>
    <cellStyle name="Normal 3 2 3 12 2" xfId="11050"/>
    <cellStyle name="Normal 3 2 3 13" xfId="1207"/>
    <cellStyle name="Normal 3 2 3 13 2" xfId="11173"/>
    <cellStyle name="Normal 3 2 3 14" xfId="1022"/>
    <cellStyle name="Normal 3 2 3 14 2" xfId="11031"/>
    <cellStyle name="Normal 3 2 3 15" xfId="1246"/>
    <cellStyle name="Normal 3 2 3 15 2" xfId="11205"/>
    <cellStyle name="Normal 3 2 3 16" xfId="1288"/>
    <cellStyle name="Normal 3 2 3 16 2" xfId="11239"/>
    <cellStyle name="Normal 3 2 3 17" xfId="1326"/>
    <cellStyle name="Normal 3 2 3 17 2" xfId="11271"/>
    <cellStyle name="Normal 3 2 3 18" xfId="1766"/>
    <cellStyle name="Normal 3 2 3 18 2" xfId="11656"/>
    <cellStyle name="Normal 3 2 3 19" xfId="2174"/>
    <cellStyle name="Normal 3 2 3 19 2" xfId="11971"/>
    <cellStyle name="Normal 3 2 3 2" xfId="669"/>
    <cellStyle name="Normal 3 2 3 2 2" xfId="10727"/>
    <cellStyle name="Normal 3 2 3 20" xfId="2564"/>
    <cellStyle name="Normal 3 2 3 20 2" xfId="12255"/>
    <cellStyle name="Normal 3 2 3 21" xfId="2112"/>
    <cellStyle name="Normal 3 2 3 21 2" xfId="11918"/>
    <cellStyle name="Normal 3 2 3 22" xfId="2581"/>
    <cellStyle name="Normal 3 2 3 22 2" xfId="12272"/>
    <cellStyle name="Normal 3 2 3 23" xfId="2138"/>
    <cellStyle name="Normal 3 2 3 23 2" xfId="11940"/>
    <cellStyle name="Normal 3 2 3 24" xfId="2611"/>
    <cellStyle name="Normal 3 2 3 24 2" xfId="12300"/>
    <cellStyle name="Normal 3 2 3 25" xfId="2208"/>
    <cellStyle name="Normal 3 2 3 25 2" xfId="11998"/>
    <cellStyle name="Normal 3 2 3 26" xfId="3041"/>
    <cellStyle name="Normal 3 2 3 26 2" xfId="12633"/>
    <cellStyle name="Normal 3 2 3 27" xfId="10481"/>
    <cellStyle name="Normal 3 2 3 3" xfId="489"/>
    <cellStyle name="Normal 3 2 3 3 2" xfId="10593"/>
    <cellStyle name="Normal 3 2 3 4" xfId="695"/>
    <cellStyle name="Normal 3 2 3 4 2" xfId="10751"/>
    <cellStyle name="Normal 3 2 3 5" xfId="475"/>
    <cellStyle name="Normal 3 2 3 5 2" xfId="10581"/>
    <cellStyle name="Normal 3 2 3 6" xfId="769"/>
    <cellStyle name="Normal 3 2 3 6 2" xfId="10815"/>
    <cellStyle name="Normal 3 2 3 7" xfId="743"/>
    <cellStyle name="Normal 3 2 3 7 2" xfId="10791"/>
    <cellStyle name="Normal 3 2 3 8" xfId="856"/>
    <cellStyle name="Normal 3 2 3 8 2" xfId="10889"/>
    <cellStyle name="Normal 3 2 3 9" xfId="895"/>
    <cellStyle name="Normal 3 2 3 9 2" xfId="10921"/>
    <cellStyle name="Normal 3 2 4" xfId="364"/>
    <cellStyle name="Normal 3 2 4 10" xfId="890"/>
    <cellStyle name="Normal 3 2 4 10 2" xfId="10916"/>
    <cellStyle name="Normal 3 2 4 11" xfId="1184"/>
    <cellStyle name="Normal 3 2 4 11 2" xfId="11155"/>
    <cellStyle name="Normal 3 2 4 12" xfId="1045"/>
    <cellStyle name="Normal 3 2 4 12 2" xfId="11049"/>
    <cellStyle name="Normal 3 2 4 13" xfId="1208"/>
    <cellStyle name="Normal 3 2 4 13 2" xfId="11174"/>
    <cellStyle name="Normal 3 2 4 14" xfId="1021"/>
    <cellStyle name="Normal 3 2 4 14 2" xfId="11030"/>
    <cellStyle name="Normal 3 2 4 15" xfId="1247"/>
    <cellStyle name="Normal 3 2 4 15 2" xfId="11206"/>
    <cellStyle name="Normal 3 2 4 16" xfId="1289"/>
    <cellStyle name="Normal 3 2 4 16 2" xfId="11240"/>
    <cellStyle name="Normal 3 2 4 17" xfId="1327"/>
    <cellStyle name="Normal 3 2 4 17 2" xfId="11272"/>
    <cellStyle name="Normal 3 2 4 18" xfId="1767"/>
    <cellStyle name="Normal 3 2 4 18 2" xfId="11657"/>
    <cellStyle name="Normal 3 2 4 19" xfId="2175"/>
    <cellStyle name="Normal 3 2 4 19 2" xfId="11972"/>
    <cellStyle name="Normal 3 2 4 2" xfId="670"/>
    <cellStyle name="Normal 3 2 4 2 2" xfId="10728"/>
    <cellStyle name="Normal 3 2 4 20" xfId="2565"/>
    <cellStyle name="Normal 3 2 4 20 2" xfId="12256"/>
    <cellStyle name="Normal 3 2 4 21" xfId="2113"/>
    <cellStyle name="Normal 3 2 4 21 2" xfId="11919"/>
    <cellStyle name="Normal 3 2 4 22" xfId="2582"/>
    <cellStyle name="Normal 3 2 4 22 2" xfId="12273"/>
    <cellStyle name="Normal 3 2 4 23" xfId="2139"/>
    <cellStyle name="Normal 3 2 4 23 2" xfId="11941"/>
    <cellStyle name="Normal 3 2 4 24" xfId="2612"/>
    <cellStyle name="Normal 3 2 4 24 2" xfId="12301"/>
    <cellStyle name="Normal 3 2 4 25" xfId="2209"/>
    <cellStyle name="Normal 3 2 4 25 2" xfId="11999"/>
    <cellStyle name="Normal 3 2 4 26" xfId="3042"/>
    <cellStyle name="Normal 3 2 4 26 2" xfId="12634"/>
    <cellStyle name="Normal 3 2 4 27" xfId="10482"/>
    <cellStyle name="Normal 3 2 4 3" xfId="488"/>
    <cellStyle name="Normal 3 2 4 3 2" xfId="10592"/>
    <cellStyle name="Normal 3 2 4 4" xfId="696"/>
    <cellStyle name="Normal 3 2 4 4 2" xfId="10752"/>
    <cellStyle name="Normal 3 2 4 5" xfId="474"/>
    <cellStyle name="Normal 3 2 4 5 2" xfId="10580"/>
    <cellStyle name="Normal 3 2 4 6" xfId="770"/>
    <cellStyle name="Normal 3 2 4 6 2" xfId="10816"/>
    <cellStyle name="Normal 3 2 4 7" xfId="744"/>
    <cellStyle name="Normal 3 2 4 7 2" xfId="10792"/>
    <cellStyle name="Normal 3 2 4 8" xfId="808"/>
    <cellStyle name="Normal 3 2 4 8 2" xfId="10849"/>
    <cellStyle name="Normal 3 2 4 9" xfId="849"/>
    <cellStyle name="Normal 3 2 4 9 2" xfId="10882"/>
    <cellStyle name="Normal 3 2 5" xfId="365"/>
    <cellStyle name="Normal 3 2 5 10" xfId="891"/>
    <cellStyle name="Normal 3 2 5 10 2" xfId="10917"/>
    <cellStyle name="Normal 3 2 5 11" xfId="1185"/>
    <cellStyle name="Normal 3 2 5 11 2" xfId="11156"/>
    <cellStyle name="Normal 3 2 5 12" xfId="1044"/>
    <cellStyle name="Normal 3 2 5 12 2" xfId="11048"/>
    <cellStyle name="Normal 3 2 5 13" xfId="1209"/>
    <cellStyle name="Normal 3 2 5 13 2" xfId="11175"/>
    <cellStyle name="Normal 3 2 5 14" xfId="1256"/>
    <cellStyle name="Normal 3 2 5 14 2" xfId="11215"/>
    <cellStyle name="Normal 3 2 5 15" xfId="1248"/>
    <cellStyle name="Normal 3 2 5 15 2" xfId="11207"/>
    <cellStyle name="Normal 3 2 5 16" xfId="1330"/>
    <cellStyle name="Normal 3 2 5 16 2" xfId="11275"/>
    <cellStyle name="Normal 3 2 5 17" xfId="1328"/>
    <cellStyle name="Normal 3 2 5 17 2" xfId="11273"/>
    <cellStyle name="Normal 3 2 5 18" xfId="1768"/>
    <cellStyle name="Normal 3 2 5 18 2" xfId="11658"/>
    <cellStyle name="Normal 3 2 5 19" xfId="2176"/>
    <cellStyle name="Normal 3 2 5 19 2" xfId="11973"/>
    <cellStyle name="Normal 3 2 5 2" xfId="671"/>
    <cellStyle name="Normal 3 2 5 2 2" xfId="10729"/>
    <cellStyle name="Normal 3 2 5 20" xfId="2566"/>
    <cellStyle name="Normal 3 2 5 20 2" xfId="12257"/>
    <cellStyle name="Normal 3 2 5 21" xfId="2114"/>
    <cellStyle name="Normal 3 2 5 21 2" xfId="11920"/>
    <cellStyle name="Normal 3 2 5 22" xfId="2583"/>
    <cellStyle name="Normal 3 2 5 22 2" xfId="12274"/>
    <cellStyle name="Normal 3 2 5 23" xfId="2141"/>
    <cellStyle name="Normal 3 2 5 23 2" xfId="11943"/>
    <cellStyle name="Normal 3 2 5 24" xfId="2613"/>
    <cellStyle name="Normal 3 2 5 24 2" xfId="12302"/>
    <cellStyle name="Normal 3 2 5 25" xfId="2210"/>
    <cellStyle name="Normal 3 2 5 25 2" xfId="12000"/>
    <cellStyle name="Normal 3 2 5 26" xfId="3043"/>
    <cellStyle name="Normal 3 2 5 26 2" xfId="12635"/>
    <cellStyle name="Normal 3 2 5 27" xfId="10483"/>
    <cellStyle name="Normal 3 2 5 3" xfId="487"/>
    <cellStyle name="Normal 3 2 5 3 2" xfId="10591"/>
    <cellStyle name="Normal 3 2 5 4" xfId="697"/>
    <cellStyle name="Normal 3 2 5 4 2" xfId="10753"/>
    <cellStyle name="Normal 3 2 5 5" xfId="473"/>
    <cellStyle name="Normal 3 2 5 5 2" xfId="10579"/>
    <cellStyle name="Normal 3 2 5 6" xfId="771"/>
    <cellStyle name="Normal 3 2 5 6 2" xfId="10817"/>
    <cellStyle name="Normal 3 2 5 7" xfId="750"/>
    <cellStyle name="Normal 3 2 5 7 2" xfId="10798"/>
    <cellStyle name="Normal 3 2 5 8" xfId="809"/>
    <cellStyle name="Normal 3 2 5 8 2" xfId="10850"/>
    <cellStyle name="Normal 3 2 5 9" xfId="850"/>
    <cellStyle name="Normal 3 2 5 9 2" xfId="10883"/>
    <cellStyle name="Normal 3 2 6" xfId="366"/>
    <cellStyle name="Normal 3 2 6 10" xfId="932"/>
    <cellStyle name="Normal 3 2 6 10 2" xfId="10950"/>
    <cellStyle name="Normal 3 2 6 11" xfId="1186"/>
    <cellStyle name="Normal 3 2 6 11 2" xfId="11157"/>
    <cellStyle name="Normal 3 2 6 12" xfId="1043"/>
    <cellStyle name="Normal 3 2 6 12 2" xfId="11047"/>
    <cellStyle name="Normal 3 2 6 13" xfId="1210"/>
    <cellStyle name="Normal 3 2 6 13 2" xfId="11176"/>
    <cellStyle name="Normal 3 2 6 14" xfId="1257"/>
    <cellStyle name="Normal 3 2 6 14 2" xfId="11216"/>
    <cellStyle name="Normal 3 2 6 15" xfId="1249"/>
    <cellStyle name="Normal 3 2 6 15 2" xfId="11208"/>
    <cellStyle name="Normal 3 2 6 16" xfId="1331"/>
    <cellStyle name="Normal 3 2 6 16 2" xfId="11276"/>
    <cellStyle name="Normal 3 2 6 17" xfId="1329"/>
    <cellStyle name="Normal 3 2 6 17 2" xfId="11274"/>
    <cellStyle name="Normal 3 2 6 18" xfId="1769"/>
    <cellStyle name="Normal 3 2 6 18 2" xfId="11659"/>
    <cellStyle name="Normal 3 2 6 19" xfId="2177"/>
    <cellStyle name="Normal 3 2 6 19 2" xfId="11974"/>
    <cellStyle name="Normal 3 2 6 2" xfId="672"/>
    <cellStyle name="Normal 3 2 6 2 2" xfId="10730"/>
    <cellStyle name="Normal 3 2 6 20" xfId="2567"/>
    <cellStyle name="Normal 3 2 6 20 2" xfId="12258"/>
    <cellStyle name="Normal 3 2 6 21" xfId="2119"/>
    <cellStyle name="Normal 3 2 6 21 2" xfId="11925"/>
    <cellStyle name="Normal 3 2 6 22" xfId="2584"/>
    <cellStyle name="Normal 3 2 6 22 2" xfId="12275"/>
    <cellStyle name="Normal 3 2 6 23" xfId="2142"/>
    <cellStyle name="Normal 3 2 6 23 2" xfId="11944"/>
    <cellStyle name="Normal 3 2 6 24" xfId="2614"/>
    <cellStyle name="Normal 3 2 6 24 2" xfId="12303"/>
    <cellStyle name="Normal 3 2 6 25" xfId="2211"/>
    <cellStyle name="Normal 3 2 6 25 2" xfId="12001"/>
    <cellStyle name="Normal 3 2 6 26" xfId="3044"/>
    <cellStyle name="Normal 3 2 6 26 2" xfId="12636"/>
    <cellStyle name="Normal 3 2 6 27" xfId="10484"/>
    <cellStyle name="Normal 3 2 6 3" xfId="486"/>
    <cellStyle name="Normal 3 2 6 3 2" xfId="10590"/>
    <cellStyle name="Normal 3 2 6 4" xfId="698"/>
    <cellStyle name="Normal 3 2 6 4 2" xfId="10754"/>
    <cellStyle name="Normal 3 2 6 5" xfId="720"/>
    <cellStyle name="Normal 3 2 6 5 2" xfId="10772"/>
    <cellStyle name="Normal 3 2 6 6" xfId="772"/>
    <cellStyle name="Normal 3 2 6 6 2" xfId="10818"/>
    <cellStyle name="Normal 3 2 6 7" xfId="752"/>
    <cellStyle name="Normal 3 2 6 7 2" xfId="10800"/>
    <cellStyle name="Normal 3 2 6 8" xfId="810"/>
    <cellStyle name="Normal 3 2 6 8 2" xfId="10851"/>
    <cellStyle name="Normal 3 2 6 9" xfId="851"/>
    <cellStyle name="Normal 3 2 6 9 2" xfId="10884"/>
    <cellStyle name="Normal 3 2 7" xfId="10479"/>
    <cellStyle name="Normal 3 2_BM1" xfId="2178"/>
    <cellStyle name="Normal 3 20" xfId="1205"/>
    <cellStyle name="Normal 3 20 2" xfId="11171"/>
    <cellStyle name="Normal 3 21" xfId="1024"/>
    <cellStyle name="Normal 3 21 2" xfId="11033"/>
    <cellStyle name="Normal 3 22" xfId="1244"/>
    <cellStyle name="Normal 3 22 2" xfId="11203"/>
    <cellStyle name="Normal 3 23" xfId="1286"/>
    <cellStyle name="Normal 3 23 2" xfId="11237"/>
    <cellStyle name="Normal 3 24" xfId="1324"/>
    <cellStyle name="Normal 3 24 2" xfId="11269"/>
    <cellStyle name="Normal 3 25" xfId="1763"/>
    <cellStyle name="Normal 3 25 2" xfId="11653"/>
    <cellStyle name="Normal 3 26" xfId="2164"/>
    <cellStyle name="Normal 3 26 2" xfId="11961"/>
    <cellStyle name="Normal 3 27" xfId="2560"/>
    <cellStyle name="Normal 3 27 2" xfId="12251"/>
    <cellStyle name="Normal 3 28" xfId="2107"/>
    <cellStyle name="Normal 3 28 2" xfId="11914"/>
    <cellStyle name="Normal 3 29" xfId="2576"/>
    <cellStyle name="Normal 3 29 2" xfId="12267"/>
    <cellStyle name="Normal 3 3" xfId="367"/>
    <cellStyle name="Normal 3 3 2" xfId="10485"/>
    <cellStyle name="Normal 3 30" xfId="2132"/>
    <cellStyle name="Normal 3 30 2" xfId="11935"/>
    <cellStyle name="Normal 3 31" xfId="2604"/>
    <cellStyle name="Normal 3 31 2" xfId="12295"/>
    <cellStyle name="Normal 3 32" xfId="2182"/>
    <cellStyle name="Normal 3 32 2" xfId="11977"/>
    <cellStyle name="Normal 3 33" xfId="2720"/>
    <cellStyle name="Normal 3 33 2" xfId="12395"/>
    <cellStyle name="Normal 3 34" xfId="2020"/>
    <cellStyle name="Normal 3 34 2" xfId="11845"/>
    <cellStyle name="Normal 3 35" xfId="2509"/>
    <cellStyle name="Normal 3 35 2" xfId="12210"/>
    <cellStyle name="Normal 3 36" xfId="2685"/>
    <cellStyle name="Normal 3 36 2" xfId="12365"/>
    <cellStyle name="Normal 3 37" xfId="2744"/>
    <cellStyle name="Normal 3 37 2" xfId="12409"/>
    <cellStyle name="Normal 3 38" xfId="2752"/>
    <cellStyle name="Normal 3 38 2" xfId="12416"/>
    <cellStyle name="Normal 3 39" xfId="2776"/>
    <cellStyle name="Normal 3 39 2" xfId="12431"/>
    <cellStyle name="Normal 3 4" xfId="368"/>
    <cellStyle name="Normal 3 4 2" xfId="10486"/>
    <cellStyle name="Normal 3 40" xfId="2791"/>
    <cellStyle name="Normal 3 40 2" xfId="12441"/>
    <cellStyle name="Normal 3 41" xfId="2806"/>
    <cellStyle name="Normal 3 41 2" xfId="12452"/>
    <cellStyle name="Normal 3 42" xfId="2821"/>
    <cellStyle name="Normal 3 42 2" xfId="12463"/>
    <cellStyle name="Normal 3 43" xfId="2836"/>
    <cellStyle name="Normal 3 43 2" xfId="12473"/>
    <cellStyle name="Normal 3 44" xfId="2851"/>
    <cellStyle name="Normal 3 44 2" xfId="12487"/>
    <cellStyle name="Normal 3 45" xfId="2866"/>
    <cellStyle name="Normal 3 45 2" xfId="12500"/>
    <cellStyle name="Normal 3 46" xfId="2881"/>
    <cellStyle name="Normal 3 46 2" xfId="12513"/>
    <cellStyle name="Normal 3 47" xfId="2896"/>
    <cellStyle name="Normal 3 47 2" xfId="12523"/>
    <cellStyle name="Normal 3 48" xfId="2911"/>
    <cellStyle name="Normal 3 48 2" xfId="12534"/>
    <cellStyle name="Normal 3 49" xfId="2926"/>
    <cellStyle name="Normal 3 49 2" xfId="12546"/>
    <cellStyle name="Normal 3 5" xfId="369"/>
    <cellStyle name="Normal 3 5 2" xfId="10487"/>
    <cellStyle name="Normal 3 50" xfId="2941"/>
    <cellStyle name="Normal 3 50 2" xfId="12559"/>
    <cellStyle name="Normal 3 51" xfId="2956"/>
    <cellStyle name="Normal 3 51 2" xfId="12571"/>
    <cellStyle name="Normal 3 52" xfId="2971"/>
    <cellStyle name="Normal 3 52 2" xfId="12582"/>
    <cellStyle name="Normal 3 53" xfId="2985"/>
    <cellStyle name="Normal 3 53 2" xfId="12590"/>
    <cellStyle name="Normal 3 54" xfId="2994"/>
    <cellStyle name="Normal 3 54 2" xfId="12596"/>
    <cellStyle name="Normal 3 55" xfId="3039"/>
    <cellStyle name="Normal 3 55 2" xfId="12631"/>
    <cellStyle name="Normal 3 56" xfId="3084"/>
    <cellStyle name="Normal 3 56 2" xfId="12669"/>
    <cellStyle name="Normal 3 57" xfId="3103"/>
    <cellStyle name="Normal 3 57 2" xfId="12685"/>
    <cellStyle name="Normal 3 58" xfId="3119"/>
    <cellStyle name="Normal 3 58 2" xfId="12698"/>
    <cellStyle name="Normal 3 59" xfId="3136"/>
    <cellStyle name="Normal 3 59 2" xfId="12712"/>
    <cellStyle name="Normal 3 6" xfId="370"/>
    <cellStyle name="Normal 3 6 2" xfId="10488"/>
    <cellStyle name="Normal 3 60" xfId="3155"/>
    <cellStyle name="Normal 3 60 2" xfId="12728"/>
    <cellStyle name="Normal 3 61" xfId="3171"/>
    <cellStyle name="Normal 3 61 2" xfId="12740"/>
    <cellStyle name="Normal 3 62" xfId="3187"/>
    <cellStyle name="Normal 3 62 2" xfId="12753"/>
    <cellStyle name="Normal 3 63" xfId="3203"/>
    <cellStyle name="Normal 3 63 2" xfId="12766"/>
    <cellStyle name="Normal 3 64" xfId="3223"/>
    <cellStyle name="Normal 3 64 2" xfId="12781"/>
    <cellStyle name="Normal 3 65" xfId="3240"/>
    <cellStyle name="Normal 3 65 2" xfId="12795"/>
    <cellStyle name="Normal 3 66" xfId="3255"/>
    <cellStyle name="Normal 3 66 2" xfId="12806"/>
    <cellStyle name="Normal 3 67" xfId="3269"/>
    <cellStyle name="Normal 3 67 2" xfId="12818"/>
    <cellStyle name="Normal 3 68" xfId="3281"/>
    <cellStyle name="Normal 3 68 2" xfId="12827"/>
    <cellStyle name="Normal 3 69" xfId="3302"/>
    <cellStyle name="Normal 3 69 2" xfId="12843"/>
    <cellStyle name="Normal 3 7" xfId="666"/>
    <cellStyle name="Normal 3 7 2" xfId="10724"/>
    <cellStyle name="Normal 3 70" xfId="3320"/>
    <cellStyle name="Normal 3 70 2" xfId="12854"/>
    <cellStyle name="Normal 3 71" xfId="3336"/>
    <cellStyle name="Normal 3 71 2" xfId="12865"/>
    <cellStyle name="Normal 3 72" xfId="3355"/>
    <cellStyle name="Normal 3 72 2" xfId="12878"/>
    <cellStyle name="Normal 3 73" xfId="3372"/>
    <cellStyle name="Normal 3 73 2" xfId="12893"/>
    <cellStyle name="Normal 3 74" xfId="3388"/>
    <cellStyle name="Normal 3 74 2" xfId="12905"/>
    <cellStyle name="Normal 3 75" xfId="3405"/>
    <cellStyle name="Normal 3 75 2" xfId="12920"/>
    <cellStyle name="Normal 3 76" xfId="3421"/>
    <cellStyle name="Normal 3 76 2" xfId="12933"/>
    <cellStyle name="Normal 3 77" xfId="3439"/>
    <cellStyle name="Normal 3 77 2" xfId="12945"/>
    <cellStyle name="Normal 3 78" xfId="3456"/>
    <cellStyle name="Normal 3 78 2" xfId="12957"/>
    <cellStyle name="Normal 3 79" xfId="3473"/>
    <cellStyle name="Normal 3 79 2" xfId="12971"/>
    <cellStyle name="Normal 3 8" xfId="492"/>
    <cellStyle name="Normal 3 8 2" xfId="10595"/>
    <cellStyle name="Normal 3 80" xfId="3490"/>
    <cellStyle name="Normal 3 80 2" xfId="12986"/>
    <cellStyle name="Normal 3 81" xfId="3506"/>
    <cellStyle name="Normal 3 81 2" xfId="12998"/>
    <cellStyle name="Normal 3 82" xfId="3524"/>
    <cellStyle name="Normal 3 82 2" xfId="13011"/>
    <cellStyle name="Normal 3 83" xfId="3540"/>
    <cellStyle name="Normal 3 83 2" xfId="13024"/>
    <cellStyle name="Normal 3 84" xfId="3555"/>
    <cellStyle name="Normal 3 84 2" xfId="13036"/>
    <cellStyle name="Normal 3 85" xfId="3567"/>
    <cellStyle name="Normal 3 85 2" xfId="13046"/>
    <cellStyle name="Normal 3 86" xfId="3589"/>
    <cellStyle name="Normal 3 86 2" xfId="13065"/>
    <cellStyle name="Normal 3 87" xfId="3601"/>
    <cellStyle name="Normal 3 87 2" xfId="13076"/>
    <cellStyle name="Normal 3 88" xfId="3623"/>
    <cellStyle name="Normal 3 88 2" xfId="13094"/>
    <cellStyle name="Normal 3 89" xfId="3641"/>
    <cellStyle name="Normal 3 89 2" xfId="13109"/>
    <cellStyle name="Normal 3 9" xfId="688"/>
    <cellStyle name="Normal 3 9 2" xfId="10744"/>
    <cellStyle name="Normal 3 90" xfId="3656"/>
    <cellStyle name="Normal 3 90 2" xfId="13122"/>
    <cellStyle name="Normal 3 91" xfId="3669"/>
    <cellStyle name="Normal 3 91 2" xfId="13132"/>
    <cellStyle name="Normal 3 92" xfId="10478"/>
    <cellStyle name="Normal 3_Bao cao PTM ngay 7-16" xfId="2181"/>
    <cellStyle name="Normal 30" xfId="371"/>
    <cellStyle name="Normal 30 2" xfId="10489"/>
    <cellStyle name="Normal 31" xfId="3092"/>
    <cellStyle name="Normal 31 2" xfId="12677"/>
    <cellStyle name="Normal 32" xfId="372"/>
    <cellStyle name="Normal 32 2" xfId="10490"/>
    <cellStyle name="Normal 33" xfId="373"/>
    <cellStyle name="Normal 33 2" xfId="10491"/>
    <cellStyle name="Normal 34" xfId="374"/>
    <cellStyle name="Normal 34 2" xfId="9922"/>
    <cellStyle name="Normal 34 2 2" xfId="15227"/>
    <cellStyle name="Normal 34 3" xfId="10492"/>
    <cellStyle name="Normal 35" xfId="375"/>
    <cellStyle name="Normal 35 2" xfId="10493"/>
    <cellStyle name="Normal 36" xfId="3114"/>
    <cellStyle name="Normal 36 2" xfId="12694"/>
    <cellStyle name="Normal 37" xfId="3673"/>
    <cellStyle name="Normal 37 2" xfId="6750"/>
    <cellStyle name="Normal 37 2 2" xfId="15229"/>
    <cellStyle name="Normal 37 3" xfId="5993"/>
    <cellStyle name="Normal 37 3 2" xfId="15230"/>
    <cellStyle name="Normal 37 4" xfId="15228"/>
    <cellStyle name="Normal 37 5" xfId="48588"/>
    <cellStyle name="Normal 38" xfId="967"/>
    <cellStyle name="Normal 38 2" xfId="6001"/>
    <cellStyle name="Normal 38 2 2" xfId="15231"/>
    <cellStyle name="Normal 38 2 3" xfId="48589"/>
    <cellStyle name="Normal 38 3" xfId="10180"/>
    <cellStyle name="Normal 38 3 2" xfId="15232"/>
    <cellStyle name="Normal 38 3 3" xfId="48590"/>
    <cellStyle name="Normal 38 4" xfId="19628"/>
    <cellStyle name="Normal 38 5" xfId="10981"/>
    <cellStyle name="Normal 38 6" xfId="52836"/>
    <cellStyle name="Normal 38 7" xfId="52891"/>
    <cellStyle name="Normal 39" xfId="1004"/>
    <cellStyle name="Normal 39 2" xfId="7354"/>
    <cellStyle name="Normal 39 2 2" xfId="15233"/>
    <cellStyle name="Normal 39 2 3" xfId="48591"/>
    <cellStyle name="Normal 39 3" xfId="10181"/>
    <cellStyle name="Normal 39 3 2" xfId="15234"/>
    <cellStyle name="Normal 39 3 3" xfId="48592"/>
    <cellStyle name="Normal 39 4" xfId="11014"/>
    <cellStyle name="Normal 39 5" xfId="52837"/>
    <cellStyle name="Normal 39 6" xfId="52892"/>
    <cellStyle name="Normal 4" xfId="376"/>
    <cellStyle name="Normal 4 10" xfId="2183"/>
    <cellStyle name="Normal 4 10 2" xfId="11978"/>
    <cellStyle name="Normal 4 11" xfId="2184"/>
    <cellStyle name="Normal 4 11 2" xfId="11979"/>
    <cellStyle name="Normal 4 12" xfId="2185"/>
    <cellStyle name="Normal 4 12 2" xfId="11980"/>
    <cellStyle name="Normal 4 13" xfId="2186"/>
    <cellStyle name="Normal 4 13 2" xfId="11981"/>
    <cellStyle name="Normal 4 14" xfId="2187"/>
    <cellStyle name="Normal 4 14 2" xfId="11982"/>
    <cellStyle name="Normal 4 15" xfId="2188"/>
    <cellStyle name="Normal 4 15 2" xfId="11983"/>
    <cellStyle name="Normal 4 16" xfId="2189"/>
    <cellStyle name="Normal 4 16 2" xfId="11984"/>
    <cellStyle name="Normal 4 17" xfId="2190"/>
    <cellStyle name="Normal 4 17 2" xfId="11985"/>
    <cellStyle name="Normal 4 18" xfId="2719"/>
    <cellStyle name="Normal 4 18 2" xfId="12394"/>
    <cellStyle name="Normal 4 19" xfId="2019"/>
    <cellStyle name="Normal 4 19 2" xfId="11844"/>
    <cellStyle name="Normal 4 2" xfId="377"/>
    <cellStyle name="Normal 4 2 10" xfId="933"/>
    <cellStyle name="Normal 4 2 10 2" xfId="10951"/>
    <cellStyle name="Normal 4 2 11" xfId="1188"/>
    <cellStyle name="Normal 4 2 11 2" xfId="11159"/>
    <cellStyle name="Normal 4 2 12" xfId="1040"/>
    <cellStyle name="Normal 4 2 12 2" xfId="11044"/>
    <cellStyle name="Normal 4 2 13" xfId="1219"/>
    <cellStyle name="Normal 4 2 13 2" xfId="11183"/>
    <cellStyle name="Normal 4 2 14" xfId="1259"/>
    <cellStyle name="Normal 4 2 14 2" xfId="11218"/>
    <cellStyle name="Normal 4 2 15" xfId="1297"/>
    <cellStyle name="Normal 4 2 15 2" xfId="11248"/>
    <cellStyle name="Normal 4 2 16" xfId="1337"/>
    <cellStyle name="Normal 4 2 16 2" xfId="11282"/>
    <cellStyle name="Normal 4 2 17" xfId="1369"/>
    <cellStyle name="Normal 4 2 17 2" xfId="11307"/>
    <cellStyle name="Normal 4 2 18" xfId="1780"/>
    <cellStyle name="Normal 4 2 18 2" xfId="11670"/>
    <cellStyle name="Normal 4 2 19" xfId="2191"/>
    <cellStyle name="Normal 4 2 19 2" xfId="11986"/>
    <cellStyle name="Normal 4 2 2" xfId="679"/>
    <cellStyle name="Normal 4 2 2 2" xfId="10735"/>
    <cellStyle name="Normal 4 2 20" xfId="2569"/>
    <cellStyle name="Normal 4 2 20 2" xfId="12260"/>
    <cellStyle name="Normal 4 2 21" xfId="2123"/>
    <cellStyle name="Normal 4 2 21 2" xfId="11928"/>
    <cellStyle name="Normal 4 2 22" xfId="2593"/>
    <cellStyle name="Normal 4 2 22 2" xfId="12284"/>
    <cellStyle name="Normal 4 2 23" xfId="2161"/>
    <cellStyle name="Normal 4 2 23 2" xfId="11958"/>
    <cellStyle name="Normal 4 2 24" xfId="2622"/>
    <cellStyle name="Normal 4 2 24 2" xfId="12311"/>
    <cellStyle name="Normal 4 2 25" xfId="2283"/>
    <cellStyle name="Normal 4 2 25 2" xfId="12052"/>
    <cellStyle name="Normal 4 2 26" xfId="3045"/>
    <cellStyle name="Normal 4 2 26 2" xfId="12637"/>
    <cellStyle name="Normal 4 2 27" xfId="10182"/>
    <cellStyle name="Normal 4 2 27 2" xfId="15235"/>
    <cellStyle name="Normal 4 2 28" xfId="10495"/>
    <cellStyle name="Normal 4 2 3" xfId="481"/>
    <cellStyle name="Normal 4 2 3 2" xfId="10587"/>
    <cellStyle name="Normal 4 2 4" xfId="705"/>
    <cellStyle name="Normal 4 2 4 2" xfId="10761"/>
    <cellStyle name="Normal 4 2 5" xfId="722"/>
    <cellStyle name="Normal 4 2 5 2" xfId="10774"/>
    <cellStyle name="Normal 4 2 6" xfId="780"/>
    <cellStyle name="Normal 4 2 6 2" xfId="10826"/>
    <cellStyle name="Normal 4 2 7" xfId="821"/>
    <cellStyle name="Normal 4 2 7 2" xfId="10861"/>
    <cellStyle name="Normal 4 2 8" xfId="861"/>
    <cellStyle name="Normal 4 2 8 2" xfId="10894"/>
    <cellStyle name="Normal 4 2 9" xfId="899"/>
    <cellStyle name="Normal 4 2 9 2" xfId="10925"/>
    <cellStyle name="Normal 4 20" xfId="2510"/>
    <cellStyle name="Normal 4 20 2" xfId="12211"/>
    <cellStyle name="Normal 4 21" xfId="2686"/>
    <cellStyle name="Normal 4 21 2" xfId="12366"/>
    <cellStyle name="Normal 4 22" xfId="2745"/>
    <cellStyle name="Normal 4 22 2" xfId="12410"/>
    <cellStyle name="Normal 4 23" xfId="2753"/>
    <cellStyle name="Normal 4 23 2" xfId="12417"/>
    <cellStyle name="Normal 4 24" xfId="2777"/>
    <cellStyle name="Normal 4 24 2" xfId="12432"/>
    <cellStyle name="Normal 4 25" xfId="2792"/>
    <cellStyle name="Normal 4 25 2" xfId="12442"/>
    <cellStyle name="Normal 4 26" xfId="2807"/>
    <cellStyle name="Normal 4 26 2" xfId="12453"/>
    <cellStyle name="Normal 4 27" xfId="2822"/>
    <cellStyle name="Normal 4 27 2" xfId="12464"/>
    <cellStyle name="Normal 4 28" xfId="2837"/>
    <cellStyle name="Normal 4 28 2" xfId="12474"/>
    <cellStyle name="Normal 4 29" xfId="2852"/>
    <cellStyle name="Normal 4 29 2" xfId="12488"/>
    <cellStyle name="Normal 4 3" xfId="378"/>
    <cellStyle name="Normal 4 3 10" xfId="934"/>
    <cellStyle name="Normal 4 3 10 2" xfId="10952"/>
    <cellStyle name="Normal 4 3 11" xfId="1189"/>
    <cellStyle name="Normal 4 3 11 2" xfId="11160"/>
    <cellStyle name="Normal 4 3 12" xfId="1039"/>
    <cellStyle name="Normal 4 3 12 2" xfId="11043"/>
    <cellStyle name="Normal 4 3 13" xfId="1220"/>
    <cellStyle name="Normal 4 3 13 2" xfId="11184"/>
    <cellStyle name="Normal 4 3 14" xfId="1260"/>
    <cellStyle name="Normal 4 3 14 2" xfId="11219"/>
    <cellStyle name="Normal 4 3 15" xfId="1298"/>
    <cellStyle name="Normal 4 3 15 2" xfId="11249"/>
    <cellStyle name="Normal 4 3 16" xfId="1338"/>
    <cellStyle name="Normal 4 3 16 2" xfId="11283"/>
    <cellStyle name="Normal 4 3 17" xfId="1370"/>
    <cellStyle name="Normal 4 3 17 2" xfId="11308"/>
    <cellStyle name="Normal 4 3 18" xfId="1781"/>
    <cellStyle name="Normal 4 3 18 2" xfId="11671"/>
    <cellStyle name="Normal 4 3 19" xfId="2192"/>
    <cellStyle name="Normal 4 3 19 2" xfId="11987"/>
    <cellStyle name="Normal 4 3 2" xfId="680"/>
    <cellStyle name="Normal 4 3 2 2" xfId="10736"/>
    <cellStyle name="Normal 4 3 20" xfId="2570"/>
    <cellStyle name="Normal 4 3 20 2" xfId="12261"/>
    <cellStyle name="Normal 4 3 21" xfId="2124"/>
    <cellStyle name="Normal 4 3 21 2" xfId="11929"/>
    <cellStyle name="Normal 4 3 22" xfId="2594"/>
    <cellStyle name="Normal 4 3 22 2" xfId="12285"/>
    <cellStyle name="Normal 4 3 23" xfId="2162"/>
    <cellStyle name="Normal 4 3 23 2" xfId="11959"/>
    <cellStyle name="Normal 4 3 24" xfId="2623"/>
    <cellStyle name="Normal 4 3 24 2" xfId="12312"/>
    <cellStyle name="Normal 4 3 25" xfId="2286"/>
    <cellStyle name="Normal 4 3 25 2" xfId="12054"/>
    <cellStyle name="Normal 4 3 26" xfId="3046"/>
    <cellStyle name="Normal 4 3 26 2" xfId="12638"/>
    <cellStyle name="Normal 4 3 27" xfId="10496"/>
    <cellStyle name="Normal 4 3 3" xfId="480"/>
    <cellStyle name="Normal 4 3 3 2" xfId="10586"/>
    <cellStyle name="Normal 4 3 4" xfId="707"/>
    <cellStyle name="Normal 4 3 4 2" xfId="10762"/>
    <cellStyle name="Normal 4 3 5" xfId="723"/>
    <cellStyle name="Normal 4 3 5 2" xfId="10775"/>
    <cellStyle name="Normal 4 3 6" xfId="781"/>
    <cellStyle name="Normal 4 3 6 2" xfId="10827"/>
    <cellStyle name="Normal 4 3 7" xfId="822"/>
    <cellStyle name="Normal 4 3 7 2" xfId="10862"/>
    <cellStyle name="Normal 4 3 8" xfId="862"/>
    <cellStyle name="Normal 4 3 8 2" xfId="10895"/>
    <cellStyle name="Normal 4 3 9" xfId="900"/>
    <cellStyle name="Normal 4 3 9 2" xfId="10926"/>
    <cellStyle name="Normal 4 30" xfId="2867"/>
    <cellStyle name="Normal 4 30 2" xfId="12501"/>
    <cellStyle name="Normal 4 31" xfId="2882"/>
    <cellStyle name="Normal 4 31 2" xfId="12514"/>
    <cellStyle name="Normal 4 32" xfId="2897"/>
    <cellStyle name="Normal 4 32 2" xfId="12524"/>
    <cellStyle name="Normal 4 33" xfId="2912"/>
    <cellStyle name="Normal 4 33 2" xfId="12535"/>
    <cellStyle name="Normal 4 34" xfId="2927"/>
    <cellStyle name="Normal 4 34 2" xfId="12547"/>
    <cellStyle name="Normal 4 35" xfId="2942"/>
    <cellStyle name="Normal 4 35 2" xfId="12560"/>
    <cellStyle name="Normal 4 36" xfId="2957"/>
    <cellStyle name="Normal 4 36 2" xfId="12572"/>
    <cellStyle name="Normal 4 37" xfId="2972"/>
    <cellStyle name="Normal 4 37 2" xfId="12583"/>
    <cellStyle name="Normal 4 38" xfId="2986"/>
    <cellStyle name="Normal 4 38 2" xfId="12591"/>
    <cellStyle name="Normal 4 39" xfId="2995"/>
    <cellStyle name="Normal 4 39 2" xfId="12597"/>
    <cellStyle name="Normal 4 4" xfId="379"/>
    <cellStyle name="Normal 4 4 10" xfId="935"/>
    <cellStyle name="Normal 4 4 10 2" xfId="10953"/>
    <cellStyle name="Normal 4 4 11" xfId="1190"/>
    <cellStyle name="Normal 4 4 11 2" xfId="11161"/>
    <cellStyle name="Normal 4 4 12" xfId="1038"/>
    <cellStyle name="Normal 4 4 12 2" xfId="11042"/>
    <cellStyle name="Normal 4 4 13" xfId="1221"/>
    <cellStyle name="Normal 4 4 13 2" xfId="11185"/>
    <cellStyle name="Normal 4 4 14" xfId="1261"/>
    <cellStyle name="Normal 4 4 14 2" xfId="11220"/>
    <cellStyle name="Normal 4 4 15" xfId="1299"/>
    <cellStyle name="Normal 4 4 15 2" xfId="11250"/>
    <cellStyle name="Normal 4 4 16" xfId="1339"/>
    <cellStyle name="Normal 4 4 16 2" xfId="11284"/>
    <cellStyle name="Normal 4 4 17" xfId="1371"/>
    <cellStyle name="Normal 4 4 17 2" xfId="11309"/>
    <cellStyle name="Normal 4 4 18" xfId="1782"/>
    <cellStyle name="Normal 4 4 18 2" xfId="11672"/>
    <cellStyle name="Normal 4 4 19" xfId="2193"/>
    <cellStyle name="Normal 4 4 19 2" xfId="11988"/>
    <cellStyle name="Normal 4 4 2" xfId="681"/>
    <cellStyle name="Normal 4 4 2 2" xfId="10737"/>
    <cellStyle name="Normal 4 4 20" xfId="2571"/>
    <cellStyle name="Normal 4 4 20 2" xfId="12262"/>
    <cellStyle name="Normal 4 4 21" xfId="2126"/>
    <cellStyle name="Normal 4 4 21 2" xfId="11930"/>
    <cellStyle name="Normal 4 4 22" xfId="2595"/>
    <cellStyle name="Normal 4 4 22 2" xfId="12286"/>
    <cellStyle name="Normal 4 4 23" xfId="2163"/>
    <cellStyle name="Normal 4 4 23 2" xfId="11960"/>
    <cellStyle name="Normal 4 4 24" xfId="2624"/>
    <cellStyle name="Normal 4 4 24 2" xfId="12313"/>
    <cellStyle name="Normal 4 4 25" xfId="2298"/>
    <cellStyle name="Normal 4 4 25 2" xfId="12066"/>
    <cellStyle name="Normal 4 4 26" xfId="3047"/>
    <cellStyle name="Normal 4 4 26 2" xfId="12639"/>
    <cellStyle name="Normal 4 4 27" xfId="10497"/>
    <cellStyle name="Normal 4 4 3" xfId="479"/>
    <cellStyle name="Normal 4 4 3 2" xfId="10585"/>
    <cellStyle name="Normal 4 4 4" xfId="708"/>
    <cellStyle name="Normal 4 4 4 2" xfId="10763"/>
    <cellStyle name="Normal 4 4 5" xfId="724"/>
    <cellStyle name="Normal 4 4 5 2" xfId="10776"/>
    <cellStyle name="Normal 4 4 6" xfId="782"/>
    <cellStyle name="Normal 4 4 6 2" xfId="10828"/>
    <cellStyle name="Normal 4 4 7" xfId="823"/>
    <cellStyle name="Normal 4 4 7 2" xfId="10863"/>
    <cellStyle name="Normal 4 4 8" xfId="863"/>
    <cellStyle name="Normal 4 4 8 2" xfId="10896"/>
    <cellStyle name="Normal 4 4 9" xfId="901"/>
    <cellStyle name="Normal 4 4 9 2" xfId="10927"/>
    <cellStyle name="Normal 4 40" xfId="3085"/>
    <cellStyle name="Normal 4 40 2" xfId="12670"/>
    <cellStyle name="Normal 4 41" xfId="3104"/>
    <cellStyle name="Normal 4 41 2" xfId="12686"/>
    <cellStyle name="Normal 4 42" xfId="3120"/>
    <cellStyle name="Normal 4 42 2" xfId="12699"/>
    <cellStyle name="Normal 4 43" xfId="3137"/>
    <cellStyle name="Normal 4 43 2" xfId="12713"/>
    <cellStyle name="Normal 4 44" xfId="3156"/>
    <cellStyle name="Normal 4 44 2" xfId="12729"/>
    <cellStyle name="Normal 4 45" xfId="3172"/>
    <cellStyle name="Normal 4 45 2" xfId="12741"/>
    <cellStyle name="Normal 4 46" xfId="3188"/>
    <cellStyle name="Normal 4 46 2" xfId="12754"/>
    <cellStyle name="Normal 4 47" xfId="3204"/>
    <cellStyle name="Normal 4 47 2" xfId="12767"/>
    <cellStyle name="Normal 4 48" xfId="3224"/>
    <cellStyle name="Normal 4 48 2" xfId="12782"/>
    <cellStyle name="Normal 4 49" xfId="3241"/>
    <cellStyle name="Normal 4 49 2" xfId="12796"/>
    <cellStyle name="Normal 4 5" xfId="380"/>
    <cellStyle name="Normal 4 5 10" xfId="936"/>
    <cellStyle name="Normal 4 5 10 2" xfId="10954"/>
    <cellStyle name="Normal 4 5 11" xfId="1191"/>
    <cellStyle name="Normal 4 5 11 2" xfId="11162"/>
    <cellStyle name="Normal 4 5 12" xfId="1037"/>
    <cellStyle name="Normal 4 5 12 2" xfId="11041"/>
    <cellStyle name="Normal 4 5 13" xfId="1222"/>
    <cellStyle name="Normal 4 5 13 2" xfId="11186"/>
    <cellStyle name="Normal 4 5 14" xfId="1262"/>
    <cellStyle name="Normal 4 5 14 2" xfId="11221"/>
    <cellStyle name="Normal 4 5 15" xfId="1300"/>
    <cellStyle name="Normal 4 5 15 2" xfId="11251"/>
    <cellStyle name="Normal 4 5 16" xfId="1340"/>
    <cellStyle name="Normal 4 5 16 2" xfId="11285"/>
    <cellStyle name="Normal 4 5 17" xfId="1372"/>
    <cellStyle name="Normal 4 5 17 2" xfId="11310"/>
    <cellStyle name="Normal 4 5 18" xfId="1783"/>
    <cellStyle name="Normal 4 5 18 2" xfId="11673"/>
    <cellStyle name="Normal 4 5 19" xfId="2194"/>
    <cellStyle name="Normal 4 5 19 2" xfId="11989"/>
    <cellStyle name="Normal 4 5 2" xfId="682"/>
    <cellStyle name="Normal 4 5 2 2" xfId="10738"/>
    <cellStyle name="Normal 4 5 20" xfId="2572"/>
    <cellStyle name="Normal 4 5 20 2" xfId="12263"/>
    <cellStyle name="Normal 4 5 21" xfId="2127"/>
    <cellStyle name="Normal 4 5 21 2" xfId="11931"/>
    <cellStyle name="Normal 4 5 22" xfId="2596"/>
    <cellStyle name="Normal 4 5 22 2" xfId="12287"/>
    <cellStyle name="Normal 4 5 23" xfId="2165"/>
    <cellStyle name="Normal 4 5 23 2" xfId="11962"/>
    <cellStyle name="Normal 4 5 24" xfId="2625"/>
    <cellStyle name="Normal 4 5 24 2" xfId="12314"/>
    <cellStyle name="Normal 4 5 25" xfId="2311"/>
    <cellStyle name="Normal 4 5 25 2" xfId="12079"/>
    <cellStyle name="Normal 4 5 26" xfId="3048"/>
    <cellStyle name="Normal 4 5 26 2" xfId="12640"/>
    <cellStyle name="Normal 4 5 27" xfId="10498"/>
    <cellStyle name="Normal 4 5 3" xfId="478"/>
    <cellStyle name="Normal 4 5 3 2" xfId="10584"/>
    <cellStyle name="Normal 4 5 4" xfId="759"/>
    <cellStyle name="Normal 4 5 4 2" xfId="10807"/>
    <cellStyle name="Normal 4 5 5" xfId="725"/>
    <cellStyle name="Normal 4 5 5 2" xfId="10777"/>
    <cellStyle name="Normal 4 5 6" xfId="783"/>
    <cellStyle name="Normal 4 5 6 2" xfId="10829"/>
    <cellStyle name="Normal 4 5 7" xfId="824"/>
    <cellStyle name="Normal 4 5 7 2" xfId="10864"/>
    <cellStyle name="Normal 4 5 8" xfId="864"/>
    <cellStyle name="Normal 4 5 8 2" xfId="10897"/>
    <cellStyle name="Normal 4 5 9" xfId="902"/>
    <cellStyle name="Normal 4 5 9 2" xfId="10928"/>
    <cellStyle name="Normal 4 50" xfId="3256"/>
    <cellStyle name="Normal 4 50 2" xfId="12807"/>
    <cellStyle name="Normal 4 51" xfId="3270"/>
    <cellStyle name="Normal 4 51 2" xfId="12819"/>
    <cellStyle name="Normal 4 52" xfId="3282"/>
    <cellStyle name="Normal 4 52 2" xfId="12828"/>
    <cellStyle name="Normal 4 53" xfId="3303"/>
    <cellStyle name="Normal 4 53 2" xfId="12844"/>
    <cellStyle name="Normal 4 54" xfId="3321"/>
    <cellStyle name="Normal 4 54 2" xfId="12855"/>
    <cellStyle name="Normal 4 55" xfId="3337"/>
    <cellStyle name="Normal 4 55 2" xfId="12866"/>
    <cellStyle name="Normal 4 56" xfId="3356"/>
    <cellStyle name="Normal 4 56 2" xfId="12879"/>
    <cellStyle name="Normal 4 57" xfId="3373"/>
    <cellStyle name="Normal 4 57 2" xfId="12894"/>
    <cellStyle name="Normal 4 58" xfId="3389"/>
    <cellStyle name="Normal 4 58 2" xfId="12906"/>
    <cellStyle name="Normal 4 59" xfId="3406"/>
    <cellStyle name="Normal 4 59 2" xfId="12921"/>
    <cellStyle name="Normal 4 6" xfId="381"/>
    <cellStyle name="Normal 4 6 10" xfId="937"/>
    <cellStyle name="Normal 4 6 10 2" xfId="10955"/>
    <cellStyle name="Normal 4 6 11" xfId="1192"/>
    <cellStyle name="Normal 4 6 11 2" xfId="11163"/>
    <cellStyle name="Normal 4 6 12" xfId="1036"/>
    <cellStyle name="Normal 4 6 12 2" xfId="11040"/>
    <cellStyle name="Normal 4 6 13" xfId="1223"/>
    <cellStyle name="Normal 4 6 13 2" xfId="11187"/>
    <cellStyle name="Normal 4 6 14" xfId="1268"/>
    <cellStyle name="Normal 4 6 14 2" xfId="11227"/>
    <cellStyle name="Normal 4 6 15" xfId="1301"/>
    <cellStyle name="Normal 4 6 15 2" xfId="11252"/>
    <cellStyle name="Normal 4 6 16" xfId="1341"/>
    <cellStyle name="Normal 4 6 16 2" xfId="11286"/>
    <cellStyle name="Normal 4 6 17" xfId="1373"/>
    <cellStyle name="Normal 4 6 17 2" xfId="11311"/>
    <cellStyle name="Normal 4 6 18" xfId="1784"/>
    <cellStyle name="Normal 4 6 18 2" xfId="11674"/>
    <cellStyle name="Normal 4 6 19" xfId="2195"/>
    <cellStyle name="Normal 4 6 19 2" xfId="11990"/>
    <cellStyle name="Normal 4 6 2" xfId="683"/>
    <cellStyle name="Normal 4 6 2 2" xfId="10739"/>
    <cellStyle name="Normal 4 6 20" xfId="2573"/>
    <cellStyle name="Normal 4 6 20 2" xfId="12264"/>
    <cellStyle name="Normal 4 6 21" xfId="2128"/>
    <cellStyle name="Normal 4 6 21 2" xfId="11932"/>
    <cellStyle name="Normal 4 6 22" xfId="2597"/>
    <cellStyle name="Normal 4 6 22 2" xfId="12288"/>
    <cellStyle name="Normal 4 6 23" xfId="2166"/>
    <cellStyle name="Normal 4 6 23 2" xfId="11963"/>
    <cellStyle name="Normal 4 6 24" xfId="2626"/>
    <cellStyle name="Normal 4 6 24 2" xfId="12315"/>
    <cellStyle name="Normal 4 6 25" xfId="2326"/>
    <cellStyle name="Normal 4 6 25 2" xfId="12093"/>
    <cellStyle name="Normal 4 6 26" xfId="3049"/>
    <cellStyle name="Normal 4 6 26 2" xfId="12641"/>
    <cellStyle name="Normal 4 6 27" xfId="10499"/>
    <cellStyle name="Normal 4 6 3" xfId="477"/>
    <cellStyle name="Normal 4 6 3 2" xfId="10583"/>
    <cellStyle name="Normal 4 6 4" xfId="760"/>
    <cellStyle name="Normal 4 6 4 2" xfId="10808"/>
    <cellStyle name="Normal 4 6 5" xfId="726"/>
    <cellStyle name="Normal 4 6 5 2" xfId="10778"/>
    <cellStyle name="Normal 4 6 6" xfId="784"/>
    <cellStyle name="Normal 4 6 6 2" xfId="10830"/>
    <cellStyle name="Normal 4 6 7" xfId="825"/>
    <cellStyle name="Normal 4 6 7 2" xfId="10865"/>
    <cellStyle name="Normal 4 6 8" xfId="865"/>
    <cellStyle name="Normal 4 6 8 2" xfId="10898"/>
    <cellStyle name="Normal 4 6 9" xfId="903"/>
    <cellStyle name="Normal 4 6 9 2" xfId="10929"/>
    <cellStyle name="Normal 4 60" xfId="3422"/>
    <cellStyle name="Normal 4 60 2" xfId="12934"/>
    <cellStyle name="Normal 4 61" xfId="3440"/>
    <cellStyle name="Normal 4 61 2" xfId="12946"/>
    <cellStyle name="Normal 4 62" xfId="3457"/>
    <cellStyle name="Normal 4 62 2" xfId="12958"/>
    <cellStyle name="Normal 4 63" xfId="3474"/>
    <cellStyle name="Normal 4 63 2" xfId="12972"/>
    <cellStyle name="Normal 4 64" xfId="3491"/>
    <cellStyle name="Normal 4 64 2" xfId="12987"/>
    <cellStyle name="Normal 4 65" xfId="3507"/>
    <cellStyle name="Normal 4 65 2" xfId="12999"/>
    <cellStyle name="Normal 4 66" xfId="3525"/>
    <cellStyle name="Normal 4 66 2" xfId="13012"/>
    <cellStyle name="Normal 4 67" xfId="3541"/>
    <cellStyle name="Normal 4 67 2" xfId="13025"/>
    <cellStyle name="Normal 4 68" xfId="3556"/>
    <cellStyle name="Normal 4 68 2" xfId="13037"/>
    <cellStyle name="Normal 4 69" xfId="3568"/>
    <cellStyle name="Normal 4 69 2" xfId="13047"/>
    <cellStyle name="Normal 4 7" xfId="976"/>
    <cellStyle name="Normal 4 7 2" xfId="10990"/>
    <cellStyle name="Normal 4 70" xfId="3590"/>
    <cellStyle name="Normal 4 70 2" xfId="13066"/>
    <cellStyle name="Normal 4 71" xfId="3602"/>
    <cellStyle name="Normal 4 71 2" xfId="13077"/>
    <cellStyle name="Normal 4 72" xfId="3624"/>
    <cellStyle name="Normal 4 72 2" xfId="13095"/>
    <cellStyle name="Normal 4 73" xfId="3642"/>
    <cellStyle name="Normal 4 73 2" xfId="13110"/>
    <cellStyle name="Normal 4 74" xfId="3657"/>
    <cellStyle name="Normal 4 74 2" xfId="13123"/>
    <cellStyle name="Normal 4 75" xfId="3670"/>
    <cellStyle name="Normal 4 75 2" xfId="13133"/>
    <cellStyle name="Normal 4 76" xfId="10494"/>
    <cellStyle name="Normal 4 8" xfId="1008"/>
    <cellStyle name="Normal 4 8 2" xfId="11018"/>
    <cellStyle name="Normal 4 9" xfId="2197"/>
    <cellStyle name="Normal 4 9 2" xfId="11992"/>
    <cellStyle name="Normal 4_BM1" xfId="2198"/>
    <cellStyle name="Normal 40" xfId="951"/>
    <cellStyle name="Normal 40 2" xfId="6542"/>
    <cellStyle name="Normal 40 2 2" xfId="15236"/>
    <cellStyle name="Normal 40 3" xfId="10966"/>
    <cellStyle name="Normal 41" xfId="382"/>
    <cellStyle name="Normal 41 2" xfId="5157"/>
    <cellStyle name="Normal 41 2 2" xfId="15237"/>
    <cellStyle name="Normal 41 2 3" xfId="48593"/>
    <cellStyle name="Normal 41 3" xfId="10183"/>
    <cellStyle name="Normal 41 3 2" xfId="15238"/>
    <cellStyle name="Normal 41 3 3" xfId="48594"/>
    <cellStyle name="Normal 41 4" xfId="10500"/>
    <cellStyle name="Normal 41 5" xfId="52838"/>
    <cellStyle name="Normal 41 6" xfId="52893"/>
    <cellStyle name="Normal 42" xfId="3145"/>
    <cellStyle name="Normal 42 2" xfId="4425"/>
    <cellStyle name="Normal 42 2 2" xfId="15239"/>
    <cellStyle name="Normal 42 2 3" xfId="48595"/>
    <cellStyle name="Normal 42 3" xfId="10184"/>
    <cellStyle name="Normal 42 3 2" xfId="15240"/>
    <cellStyle name="Normal 42 3 3" xfId="48596"/>
    <cellStyle name="Normal 42 4" xfId="12721"/>
    <cellStyle name="Normal 42 5" xfId="52839"/>
    <cellStyle name="Normal 42 6" xfId="52894"/>
    <cellStyle name="Normal 43" xfId="3164"/>
    <cellStyle name="Normal 43 2" xfId="9987"/>
    <cellStyle name="Normal 43 2 2" xfId="15241"/>
    <cellStyle name="Normal 43 2 3" xfId="48597"/>
    <cellStyle name="Normal 43 3" xfId="10185"/>
    <cellStyle name="Normal 43 3 2" xfId="15242"/>
    <cellStyle name="Normal 43 3 3" xfId="48598"/>
    <cellStyle name="Normal 43 4" xfId="12734"/>
    <cellStyle name="Normal 43 5" xfId="52840"/>
    <cellStyle name="Normal 43 6" xfId="52895"/>
    <cellStyle name="Normal 44" xfId="3182"/>
    <cellStyle name="Normal 44 2" xfId="12749"/>
    <cellStyle name="Normal 45" xfId="1015"/>
    <cellStyle name="Normal 45 2" xfId="5627"/>
    <cellStyle name="Normal 45 2 2" xfId="15243"/>
    <cellStyle name="Normal 45 2 3" xfId="48599"/>
    <cellStyle name="Normal 45 3" xfId="4231"/>
    <cellStyle name="Normal 45 3 2" xfId="15244"/>
    <cellStyle name="Normal 45 3 3" xfId="48600"/>
    <cellStyle name="Normal 45 4" xfId="10186"/>
    <cellStyle name="Normal 45 4 2" xfId="15245"/>
    <cellStyle name="Normal 45 4 3" xfId="48601"/>
    <cellStyle name="Normal 45 5" xfId="11024"/>
    <cellStyle name="Normal 45 6" xfId="47047"/>
    <cellStyle name="Normal 45 7" xfId="52841"/>
    <cellStyle name="Normal 45 8" xfId="52896"/>
    <cellStyle name="Normal 46" xfId="1017"/>
    <cellStyle name="Normal 46 2" xfId="5629"/>
    <cellStyle name="Normal 46 2 2" xfId="15246"/>
    <cellStyle name="Normal 46 2 3" xfId="48602"/>
    <cellStyle name="Normal 46 3" xfId="4233"/>
    <cellStyle name="Normal 46 3 2" xfId="15247"/>
    <cellStyle name="Normal 46 3 3" xfId="48603"/>
    <cellStyle name="Normal 46 4" xfId="6093"/>
    <cellStyle name="Normal 46 4 2" xfId="15248"/>
    <cellStyle name="Normal 46 5" xfId="11026"/>
    <cellStyle name="Normal 46 6" xfId="47049"/>
    <cellStyle name="Normal 47" xfId="3198"/>
    <cellStyle name="Normal 47 2" xfId="12762"/>
    <cellStyle name="Normal 48" xfId="1020"/>
    <cellStyle name="Normal 48 2" xfId="5632"/>
    <cellStyle name="Normal 48 2 2" xfId="15249"/>
    <cellStyle name="Normal 48 2 3" xfId="48604"/>
    <cellStyle name="Normal 48 3" xfId="4236"/>
    <cellStyle name="Normal 48 3 2" xfId="15250"/>
    <cellStyle name="Normal 48 3 3" xfId="48605"/>
    <cellStyle name="Normal 48 4" xfId="10187"/>
    <cellStyle name="Normal 48 4 2" xfId="15251"/>
    <cellStyle name="Normal 48 4 3" xfId="48606"/>
    <cellStyle name="Normal 48 5" xfId="11029"/>
    <cellStyle name="Normal 48 6" xfId="47052"/>
    <cellStyle name="Normal 48 7" xfId="52842"/>
    <cellStyle name="Normal 48 8" xfId="52897"/>
    <cellStyle name="Normal 49" xfId="3199"/>
    <cellStyle name="Normal 49 2" xfId="5893"/>
    <cellStyle name="Normal 49 2 2" xfId="15252"/>
    <cellStyle name="Normal 49 2 3" xfId="48607"/>
    <cellStyle name="Normal 49 3" xfId="10188"/>
    <cellStyle name="Normal 49 3 2" xfId="15253"/>
    <cellStyle name="Normal 49 3 3" xfId="48608"/>
    <cellStyle name="Normal 49 4" xfId="12763"/>
    <cellStyle name="Normal 49 5" xfId="52843"/>
    <cellStyle name="Normal 49 6" xfId="52898"/>
    <cellStyle name="Normal 5" xfId="383"/>
    <cellStyle name="Normal 5 2" xfId="2199"/>
    <cellStyle name="Normal 5 2 2" xfId="11993"/>
    <cellStyle name="Normal 5 3" xfId="10501"/>
    <cellStyle name="Normal 5_BẢNG TỔNG HỢP" xfId="2200"/>
    <cellStyle name="Normal 50" xfId="1250"/>
    <cellStyle name="Normal 50 2" xfId="9864"/>
    <cellStyle name="Normal 50 2 2" xfId="15254"/>
    <cellStyle name="Normal 50 2 3" xfId="48609"/>
    <cellStyle name="Normal 50 3" xfId="10189"/>
    <cellStyle name="Normal 50 3 2" xfId="15255"/>
    <cellStyle name="Normal 50 3 3" xfId="48610"/>
    <cellStyle name="Normal 50 4" xfId="11209"/>
    <cellStyle name="Normal 50 5" xfId="52844"/>
    <cellStyle name="Normal 50 6" xfId="52900"/>
    <cellStyle name="Normal 51" xfId="1290"/>
    <cellStyle name="Normal 51 2" xfId="4740"/>
    <cellStyle name="Normal 51 2 2" xfId="15256"/>
    <cellStyle name="Normal 51 2 3" xfId="48611"/>
    <cellStyle name="Normal 51 3" xfId="10190"/>
    <cellStyle name="Normal 51 3 2" xfId="15257"/>
    <cellStyle name="Normal 51 3 3" xfId="48612"/>
    <cellStyle name="Normal 51 4" xfId="11241"/>
    <cellStyle name="Normal 51 5" xfId="52845"/>
    <cellStyle name="Normal 51 6" xfId="52901"/>
    <cellStyle name="Normal 52" xfId="3235"/>
    <cellStyle name="Normal 52 2" xfId="8050"/>
    <cellStyle name="Normal 52 2 2" xfId="15258"/>
    <cellStyle name="Normal 52 2 3" xfId="48613"/>
    <cellStyle name="Normal 52 3" xfId="10191"/>
    <cellStyle name="Normal 52 3 2" xfId="15259"/>
    <cellStyle name="Normal 52 3 3" xfId="48614"/>
    <cellStyle name="Normal 52 4" xfId="12791"/>
    <cellStyle name="Normal 52 5" xfId="52846"/>
    <cellStyle name="Normal 52 6" xfId="52902"/>
    <cellStyle name="Normal 53" xfId="3672"/>
    <cellStyle name="Normal 53 2" xfId="7224"/>
    <cellStyle name="Normal 53 2 2" xfId="15261"/>
    <cellStyle name="Normal 53 3" xfId="6356"/>
    <cellStyle name="Normal 53 3 2" xfId="15262"/>
    <cellStyle name="Normal 53 3 3" xfId="48616"/>
    <cellStyle name="Normal 53 4" xfId="10192"/>
    <cellStyle name="Normal 53 4 2" xfId="15263"/>
    <cellStyle name="Normal 53 4 3" xfId="48617"/>
    <cellStyle name="Normal 53 5" xfId="15260"/>
    <cellStyle name="Normal 53 6" xfId="48615"/>
    <cellStyle name="Normal 53 7" xfId="52847"/>
    <cellStyle name="Normal 53 8" xfId="52903"/>
    <cellStyle name="Normal 54" xfId="3674"/>
    <cellStyle name="Normal 54 2" xfId="6762"/>
    <cellStyle name="Normal 54 2 2" xfId="15265"/>
    <cellStyle name="Normal 54 3" xfId="6922"/>
    <cellStyle name="Normal 54 3 2" xfId="15266"/>
    <cellStyle name="Normal 54 3 3" xfId="48619"/>
    <cellStyle name="Normal 54 4" xfId="10193"/>
    <cellStyle name="Normal 54 4 2" xfId="15267"/>
    <cellStyle name="Normal 54 4 3" xfId="48620"/>
    <cellStyle name="Normal 54 5" xfId="15264"/>
    <cellStyle name="Normal 54 6" xfId="48618"/>
    <cellStyle name="Normal 54 7" xfId="52848"/>
    <cellStyle name="Normal 54 8" xfId="52904"/>
    <cellStyle name="Normal 55" xfId="1401"/>
    <cellStyle name="Normal 55 2" xfId="7011"/>
    <cellStyle name="Normal 55 2 2" xfId="15268"/>
    <cellStyle name="Normal 55 2 3" xfId="48621"/>
    <cellStyle name="Normal 55 3" xfId="10194"/>
    <cellStyle name="Normal 55 3 2" xfId="15269"/>
    <cellStyle name="Normal 55 3 3" xfId="48622"/>
    <cellStyle name="Normal 55 4" xfId="11338"/>
    <cellStyle name="Normal 55 4 2" xfId="52920"/>
    <cellStyle name="Normal 55 5" xfId="52849"/>
    <cellStyle name="Normal 55 6" xfId="52905"/>
    <cellStyle name="Normal 56" xfId="1419"/>
    <cellStyle name="Normal 56 2" xfId="4467"/>
    <cellStyle name="Normal 56 2 2" xfId="15270"/>
    <cellStyle name="Normal 56 2 3" xfId="48623"/>
    <cellStyle name="Normal 56 3" xfId="11356"/>
    <cellStyle name="Normal 56 4" xfId="47161"/>
    <cellStyle name="Normal 57" xfId="1177"/>
    <cellStyle name="Normal 57 2" xfId="4324"/>
    <cellStyle name="Normal 57 2 2" xfId="15271"/>
    <cellStyle name="Normal 57 2 3" xfId="48624"/>
    <cellStyle name="Normal 57 3" xfId="11148"/>
    <cellStyle name="Normal 57 4" xfId="47089"/>
    <cellStyle name="Normal 58" xfId="5965"/>
    <cellStyle name="Normal 58 2" xfId="6904"/>
    <cellStyle name="Normal 58 2 2" xfId="15273"/>
    <cellStyle name="Normal 58 3" xfId="6510"/>
    <cellStyle name="Normal 58 3 2" xfId="15274"/>
    <cellStyle name="Normal 58 3 3" xfId="48625"/>
    <cellStyle name="Normal 58 4" xfId="10195"/>
    <cellStyle name="Normal 58 4 2" xfId="15275"/>
    <cellStyle name="Normal 58 4 3" xfId="48626"/>
    <cellStyle name="Normal 58 5" xfId="15272"/>
    <cellStyle name="Normal 58 6" xfId="52850"/>
    <cellStyle name="Normal 58 7" xfId="52906"/>
    <cellStyle name="Normal 58 8" xfId="52944"/>
    <cellStyle name="Normal 59" xfId="3284"/>
    <cellStyle name="Normal 59 2" xfId="12830"/>
    <cellStyle name="Normal 6" xfId="384"/>
    <cellStyle name="Normal 6 10" xfId="2015"/>
    <cellStyle name="Normal 6 10 2" xfId="11841"/>
    <cellStyle name="Normal 6 11" xfId="2516"/>
    <cellStyle name="Normal 6 11 2" xfId="12214"/>
    <cellStyle name="Normal 6 12" xfId="2688"/>
    <cellStyle name="Normal 6 12 2" xfId="12368"/>
    <cellStyle name="Normal 6 13" xfId="2747"/>
    <cellStyle name="Normal 6 13 2" xfId="12412"/>
    <cellStyle name="Normal 6 14" xfId="2754"/>
    <cellStyle name="Normal 6 14 2" xfId="12418"/>
    <cellStyle name="Normal 6 15" xfId="2779"/>
    <cellStyle name="Normal 6 15 2" xfId="12433"/>
    <cellStyle name="Normal 6 16" xfId="2794"/>
    <cellStyle name="Normal 6 16 2" xfId="12443"/>
    <cellStyle name="Normal 6 17" xfId="2809"/>
    <cellStyle name="Normal 6 17 2" xfId="12455"/>
    <cellStyle name="Normal 6 18" xfId="2824"/>
    <cellStyle name="Normal 6 18 2" xfId="12466"/>
    <cellStyle name="Normal 6 19" xfId="2839"/>
    <cellStyle name="Normal 6 19 2" xfId="12476"/>
    <cellStyle name="Normal 6 2" xfId="385"/>
    <cellStyle name="Normal 6 2 2" xfId="10196"/>
    <cellStyle name="Normal 6 2 2 2" xfId="15276"/>
    <cellStyle name="Normal 6 2 3" xfId="10503"/>
    <cellStyle name="Normal 6 20" xfId="2854"/>
    <cellStyle name="Normal 6 20 2" xfId="12490"/>
    <cellStyle name="Normal 6 21" xfId="2869"/>
    <cellStyle name="Normal 6 21 2" xfId="12503"/>
    <cellStyle name="Normal 6 22" xfId="2884"/>
    <cellStyle name="Normal 6 22 2" xfId="12515"/>
    <cellStyle name="Normal 6 23" xfId="2899"/>
    <cellStyle name="Normal 6 23 2" xfId="12526"/>
    <cellStyle name="Normal 6 24" xfId="2914"/>
    <cellStyle name="Normal 6 24 2" xfId="12537"/>
    <cellStyle name="Normal 6 25" xfId="2929"/>
    <cellStyle name="Normal 6 25 2" xfId="12549"/>
    <cellStyle name="Normal 6 26" xfId="2944"/>
    <cellStyle name="Normal 6 26 2" xfId="12562"/>
    <cellStyle name="Normal 6 27" xfId="2959"/>
    <cellStyle name="Normal 6 27 2" xfId="12573"/>
    <cellStyle name="Normal 6 28" xfId="2974"/>
    <cellStyle name="Normal 6 28 2" xfId="12584"/>
    <cellStyle name="Normal 6 29" xfId="2988"/>
    <cellStyle name="Normal 6 29 2" xfId="12592"/>
    <cellStyle name="Normal 6 3" xfId="386"/>
    <cellStyle name="Normal 6 3 2" xfId="10504"/>
    <cellStyle name="Normal 6 30" xfId="2996"/>
    <cellStyle name="Normal 6 30 2" xfId="12598"/>
    <cellStyle name="Normal 6 31" xfId="3086"/>
    <cellStyle name="Normal 6 31 2" xfId="12671"/>
    <cellStyle name="Normal 6 32" xfId="3105"/>
    <cellStyle name="Normal 6 32 2" xfId="12687"/>
    <cellStyle name="Normal 6 33" xfId="3121"/>
    <cellStyle name="Normal 6 33 2" xfId="12700"/>
    <cellStyle name="Normal 6 34" xfId="3138"/>
    <cellStyle name="Normal 6 34 2" xfId="12714"/>
    <cellStyle name="Normal 6 35" xfId="3157"/>
    <cellStyle name="Normal 6 35 2" xfId="12730"/>
    <cellStyle name="Normal 6 36" xfId="3173"/>
    <cellStyle name="Normal 6 36 2" xfId="12742"/>
    <cellStyle name="Normal 6 37" xfId="3189"/>
    <cellStyle name="Normal 6 37 2" xfId="12755"/>
    <cellStyle name="Normal 6 38" xfId="3205"/>
    <cellStyle name="Normal 6 38 2" xfId="12768"/>
    <cellStyle name="Normal 6 39" xfId="3225"/>
    <cellStyle name="Normal 6 39 2" xfId="12783"/>
    <cellStyle name="Normal 6 4" xfId="387"/>
    <cellStyle name="Normal 6 4 2" xfId="10505"/>
    <cellStyle name="Normal 6 40" xfId="3242"/>
    <cellStyle name="Normal 6 40 2" xfId="12797"/>
    <cellStyle name="Normal 6 41" xfId="3257"/>
    <cellStyle name="Normal 6 41 2" xfId="12808"/>
    <cellStyle name="Normal 6 42" xfId="3271"/>
    <cellStyle name="Normal 6 42 2" xfId="12820"/>
    <cellStyle name="Normal 6 43" xfId="3283"/>
    <cellStyle name="Normal 6 43 2" xfId="12829"/>
    <cellStyle name="Normal 6 44" xfId="3304"/>
    <cellStyle name="Normal 6 44 2" xfId="12845"/>
    <cellStyle name="Normal 6 45" xfId="3322"/>
    <cellStyle name="Normal 6 45 2" xfId="12856"/>
    <cellStyle name="Normal 6 46" xfId="3338"/>
    <cellStyle name="Normal 6 46 2" xfId="12867"/>
    <cellStyle name="Normal 6 47" xfId="3357"/>
    <cellStyle name="Normal 6 47 2" xfId="12880"/>
    <cellStyle name="Normal 6 48" xfId="3374"/>
    <cellStyle name="Normal 6 48 2" xfId="12895"/>
    <cellStyle name="Normal 6 49" xfId="3390"/>
    <cellStyle name="Normal 6 49 2" xfId="12907"/>
    <cellStyle name="Normal 6 5" xfId="388"/>
    <cellStyle name="Normal 6 5 2" xfId="10506"/>
    <cellStyle name="Normal 6 50" xfId="3407"/>
    <cellStyle name="Normal 6 50 2" xfId="12922"/>
    <cellStyle name="Normal 6 51" xfId="3423"/>
    <cellStyle name="Normal 6 51 2" xfId="12935"/>
    <cellStyle name="Normal 6 52" xfId="3441"/>
    <cellStyle name="Normal 6 52 2" xfId="12947"/>
    <cellStyle name="Normal 6 53" xfId="3458"/>
    <cellStyle name="Normal 6 53 2" xfId="12959"/>
    <cellStyle name="Normal 6 54" xfId="3475"/>
    <cellStyle name="Normal 6 54 2" xfId="12973"/>
    <cellStyle name="Normal 6 55" xfId="3492"/>
    <cellStyle name="Normal 6 55 2" xfId="12988"/>
    <cellStyle name="Normal 6 56" xfId="3508"/>
    <cellStyle name="Normal 6 56 2" xfId="13000"/>
    <cellStyle name="Normal 6 57" xfId="3526"/>
    <cellStyle name="Normal 6 57 2" xfId="13013"/>
    <cellStyle name="Normal 6 58" xfId="3542"/>
    <cellStyle name="Normal 6 58 2" xfId="13026"/>
    <cellStyle name="Normal 6 59" xfId="3557"/>
    <cellStyle name="Normal 6 59 2" xfId="13038"/>
    <cellStyle name="Normal 6 6" xfId="389"/>
    <cellStyle name="Normal 6 6 2" xfId="10507"/>
    <cellStyle name="Normal 6 60" xfId="3569"/>
    <cellStyle name="Normal 6 60 2" xfId="13048"/>
    <cellStyle name="Normal 6 61" xfId="3591"/>
    <cellStyle name="Normal 6 61 2" xfId="13067"/>
    <cellStyle name="Normal 6 62" xfId="3603"/>
    <cellStyle name="Normal 6 62 2" xfId="13078"/>
    <cellStyle name="Normal 6 63" xfId="3625"/>
    <cellStyle name="Normal 6 63 2" xfId="13096"/>
    <cellStyle name="Normal 6 64" xfId="3643"/>
    <cellStyle name="Normal 6 64 2" xfId="13111"/>
    <cellStyle name="Normal 6 65" xfId="3658"/>
    <cellStyle name="Normal 6 65 2" xfId="13124"/>
    <cellStyle name="Normal 6 66" xfId="3671"/>
    <cellStyle name="Normal 6 66 2" xfId="13134"/>
    <cellStyle name="Normal 6 67" xfId="10502"/>
    <cellStyle name="Normal 6 7" xfId="975"/>
    <cellStyle name="Normal 6 7 2" xfId="10989"/>
    <cellStyle name="Normal 6 8" xfId="1009"/>
    <cellStyle name="Normal 6 8 2" xfId="11019"/>
    <cellStyle name="Normal 6 9" xfId="2717"/>
    <cellStyle name="Normal 6 9 2" xfId="12393"/>
    <cellStyle name="Normal 6_BẢNG TỔNG HỢP" xfId="2205"/>
    <cellStyle name="Normal 60" xfId="4854"/>
    <cellStyle name="Normal 60 2" xfId="5135"/>
    <cellStyle name="Normal 60 2 2" xfId="15278"/>
    <cellStyle name="Normal 60 2 3" xfId="48627"/>
    <cellStyle name="Normal 60 3" xfId="10197"/>
    <cellStyle name="Normal 60 3 2" xfId="15279"/>
    <cellStyle name="Normal 60 3 3" xfId="48628"/>
    <cellStyle name="Normal 60 4" xfId="15277"/>
    <cellStyle name="Normal 60 5" xfId="52851"/>
    <cellStyle name="Normal 60 6" xfId="52908"/>
    <cellStyle name="Normal 61" xfId="3331"/>
    <cellStyle name="Normal 61 2" xfId="12860"/>
    <cellStyle name="Normal 62" xfId="1424"/>
    <cellStyle name="Normal 62 2" xfId="4472"/>
    <cellStyle name="Normal 62 2 2" xfId="15280"/>
    <cellStyle name="Normal 62 2 3" xfId="48629"/>
    <cellStyle name="Normal 62 3" xfId="11361"/>
    <cellStyle name="Normal 62 4" xfId="47165"/>
    <cellStyle name="Normal 63" xfId="1426"/>
    <cellStyle name="Normal 63 2" xfId="4474"/>
    <cellStyle name="Normal 63 2 2" xfId="15281"/>
    <cellStyle name="Normal 63 2 3" xfId="48630"/>
    <cellStyle name="Normal 63 3" xfId="11363"/>
    <cellStyle name="Normal 63 4" xfId="47167"/>
    <cellStyle name="Normal 64" xfId="3340"/>
    <cellStyle name="Normal 64 2" xfId="12869"/>
    <cellStyle name="Normal 65" xfId="1429"/>
    <cellStyle name="Normal 65 2" xfId="4477"/>
    <cellStyle name="Normal 65 2 2" xfId="15282"/>
    <cellStyle name="Normal 65 2 3" xfId="48631"/>
    <cellStyle name="Normal 65 3" xfId="11366"/>
    <cellStyle name="Normal 65 4" xfId="47170"/>
    <cellStyle name="Normal 66" xfId="3367"/>
    <cellStyle name="Normal 66 2" xfId="12888"/>
    <cellStyle name="Normal 67" xfId="3383"/>
    <cellStyle name="Normal 67 2" xfId="12901"/>
    <cellStyle name="Normal 68" xfId="1431"/>
    <cellStyle name="Normal 68 2" xfId="4479"/>
    <cellStyle name="Normal 68 2 2" xfId="15283"/>
    <cellStyle name="Normal 68 2 3" xfId="48632"/>
    <cellStyle name="Normal 68 3" xfId="11368"/>
    <cellStyle name="Normal 68 4" xfId="47172"/>
    <cellStyle name="Normal 69" xfId="1433"/>
    <cellStyle name="Normal 69 2" xfId="11369"/>
    <cellStyle name="Normal 7" xfId="471"/>
    <cellStyle name="Normal 7 10" xfId="390"/>
    <cellStyle name="Normal 7 10 2" xfId="10508"/>
    <cellStyle name="Normal 7 11" xfId="391"/>
    <cellStyle name="Normal 7 11 2" xfId="10509"/>
    <cellStyle name="Normal 7 12" xfId="2206"/>
    <cellStyle name="Normal 7 12 2" xfId="11996"/>
    <cellStyle name="Normal 7 13" xfId="2577"/>
    <cellStyle name="Normal 7 13 2" xfId="12268"/>
    <cellStyle name="Normal 7 14" xfId="2133"/>
    <cellStyle name="Normal 7 14 2" xfId="11936"/>
    <cellStyle name="Normal 7 15" xfId="2605"/>
    <cellStyle name="Normal 7 15 2" xfId="12296"/>
    <cellStyle name="Normal 7 16" xfId="2196"/>
    <cellStyle name="Normal 7 16 2" xfId="11991"/>
    <cellStyle name="Normal 7 17" xfId="2637"/>
    <cellStyle name="Normal 7 17 2" xfId="12326"/>
    <cellStyle name="Normal 7 18" xfId="2657"/>
    <cellStyle name="Normal 7 18 2" xfId="12344"/>
    <cellStyle name="Normal 7 19" xfId="10577"/>
    <cellStyle name="Normal 7 2" xfId="392"/>
    <cellStyle name="Normal 7 2 2" xfId="10510"/>
    <cellStyle name="Normal 7 3" xfId="393"/>
    <cellStyle name="Normal 7 3 2" xfId="10511"/>
    <cellStyle name="Normal 7 4" xfId="394"/>
    <cellStyle name="Normal 7 4 2" xfId="10512"/>
    <cellStyle name="Normal 7 5" xfId="395"/>
    <cellStyle name="Normal 7 5 2" xfId="10513"/>
    <cellStyle name="Normal 7 6" xfId="396"/>
    <cellStyle name="Normal 7 6 2" xfId="10514"/>
    <cellStyle name="Normal 7 7" xfId="397"/>
    <cellStyle name="Normal 7 7 2" xfId="10515"/>
    <cellStyle name="Normal 7 8" xfId="398"/>
    <cellStyle name="Normal 7 8 2" xfId="10516"/>
    <cellStyle name="Normal 7 9" xfId="399"/>
    <cellStyle name="Normal 7 9 2" xfId="10517"/>
    <cellStyle name="Normal 70" xfId="1870"/>
    <cellStyle name="Normal 70 2" xfId="11755"/>
    <cellStyle name="Normal 71" xfId="2365"/>
    <cellStyle name="Normal 71 2" xfId="12129"/>
    <cellStyle name="Normal 72" xfId="3400"/>
    <cellStyle name="Normal 72 2" xfId="12915"/>
    <cellStyle name="Normal 73" xfId="2672"/>
    <cellStyle name="Normal 73 2" xfId="12357"/>
    <cellStyle name="Normal 74" xfId="2691"/>
    <cellStyle name="Normal 74 2" xfId="12370"/>
    <cellStyle name="Normal 75" xfId="2699"/>
    <cellStyle name="Normal 75 2" xfId="12377"/>
    <cellStyle name="Normal 76" xfId="2706"/>
    <cellStyle name="Normal 76 2" xfId="12384"/>
    <cellStyle name="Normal 77" xfId="3415"/>
    <cellStyle name="Normal 77 2" xfId="12928"/>
    <cellStyle name="Normal 78" xfId="3425"/>
    <cellStyle name="Normal 78 2" xfId="12936"/>
    <cellStyle name="Normal 79" xfId="3451"/>
    <cellStyle name="Normal 79 2" xfId="12953"/>
    <cellStyle name="Normal 8" xfId="400"/>
    <cellStyle name="Normal 8 10" xfId="401"/>
    <cellStyle name="Normal 8 10 2" xfId="10519"/>
    <cellStyle name="Normal 8 11" xfId="402"/>
    <cellStyle name="Normal 8 11 2" xfId="10520"/>
    <cellStyle name="Normal 8 12" xfId="403"/>
    <cellStyle name="Normal 8 12 2" xfId="10521"/>
    <cellStyle name="Normal 8 13" xfId="404"/>
    <cellStyle name="Normal 8 13 2" xfId="10522"/>
    <cellStyle name="Normal 8 14" xfId="405"/>
    <cellStyle name="Normal 8 14 2" xfId="10523"/>
    <cellStyle name="Normal 8 15" xfId="406"/>
    <cellStyle name="Normal 8 15 2" xfId="10524"/>
    <cellStyle name="Normal 8 16" xfId="407"/>
    <cellStyle name="Normal 8 16 2" xfId="10525"/>
    <cellStyle name="Normal 8 17" xfId="408"/>
    <cellStyle name="Normal 8 17 2" xfId="10526"/>
    <cellStyle name="Normal 8 18" xfId="409"/>
    <cellStyle name="Normal 8 18 2" xfId="10527"/>
    <cellStyle name="Normal 8 19" xfId="10518"/>
    <cellStyle name="Normal 8 2" xfId="410"/>
    <cellStyle name="Normal 8 2 10" xfId="968"/>
    <cellStyle name="Normal 8 2 10 2" xfId="4207"/>
    <cellStyle name="Normal 8 2 10 2 2" xfId="15284"/>
    <cellStyle name="Normal 8 2 10 2 3" xfId="48633"/>
    <cellStyle name="Normal 8 2 10 3" xfId="10982"/>
    <cellStyle name="Normal 8 2 10 4" xfId="47032"/>
    <cellStyle name="Normal 8 2 11" xfId="1211"/>
    <cellStyle name="Normal 8 2 11 2" xfId="4339"/>
    <cellStyle name="Normal 8 2 11 2 2" xfId="15285"/>
    <cellStyle name="Normal 8 2 11 2 3" xfId="48634"/>
    <cellStyle name="Normal 8 2 11 3" xfId="11177"/>
    <cellStyle name="Normal 8 2 11 4" xfId="47090"/>
    <cellStyle name="Normal 8 2 12" xfId="1251"/>
    <cellStyle name="Normal 8 2 12 2" xfId="4365"/>
    <cellStyle name="Normal 8 2 12 2 2" xfId="15286"/>
    <cellStyle name="Normal 8 2 12 2 3" xfId="48635"/>
    <cellStyle name="Normal 8 2 12 3" xfId="11210"/>
    <cellStyle name="Normal 8 2 12 4" xfId="47100"/>
    <cellStyle name="Normal 8 2 13" xfId="1291"/>
    <cellStyle name="Normal 8 2 13 2" xfId="4389"/>
    <cellStyle name="Normal 8 2 13 2 2" xfId="15287"/>
    <cellStyle name="Normal 8 2 13 2 3" xfId="48636"/>
    <cellStyle name="Normal 8 2 13 3" xfId="11242"/>
    <cellStyle name="Normal 8 2 13 4" xfId="47110"/>
    <cellStyle name="Normal 8 2 14" xfId="1332"/>
    <cellStyle name="Normal 8 2 14 2" xfId="4406"/>
    <cellStyle name="Normal 8 2 14 2 2" xfId="15288"/>
    <cellStyle name="Normal 8 2 14 2 3" xfId="48637"/>
    <cellStyle name="Normal 8 2 14 3" xfId="11277"/>
    <cellStyle name="Normal 8 2 14 4" xfId="47120"/>
    <cellStyle name="Normal 8 2 15" xfId="1364"/>
    <cellStyle name="Normal 8 2 15 2" xfId="4427"/>
    <cellStyle name="Normal 8 2 15 2 2" xfId="15289"/>
    <cellStyle name="Normal 8 2 15 2 3" xfId="48638"/>
    <cellStyle name="Normal 8 2 15 3" xfId="11302"/>
    <cellStyle name="Normal 8 2 15 4" xfId="47130"/>
    <cellStyle name="Normal 8 2 16" xfId="1385"/>
    <cellStyle name="Normal 8 2 16 2" xfId="4441"/>
    <cellStyle name="Normal 8 2 16 2 2" xfId="15290"/>
    <cellStyle name="Normal 8 2 16 2 3" xfId="48639"/>
    <cellStyle name="Normal 8 2 16 3" xfId="11323"/>
    <cellStyle name="Normal 8 2 16 4" xfId="47140"/>
    <cellStyle name="Normal 8 2 17" xfId="1402"/>
    <cellStyle name="Normal 8 2 17 2" xfId="4454"/>
    <cellStyle name="Normal 8 2 17 2 2" xfId="15291"/>
    <cellStyle name="Normal 8 2 17 2 3" xfId="48640"/>
    <cellStyle name="Normal 8 2 17 3" xfId="11339"/>
    <cellStyle name="Normal 8 2 17 4" xfId="47150"/>
    <cellStyle name="Normal 8 2 18" xfId="1813"/>
    <cellStyle name="Normal 8 2 18 2" xfId="4659"/>
    <cellStyle name="Normal 8 2 18 2 2" xfId="15292"/>
    <cellStyle name="Normal 8 2 18 2 3" xfId="48641"/>
    <cellStyle name="Normal 8 2 18 3" xfId="11703"/>
    <cellStyle name="Normal 8 2 18 4" xfId="47182"/>
    <cellStyle name="Normal 8 2 19" xfId="2216"/>
    <cellStyle name="Normal 8 2 19 2" xfId="4865"/>
    <cellStyle name="Normal 8 2 19 2 2" xfId="15293"/>
    <cellStyle name="Normal 8 2 19 2 3" xfId="48642"/>
    <cellStyle name="Normal 8 2 19 3" xfId="12006"/>
    <cellStyle name="Normal 8 2 19 4" xfId="47231"/>
    <cellStyle name="Normal 8 2 2" xfId="689"/>
    <cellStyle name="Normal 8 2 2 2" xfId="4043"/>
    <cellStyle name="Normal 8 2 2 2 2" xfId="15294"/>
    <cellStyle name="Normal 8 2 2 2 3" xfId="48643"/>
    <cellStyle name="Normal 8 2 2 3" xfId="10745"/>
    <cellStyle name="Normal 8 2 2 4" xfId="46952"/>
    <cellStyle name="Normal 8 2 20" xfId="2585"/>
    <cellStyle name="Normal 8 2 20 2" xfId="5066"/>
    <cellStyle name="Normal 8 2 20 2 2" xfId="15295"/>
    <cellStyle name="Normal 8 2 20 2 3" xfId="48644"/>
    <cellStyle name="Normal 8 2 20 3" xfId="12276"/>
    <cellStyle name="Normal 8 2 20 4" xfId="47269"/>
    <cellStyle name="Normal 8 2 21" xfId="2143"/>
    <cellStyle name="Normal 8 2 21 2" xfId="4821"/>
    <cellStyle name="Normal 8 2 21 2 2" xfId="15296"/>
    <cellStyle name="Normal 8 2 21 2 3" xfId="48645"/>
    <cellStyle name="Normal 8 2 21 3" xfId="11945"/>
    <cellStyle name="Normal 8 2 21 4" xfId="47218"/>
    <cellStyle name="Normal 8 2 22" xfId="2615"/>
    <cellStyle name="Normal 8 2 22 2" xfId="5086"/>
    <cellStyle name="Normal 8 2 22 2 2" xfId="15297"/>
    <cellStyle name="Normal 8 2 22 2 3" xfId="48646"/>
    <cellStyle name="Normal 8 2 22 3" xfId="12304"/>
    <cellStyle name="Normal 8 2 22 4" xfId="47279"/>
    <cellStyle name="Normal 8 2 23" xfId="2212"/>
    <cellStyle name="Normal 8 2 23 2" xfId="4862"/>
    <cellStyle name="Normal 8 2 23 2 2" xfId="15298"/>
    <cellStyle name="Normal 8 2 23 2 3" xfId="48647"/>
    <cellStyle name="Normal 8 2 23 3" xfId="12002"/>
    <cellStyle name="Normal 8 2 23 4" xfId="47228"/>
    <cellStyle name="Normal 8 2 24" xfId="2640"/>
    <cellStyle name="Normal 8 2 24 2" xfId="5103"/>
    <cellStyle name="Normal 8 2 24 2 2" xfId="15299"/>
    <cellStyle name="Normal 8 2 24 2 3" xfId="48648"/>
    <cellStyle name="Normal 8 2 24 3" xfId="12327"/>
    <cellStyle name="Normal 8 2 24 4" xfId="47289"/>
    <cellStyle name="Normal 8 2 25" xfId="2660"/>
    <cellStyle name="Normal 8 2 25 2" xfId="5117"/>
    <cellStyle name="Normal 8 2 25 2 2" xfId="15300"/>
    <cellStyle name="Normal 8 2 25 2 3" xfId="48649"/>
    <cellStyle name="Normal 8 2 25 3" xfId="12345"/>
    <cellStyle name="Normal 8 2 25 4" xfId="47299"/>
    <cellStyle name="Normal 8 2 26" xfId="3050"/>
    <cellStyle name="Normal 8 2 26 2" xfId="5311"/>
    <cellStyle name="Normal 8 2 26 2 2" xfId="15301"/>
    <cellStyle name="Normal 8 2 26 2 3" xfId="48650"/>
    <cellStyle name="Normal 8 2 26 3" xfId="12642"/>
    <cellStyle name="Normal 8 2 26 4" xfId="47334"/>
    <cellStyle name="Normal 8 2 27" xfId="3885"/>
    <cellStyle name="Normal 8 2 27 2" xfId="15302"/>
    <cellStyle name="Normal 8 2 27 3" xfId="48651"/>
    <cellStyle name="Normal 8 2 28" xfId="10528"/>
    <cellStyle name="Normal 8 2 29" xfId="46897"/>
    <cellStyle name="Normal 8 2 3" xfId="731"/>
    <cellStyle name="Normal 8 2 3 2" xfId="4062"/>
    <cellStyle name="Normal 8 2 3 2 2" xfId="15303"/>
    <cellStyle name="Normal 8 2 3 2 3" xfId="48652"/>
    <cellStyle name="Normal 8 2 3 3" xfId="10781"/>
    <cellStyle name="Normal 8 2 3 4" xfId="46962"/>
    <cellStyle name="Normal 8 2 4" xfId="774"/>
    <cellStyle name="Normal 8 2 4 2" xfId="4090"/>
    <cellStyle name="Normal 8 2 4 2 2" xfId="15304"/>
    <cellStyle name="Normal 8 2 4 2 3" xfId="48653"/>
    <cellStyle name="Normal 8 2 4 3" xfId="10820"/>
    <cellStyle name="Normal 8 2 4 4" xfId="46972"/>
    <cellStyle name="Normal 8 2 5" xfId="815"/>
    <cellStyle name="Normal 8 2 5 2" xfId="4112"/>
    <cellStyle name="Normal 8 2 5 2 2" xfId="15305"/>
    <cellStyle name="Normal 8 2 5 2 3" xfId="48654"/>
    <cellStyle name="Normal 8 2 5 3" xfId="10855"/>
    <cellStyle name="Normal 8 2 5 4" xfId="46984"/>
    <cellStyle name="Normal 8 2 6" xfId="811"/>
    <cellStyle name="Normal 8 2 6 2" xfId="4108"/>
    <cellStyle name="Normal 8 2 6 2 2" xfId="15306"/>
    <cellStyle name="Normal 8 2 6 2 3" xfId="48655"/>
    <cellStyle name="Normal 8 2 6 3" xfId="10852"/>
    <cellStyle name="Normal 8 2 6 4" xfId="46982"/>
    <cellStyle name="Normal 8 2 7" xfId="852"/>
    <cellStyle name="Normal 8 2 7 2" xfId="4133"/>
    <cellStyle name="Normal 8 2 7 2 2" xfId="15307"/>
    <cellStyle name="Normal 8 2 7 2 3" xfId="48656"/>
    <cellStyle name="Normal 8 2 7 3" xfId="10885"/>
    <cellStyle name="Normal 8 2 7 4" xfId="46994"/>
    <cellStyle name="Normal 8 2 8" xfId="892"/>
    <cellStyle name="Normal 8 2 8 2" xfId="4157"/>
    <cellStyle name="Normal 8 2 8 2 2" xfId="15308"/>
    <cellStyle name="Normal 8 2 8 2 3" xfId="48657"/>
    <cellStyle name="Normal 8 2 8 3" xfId="10918"/>
    <cellStyle name="Normal 8 2 8 4" xfId="47004"/>
    <cellStyle name="Normal 8 2 9" xfId="926"/>
    <cellStyle name="Normal 8 2 9 2" xfId="4177"/>
    <cellStyle name="Normal 8 2 9 2 2" xfId="15309"/>
    <cellStyle name="Normal 8 2 9 2 3" xfId="48658"/>
    <cellStyle name="Normal 8 2 9 3" xfId="10944"/>
    <cellStyle name="Normal 8 2 9 4" xfId="47014"/>
    <cellStyle name="Normal 8 20" xfId="52853"/>
    <cellStyle name="Normal 8 3" xfId="411"/>
    <cellStyle name="Normal 8 3 10" xfId="969"/>
    <cellStyle name="Normal 8 3 10 2" xfId="4208"/>
    <cellStyle name="Normal 8 3 10 2 2" xfId="15310"/>
    <cellStyle name="Normal 8 3 10 2 3" xfId="48659"/>
    <cellStyle name="Normal 8 3 10 3" xfId="10983"/>
    <cellStyle name="Normal 8 3 10 4" xfId="47033"/>
    <cellStyle name="Normal 8 3 11" xfId="1212"/>
    <cellStyle name="Normal 8 3 11 2" xfId="4340"/>
    <cellStyle name="Normal 8 3 11 2 2" xfId="15311"/>
    <cellStyle name="Normal 8 3 11 2 3" xfId="48660"/>
    <cellStyle name="Normal 8 3 11 3" xfId="11178"/>
    <cellStyle name="Normal 8 3 11 4" xfId="47091"/>
    <cellStyle name="Normal 8 3 12" xfId="1252"/>
    <cellStyle name="Normal 8 3 12 2" xfId="4366"/>
    <cellStyle name="Normal 8 3 12 2 2" xfId="15312"/>
    <cellStyle name="Normal 8 3 12 2 3" xfId="48661"/>
    <cellStyle name="Normal 8 3 12 3" xfId="11211"/>
    <cellStyle name="Normal 8 3 12 4" xfId="47101"/>
    <cellStyle name="Normal 8 3 13" xfId="1292"/>
    <cellStyle name="Normal 8 3 13 2" xfId="4390"/>
    <cellStyle name="Normal 8 3 13 2 2" xfId="15313"/>
    <cellStyle name="Normal 8 3 13 2 3" xfId="48662"/>
    <cellStyle name="Normal 8 3 13 3" xfId="11243"/>
    <cellStyle name="Normal 8 3 13 4" xfId="47111"/>
    <cellStyle name="Normal 8 3 14" xfId="1333"/>
    <cellStyle name="Normal 8 3 14 2" xfId="4407"/>
    <cellStyle name="Normal 8 3 14 2 2" xfId="15314"/>
    <cellStyle name="Normal 8 3 14 2 3" xfId="48663"/>
    <cellStyle name="Normal 8 3 14 3" xfId="11278"/>
    <cellStyle name="Normal 8 3 14 4" xfId="47121"/>
    <cellStyle name="Normal 8 3 15" xfId="1365"/>
    <cellStyle name="Normal 8 3 15 2" xfId="4428"/>
    <cellStyle name="Normal 8 3 15 2 2" xfId="15315"/>
    <cellStyle name="Normal 8 3 15 2 3" xfId="48664"/>
    <cellStyle name="Normal 8 3 15 3" xfId="11303"/>
    <cellStyle name="Normal 8 3 15 4" xfId="47131"/>
    <cellStyle name="Normal 8 3 16" xfId="1386"/>
    <cellStyle name="Normal 8 3 16 2" xfId="4442"/>
    <cellStyle name="Normal 8 3 16 2 2" xfId="15316"/>
    <cellStyle name="Normal 8 3 16 2 3" xfId="48665"/>
    <cellStyle name="Normal 8 3 16 3" xfId="11324"/>
    <cellStyle name="Normal 8 3 16 4" xfId="47141"/>
    <cellStyle name="Normal 8 3 17" xfId="1403"/>
    <cellStyle name="Normal 8 3 17 2" xfId="4455"/>
    <cellStyle name="Normal 8 3 17 2 2" xfId="15317"/>
    <cellStyle name="Normal 8 3 17 2 3" xfId="48666"/>
    <cellStyle name="Normal 8 3 17 3" xfId="11340"/>
    <cellStyle name="Normal 8 3 17 4" xfId="47151"/>
    <cellStyle name="Normal 8 3 18" xfId="1814"/>
    <cellStyle name="Normal 8 3 18 2" xfId="4660"/>
    <cellStyle name="Normal 8 3 18 2 2" xfId="15318"/>
    <cellStyle name="Normal 8 3 18 2 3" xfId="48667"/>
    <cellStyle name="Normal 8 3 18 3" xfId="11704"/>
    <cellStyle name="Normal 8 3 18 4" xfId="47183"/>
    <cellStyle name="Normal 8 3 19" xfId="2217"/>
    <cellStyle name="Normal 8 3 19 2" xfId="4866"/>
    <cellStyle name="Normal 8 3 19 2 2" xfId="15319"/>
    <cellStyle name="Normal 8 3 19 2 3" xfId="48668"/>
    <cellStyle name="Normal 8 3 19 3" xfId="12007"/>
    <cellStyle name="Normal 8 3 19 4" xfId="47232"/>
    <cellStyle name="Normal 8 3 2" xfId="690"/>
    <cellStyle name="Normal 8 3 2 2" xfId="4044"/>
    <cellStyle name="Normal 8 3 2 2 2" xfId="15320"/>
    <cellStyle name="Normal 8 3 2 2 3" xfId="48669"/>
    <cellStyle name="Normal 8 3 2 3" xfId="10746"/>
    <cellStyle name="Normal 8 3 2 4" xfId="46953"/>
    <cellStyle name="Normal 8 3 20" xfId="2586"/>
    <cellStyle name="Normal 8 3 20 2" xfId="5067"/>
    <cellStyle name="Normal 8 3 20 2 2" xfId="15321"/>
    <cellStyle name="Normal 8 3 20 2 3" xfId="48670"/>
    <cellStyle name="Normal 8 3 20 3" xfId="12277"/>
    <cellStyle name="Normal 8 3 20 4" xfId="47270"/>
    <cellStyle name="Normal 8 3 21" xfId="2144"/>
    <cellStyle name="Normal 8 3 21 2" xfId="4822"/>
    <cellStyle name="Normal 8 3 21 2 2" xfId="15322"/>
    <cellStyle name="Normal 8 3 21 2 3" xfId="48671"/>
    <cellStyle name="Normal 8 3 21 3" xfId="11946"/>
    <cellStyle name="Normal 8 3 21 4" xfId="47219"/>
    <cellStyle name="Normal 8 3 22" xfId="2616"/>
    <cellStyle name="Normal 8 3 22 2" xfId="5087"/>
    <cellStyle name="Normal 8 3 22 2 2" xfId="15323"/>
    <cellStyle name="Normal 8 3 22 2 3" xfId="48672"/>
    <cellStyle name="Normal 8 3 22 3" xfId="12305"/>
    <cellStyle name="Normal 8 3 22 4" xfId="47280"/>
    <cellStyle name="Normal 8 3 23" xfId="2213"/>
    <cellStyle name="Normal 8 3 23 2" xfId="4863"/>
    <cellStyle name="Normal 8 3 23 2 2" xfId="15324"/>
    <cellStyle name="Normal 8 3 23 2 3" xfId="48673"/>
    <cellStyle name="Normal 8 3 23 3" xfId="12003"/>
    <cellStyle name="Normal 8 3 23 4" xfId="47229"/>
    <cellStyle name="Normal 8 3 24" xfId="2641"/>
    <cellStyle name="Normal 8 3 24 2" xfId="5104"/>
    <cellStyle name="Normal 8 3 24 2 2" xfId="15325"/>
    <cellStyle name="Normal 8 3 24 2 3" xfId="48674"/>
    <cellStyle name="Normal 8 3 24 3" xfId="12328"/>
    <cellStyle name="Normal 8 3 24 4" xfId="47290"/>
    <cellStyle name="Normal 8 3 25" xfId="2661"/>
    <cellStyle name="Normal 8 3 25 2" xfId="5118"/>
    <cellStyle name="Normal 8 3 25 2 2" xfId="15326"/>
    <cellStyle name="Normal 8 3 25 2 3" xfId="48675"/>
    <cellStyle name="Normal 8 3 25 3" xfId="12346"/>
    <cellStyle name="Normal 8 3 25 4" xfId="47300"/>
    <cellStyle name="Normal 8 3 26" xfId="3051"/>
    <cellStyle name="Normal 8 3 26 2" xfId="5312"/>
    <cellStyle name="Normal 8 3 26 2 2" xfId="15327"/>
    <cellStyle name="Normal 8 3 26 2 3" xfId="48676"/>
    <cellStyle name="Normal 8 3 26 3" xfId="12643"/>
    <cellStyle name="Normal 8 3 26 4" xfId="47335"/>
    <cellStyle name="Normal 8 3 27" xfId="3886"/>
    <cellStyle name="Normal 8 3 27 2" xfId="15328"/>
    <cellStyle name="Normal 8 3 27 3" xfId="48677"/>
    <cellStyle name="Normal 8 3 28" xfId="10529"/>
    <cellStyle name="Normal 8 3 29" xfId="46898"/>
    <cellStyle name="Normal 8 3 3" xfId="732"/>
    <cellStyle name="Normal 8 3 3 2" xfId="4063"/>
    <cellStyle name="Normal 8 3 3 2 2" xfId="15329"/>
    <cellStyle name="Normal 8 3 3 2 3" xfId="48678"/>
    <cellStyle name="Normal 8 3 3 3" xfId="10782"/>
    <cellStyle name="Normal 8 3 3 4" xfId="46963"/>
    <cellStyle name="Normal 8 3 4" xfId="775"/>
    <cellStyle name="Normal 8 3 4 2" xfId="4091"/>
    <cellStyle name="Normal 8 3 4 2 2" xfId="15330"/>
    <cellStyle name="Normal 8 3 4 2 3" xfId="48679"/>
    <cellStyle name="Normal 8 3 4 3" xfId="10821"/>
    <cellStyle name="Normal 8 3 4 4" xfId="46973"/>
    <cellStyle name="Normal 8 3 5" xfId="816"/>
    <cellStyle name="Normal 8 3 5 2" xfId="4113"/>
    <cellStyle name="Normal 8 3 5 2 2" xfId="15331"/>
    <cellStyle name="Normal 8 3 5 2 3" xfId="48680"/>
    <cellStyle name="Normal 8 3 5 3" xfId="10856"/>
    <cellStyle name="Normal 8 3 5 4" xfId="46985"/>
    <cellStyle name="Normal 8 3 6" xfId="812"/>
    <cellStyle name="Normal 8 3 6 2" xfId="4109"/>
    <cellStyle name="Normal 8 3 6 2 2" xfId="15332"/>
    <cellStyle name="Normal 8 3 6 2 3" xfId="48681"/>
    <cellStyle name="Normal 8 3 6 3" xfId="10853"/>
    <cellStyle name="Normal 8 3 6 4" xfId="46983"/>
    <cellStyle name="Normal 8 3 7" xfId="853"/>
    <cellStyle name="Normal 8 3 7 2" xfId="4134"/>
    <cellStyle name="Normal 8 3 7 2 2" xfId="15333"/>
    <cellStyle name="Normal 8 3 7 2 3" xfId="48682"/>
    <cellStyle name="Normal 8 3 7 3" xfId="10886"/>
    <cellStyle name="Normal 8 3 7 4" xfId="46995"/>
    <cellStyle name="Normal 8 3 8" xfId="893"/>
    <cellStyle name="Normal 8 3 8 2" xfId="4158"/>
    <cellStyle name="Normal 8 3 8 2 2" xfId="15334"/>
    <cellStyle name="Normal 8 3 8 2 3" xfId="48683"/>
    <cellStyle name="Normal 8 3 8 3" xfId="10919"/>
    <cellStyle name="Normal 8 3 8 4" xfId="47005"/>
    <cellStyle name="Normal 8 3 9" xfId="927"/>
    <cellStyle name="Normal 8 3 9 2" xfId="4178"/>
    <cellStyle name="Normal 8 3 9 2 2" xfId="15335"/>
    <cellStyle name="Normal 8 3 9 2 3" xfId="48684"/>
    <cellStyle name="Normal 8 3 9 3" xfId="10945"/>
    <cellStyle name="Normal 8 3 9 4" xfId="47015"/>
    <cellStyle name="Normal 8 4" xfId="412"/>
    <cellStyle name="Normal 8 4 10" xfId="970"/>
    <cellStyle name="Normal 8 4 10 2" xfId="4209"/>
    <cellStyle name="Normal 8 4 10 2 2" xfId="15336"/>
    <cellStyle name="Normal 8 4 10 2 3" xfId="48685"/>
    <cellStyle name="Normal 8 4 10 3" xfId="10984"/>
    <cellStyle name="Normal 8 4 10 4" xfId="47034"/>
    <cellStyle name="Normal 8 4 11" xfId="1213"/>
    <cellStyle name="Normal 8 4 11 2" xfId="4341"/>
    <cellStyle name="Normal 8 4 11 2 2" xfId="15337"/>
    <cellStyle name="Normal 8 4 11 2 3" xfId="48686"/>
    <cellStyle name="Normal 8 4 11 3" xfId="11179"/>
    <cellStyle name="Normal 8 4 11 4" xfId="47092"/>
    <cellStyle name="Normal 8 4 12" xfId="1253"/>
    <cellStyle name="Normal 8 4 12 2" xfId="4367"/>
    <cellStyle name="Normal 8 4 12 2 2" xfId="15338"/>
    <cellStyle name="Normal 8 4 12 2 3" xfId="48687"/>
    <cellStyle name="Normal 8 4 12 3" xfId="11212"/>
    <cellStyle name="Normal 8 4 12 4" xfId="47102"/>
    <cellStyle name="Normal 8 4 13" xfId="1293"/>
    <cellStyle name="Normal 8 4 13 2" xfId="4391"/>
    <cellStyle name="Normal 8 4 13 2 2" xfId="15339"/>
    <cellStyle name="Normal 8 4 13 2 3" xfId="48688"/>
    <cellStyle name="Normal 8 4 13 3" xfId="11244"/>
    <cellStyle name="Normal 8 4 13 4" xfId="47112"/>
    <cellStyle name="Normal 8 4 14" xfId="1334"/>
    <cellStyle name="Normal 8 4 14 2" xfId="4408"/>
    <cellStyle name="Normal 8 4 14 2 2" xfId="15340"/>
    <cellStyle name="Normal 8 4 14 2 3" xfId="48689"/>
    <cellStyle name="Normal 8 4 14 3" xfId="11279"/>
    <cellStyle name="Normal 8 4 14 4" xfId="47122"/>
    <cellStyle name="Normal 8 4 15" xfId="1366"/>
    <cellStyle name="Normal 8 4 15 2" xfId="4429"/>
    <cellStyle name="Normal 8 4 15 2 2" xfId="15341"/>
    <cellStyle name="Normal 8 4 15 2 3" xfId="48690"/>
    <cellStyle name="Normal 8 4 15 3" xfId="11304"/>
    <cellStyle name="Normal 8 4 15 4" xfId="47132"/>
    <cellStyle name="Normal 8 4 16" xfId="1387"/>
    <cellStyle name="Normal 8 4 16 2" xfId="4443"/>
    <cellStyle name="Normal 8 4 16 2 2" xfId="15342"/>
    <cellStyle name="Normal 8 4 16 2 3" xfId="48691"/>
    <cellStyle name="Normal 8 4 16 3" xfId="11325"/>
    <cellStyle name="Normal 8 4 16 4" xfId="47142"/>
    <cellStyle name="Normal 8 4 17" xfId="1404"/>
    <cellStyle name="Normal 8 4 17 2" xfId="4456"/>
    <cellStyle name="Normal 8 4 17 2 2" xfId="15343"/>
    <cellStyle name="Normal 8 4 17 2 3" xfId="48692"/>
    <cellStyle name="Normal 8 4 17 3" xfId="11341"/>
    <cellStyle name="Normal 8 4 17 4" xfId="47152"/>
    <cellStyle name="Normal 8 4 18" xfId="1815"/>
    <cellStyle name="Normal 8 4 18 2" xfId="4661"/>
    <cellStyle name="Normal 8 4 18 2 2" xfId="15344"/>
    <cellStyle name="Normal 8 4 18 2 3" xfId="48693"/>
    <cellStyle name="Normal 8 4 18 3" xfId="11705"/>
    <cellStyle name="Normal 8 4 18 4" xfId="47184"/>
    <cellStyle name="Normal 8 4 19" xfId="2218"/>
    <cellStyle name="Normal 8 4 19 2" xfId="4867"/>
    <cellStyle name="Normal 8 4 19 2 2" xfId="15345"/>
    <cellStyle name="Normal 8 4 19 2 3" xfId="48694"/>
    <cellStyle name="Normal 8 4 19 3" xfId="12008"/>
    <cellStyle name="Normal 8 4 19 4" xfId="47233"/>
    <cellStyle name="Normal 8 4 2" xfId="691"/>
    <cellStyle name="Normal 8 4 2 10" xfId="10747"/>
    <cellStyle name="Normal 8 4 2 11" xfId="46954"/>
    <cellStyle name="Normal 8 4 2 2" xfId="2219"/>
    <cellStyle name="Normal 8 4 2 2 2" xfId="12009"/>
    <cellStyle name="Normal 8 4 2 3" xfId="2588"/>
    <cellStyle name="Normal 8 4 2 3 2" xfId="12279"/>
    <cellStyle name="Normal 8 4 2 4" xfId="2146"/>
    <cellStyle name="Normal 8 4 2 4 2" xfId="11948"/>
    <cellStyle name="Normal 8 4 2 5" xfId="2618"/>
    <cellStyle name="Normal 8 4 2 5 2" xfId="12307"/>
    <cellStyle name="Normal 8 4 2 6" xfId="2215"/>
    <cellStyle name="Normal 8 4 2 6 2" xfId="12005"/>
    <cellStyle name="Normal 8 4 2 7" xfId="2643"/>
    <cellStyle name="Normal 8 4 2 7 2" xfId="12330"/>
    <cellStyle name="Normal 8 4 2 8" xfId="2663"/>
    <cellStyle name="Normal 8 4 2 8 2" xfId="12348"/>
    <cellStyle name="Normal 8 4 2 9" xfId="4045"/>
    <cellStyle name="Normal 8 4 2 9 2" xfId="15346"/>
    <cellStyle name="Normal 8 4 2 9 3" xfId="48695"/>
    <cellStyle name="Normal 8 4 20" xfId="2587"/>
    <cellStyle name="Normal 8 4 20 2" xfId="5068"/>
    <cellStyle name="Normal 8 4 20 2 2" xfId="15347"/>
    <cellStyle name="Normal 8 4 20 2 3" xfId="48696"/>
    <cellStyle name="Normal 8 4 20 3" xfId="12278"/>
    <cellStyle name="Normal 8 4 20 4" xfId="47271"/>
    <cellStyle name="Normal 8 4 21" xfId="2145"/>
    <cellStyle name="Normal 8 4 21 2" xfId="4823"/>
    <cellStyle name="Normal 8 4 21 2 2" xfId="15348"/>
    <cellStyle name="Normal 8 4 21 2 3" xfId="48697"/>
    <cellStyle name="Normal 8 4 21 3" xfId="11947"/>
    <cellStyle name="Normal 8 4 21 4" xfId="47220"/>
    <cellStyle name="Normal 8 4 22" xfId="2617"/>
    <cellStyle name="Normal 8 4 22 2" xfId="5088"/>
    <cellStyle name="Normal 8 4 22 2 2" xfId="15349"/>
    <cellStyle name="Normal 8 4 22 2 3" xfId="48698"/>
    <cellStyle name="Normal 8 4 22 3" xfId="12306"/>
    <cellStyle name="Normal 8 4 22 4" xfId="47281"/>
    <cellStyle name="Normal 8 4 23" xfId="2214"/>
    <cellStyle name="Normal 8 4 23 2" xfId="4864"/>
    <cellStyle name="Normal 8 4 23 2 2" xfId="15350"/>
    <cellStyle name="Normal 8 4 23 2 3" xfId="48699"/>
    <cellStyle name="Normal 8 4 23 3" xfId="12004"/>
    <cellStyle name="Normal 8 4 23 4" xfId="47230"/>
    <cellStyle name="Normal 8 4 24" xfId="2642"/>
    <cellStyle name="Normal 8 4 24 2" xfId="5105"/>
    <cellStyle name="Normal 8 4 24 2 2" xfId="15351"/>
    <cellStyle name="Normal 8 4 24 2 3" xfId="48700"/>
    <cellStyle name="Normal 8 4 24 3" xfId="12329"/>
    <cellStyle name="Normal 8 4 24 4" xfId="47291"/>
    <cellStyle name="Normal 8 4 25" xfId="2662"/>
    <cellStyle name="Normal 8 4 25 2" xfId="5119"/>
    <cellStyle name="Normal 8 4 25 2 2" xfId="15352"/>
    <cellStyle name="Normal 8 4 25 2 3" xfId="48701"/>
    <cellStyle name="Normal 8 4 25 3" xfId="12347"/>
    <cellStyle name="Normal 8 4 25 4" xfId="47301"/>
    <cellStyle name="Normal 8 4 26" xfId="3052"/>
    <cellStyle name="Normal 8 4 26 2" xfId="5313"/>
    <cellStyle name="Normal 8 4 26 2 2" xfId="15353"/>
    <cellStyle name="Normal 8 4 26 2 3" xfId="48702"/>
    <cellStyle name="Normal 8 4 26 3" xfId="12644"/>
    <cellStyle name="Normal 8 4 26 4" xfId="47336"/>
    <cellStyle name="Normal 8 4 27" xfId="3887"/>
    <cellStyle name="Normal 8 4 27 2" xfId="15354"/>
    <cellStyle name="Normal 8 4 27 3" xfId="48703"/>
    <cellStyle name="Normal 8 4 28" xfId="10530"/>
    <cellStyle name="Normal 8 4 29" xfId="46899"/>
    <cellStyle name="Normal 8 4 3" xfId="733"/>
    <cellStyle name="Normal 8 4 3 2" xfId="4064"/>
    <cellStyle name="Normal 8 4 3 2 2" xfId="15355"/>
    <cellStyle name="Normal 8 4 3 2 3" xfId="48704"/>
    <cellStyle name="Normal 8 4 3 3" xfId="10783"/>
    <cellStyle name="Normal 8 4 3 4" xfId="46964"/>
    <cellStyle name="Normal 8 4 4" xfId="776"/>
    <cellStyle name="Normal 8 4 4 2" xfId="4092"/>
    <cellStyle name="Normal 8 4 4 2 2" xfId="15356"/>
    <cellStyle name="Normal 8 4 4 2 3" xfId="48705"/>
    <cellStyle name="Normal 8 4 4 3" xfId="10822"/>
    <cellStyle name="Normal 8 4 4 4" xfId="46974"/>
    <cellStyle name="Normal 8 4 5" xfId="817"/>
    <cellStyle name="Normal 8 4 5 2" xfId="4114"/>
    <cellStyle name="Normal 8 4 5 2 2" xfId="15357"/>
    <cellStyle name="Normal 8 4 5 2 3" xfId="48706"/>
    <cellStyle name="Normal 8 4 5 3" xfId="10857"/>
    <cellStyle name="Normal 8 4 5 4" xfId="46986"/>
    <cellStyle name="Normal 8 4 6" xfId="857"/>
    <cellStyle name="Normal 8 4 6 2" xfId="4136"/>
    <cellStyle name="Normal 8 4 6 2 2" xfId="15358"/>
    <cellStyle name="Normal 8 4 6 2 3" xfId="48707"/>
    <cellStyle name="Normal 8 4 6 3" xfId="10890"/>
    <cellStyle name="Normal 8 4 6 4" xfId="46996"/>
    <cellStyle name="Normal 8 4 7" xfId="896"/>
    <cellStyle name="Normal 8 4 7 2" xfId="4160"/>
    <cellStyle name="Normal 8 4 7 2 2" xfId="15359"/>
    <cellStyle name="Normal 8 4 7 2 3" xfId="48708"/>
    <cellStyle name="Normal 8 4 7 3" xfId="10922"/>
    <cellStyle name="Normal 8 4 7 4" xfId="47006"/>
    <cellStyle name="Normal 8 4 8" xfId="929"/>
    <cellStyle name="Normal 8 4 8 2" xfId="4179"/>
    <cellStyle name="Normal 8 4 8 2 2" xfId="15360"/>
    <cellStyle name="Normal 8 4 8 2 3" xfId="48709"/>
    <cellStyle name="Normal 8 4 8 3" xfId="10947"/>
    <cellStyle name="Normal 8 4 8 4" xfId="47016"/>
    <cellStyle name="Normal 8 4 9" xfId="953"/>
    <cellStyle name="Normal 8 4 9 2" xfId="4196"/>
    <cellStyle name="Normal 8 4 9 2 2" xfId="15361"/>
    <cellStyle name="Normal 8 4 9 2 3" xfId="48710"/>
    <cellStyle name="Normal 8 4 9 3" xfId="10968"/>
    <cellStyle name="Normal 8 4 9 4" xfId="47024"/>
    <cellStyle name="Normal 8 4_BM1" xfId="2220"/>
    <cellStyle name="Normal 8 5" xfId="413"/>
    <cellStyle name="Normal 8 5 10" xfId="971"/>
    <cellStyle name="Normal 8 5 10 2" xfId="4210"/>
    <cellStyle name="Normal 8 5 10 2 2" xfId="15362"/>
    <cellStyle name="Normal 8 5 10 2 3" xfId="48711"/>
    <cellStyle name="Normal 8 5 10 3" xfId="10985"/>
    <cellStyle name="Normal 8 5 10 4" xfId="47035"/>
    <cellStyle name="Normal 8 5 11" xfId="1214"/>
    <cellStyle name="Normal 8 5 11 2" xfId="4342"/>
    <cellStyle name="Normal 8 5 11 2 2" xfId="15363"/>
    <cellStyle name="Normal 8 5 11 2 3" xfId="48712"/>
    <cellStyle name="Normal 8 5 11 3" xfId="11180"/>
    <cellStyle name="Normal 8 5 11 4" xfId="47093"/>
    <cellStyle name="Normal 8 5 12" xfId="1254"/>
    <cellStyle name="Normal 8 5 12 2" xfId="4368"/>
    <cellStyle name="Normal 8 5 12 2 2" xfId="15364"/>
    <cellStyle name="Normal 8 5 12 2 3" xfId="48713"/>
    <cellStyle name="Normal 8 5 12 3" xfId="11213"/>
    <cellStyle name="Normal 8 5 12 4" xfId="47103"/>
    <cellStyle name="Normal 8 5 13" xfId="1294"/>
    <cellStyle name="Normal 8 5 13 2" xfId="4392"/>
    <cellStyle name="Normal 8 5 13 2 2" xfId="15365"/>
    <cellStyle name="Normal 8 5 13 2 3" xfId="48714"/>
    <cellStyle name="Normal 8 5 13 3" xfId="11245"/>
    <cellStyle name="Normal 8 5 13 4" xfId="47113"/>
    <cellStyle name="Normal 8 5 14" xfId="1335"/>
    <cellStyle name="Normal 8 5 14 2" xfId="4409"/>
    <cellStyle name="Normal 8 5 14 2 2" xfId="15366"/>
    <cellStyle name="Normal 8 5 14 2 3" xfId="48715"/>
    <cellStyle name="Normal 8 5 14 3" xfId="11280"/>
    <cellStyle name="Normal 8 5 14 4" xfId="47123"/>
    <cellStyle name="Normal 8 5 15" xfId="1367"/>
    <cellStyle name="Normal 8 5 15 2" xfId="4430"/>
    <cellStyle name="Normal 8 5 15 2 2" xfId="15367"/>
    <cellStyle name="Normal 8 5 15 2 3" xfId="48716"/>
    <cellStyle name="Normal 8 5 15 3" xfId="11305"/>
    <cellStyle name="Normal 8 5 15 4" xfId="47133"/>
    <cellStyle name="Normal 8 5 16" xfId="1388"/>
    <cellStyle name="Normal 8 5 16 2" xfId="4444"/>
    <cellStyle name="Normal 8 5 16 2 2" xfId="15368"/>
    <cellStyle name="Normal 8 5 16 2 3" xfId="48717"/>
    <cellStyle name="Normal 8 5 16 3" xfId="11326"/>
    <cellStyle name="Normal 8 5 16 4" xfId="47143"/>
    <cellStyle name="Normal 8 5 17" xfId="1405"/>
    <cellStyle name="Normal 8 5 17 2" xfId="4457"/>
    <cellStyle name="Normal 8 5 17 2 2" xfId="15369"/>
    <cellStyle name="Normal 8 5 17 2 3" xfId="48718"/>
    <cellStyle name="Normal 8 5 17 3" xfId="11342"/>
    <cellStyle name="Normal 8 5 17 4" xfId="47153"/>
    <cellStyle name="Normal 8 5 18" xfId="1816"/>
    <cellStyle name="Normal 8 5 18 2" xfId="4662"/>
    <cellStyle name="Normal 8 5 18 2 2" xfId="15370"/>
    <cellStyle name="Normal 8 5 18 2 3" xfId="48719"/>
    <cellStyle name="Normal 8 5 18 3" xfId="11706"/>
    <cellStyle name="Normal 8 5 18 4" xfId="47185"/>
    <cellStyle name="Normal 8 5 19" xfId="2221"/>
    <cellStyle name="Normal 8 5 19 2" xfId="4870"/>
    <cellStyle name="Normal 8 5 19 2 2" xfId="15371"/>
    <cellStyle name="Normal 8 5 19 2 3" xfId="48720"/>
    <cellStyle name="Normal 8 5 19 3" xfId="12010"/>
    <cellStyle name="Normal 8 5 19 4" xfId="47234"/>
    <cellStyle name="Normal 8 5 2" xfId="692"/>
    <cellStyle name="Normal 8 5 2 2" xfId="4046"/>
    <cellStyle name="Normal 8 5 2 2 2" xfId="15372"/>
    <cellStyle name="Normal 8 5 2 2 3" xfId="48721"/>
    <cellStyle name="Normal 8 5 2 3" xfId="10748"/>
    <cellStyle name="Normal 8 5 2 4" xfId="46955"/>
    <cellStyle name="Normal 8 5 20" xfId="2589"/>
    <cellStyle name="Normal 8 5 20 2" xfId="5070"/>
    <cellStyle name="Normal 8 5 20 2 2" xfId="15373"/>
    <cellStyle name="Normal 8 5 20 2 3" xfId="48722"/>
    <cellStyle name="Normal 8 5 20 3" xfId="12280"/>
    <cellStyle name="Normal 8 5 20 4" xfId="47272"/>
    <cellStyle name="Normal 8 5 21" xfId="2148"/>
    <cellStyle name="Normal 8 5 21 2" xfId="4824"/>
    <cellStyle name="Normal 8 5 21 2 2" xfId="15374"/>
    <cellStyle name="Normal 8 5 21 2 3" xfId="48723"/>
    <cellStyle name="Normal 8 5 21 3" xfId="11949"/>
    <cellStyle name="Normal 8 5 21 4" xfId="47221"/>
    <cellStyle name="Normal 8 5 22" xfId="2619"/>
    <cellStyle name="Normal 8 5 22 2" xfId="5090"/>
    <cellStyle name="Normal 8 5 22 2 2" xfId="15375"/>
    <cellStyle name="Normal 8 5 22 2 3" xfId="48724"/>
    <cellStyle name="Normal 8 5 22 3" xfId="12308"/>
    <cellStyle name="Normal 8 5 22 4" xfId="47282"/>
    <cellStyle name="Normal 8 5 23" xfId="2223"/>
    <cellStyle name="Normal 8 5 23 2" xfId="4872"/>
    <cellStyle name="Normal 8 5 23 2 2" xfId="15376"/>
    <cellStyle name="Normal 8 5 23 2 3" xfId="48725"/>
    <cellStyle name="Normal 8 5 23 3" xfId="12012"/>
    <cellStyle name="Normal 8 5 23 4" xfId="47236"/>
    <cellStyle name="Normal 8 5 24" xfId="2644"/>
    <cellStyle name="Normal 8 5 24 2" xfId="5107"/>
    <cellStyle name="Normal 8 5 24 2 2" xfId="15377"/>
    <cellStyle name="Normal 8 5 24 2 3" xfId="48726"/>
    <cellStyle name="Normal 8 5 24 3" xfId="12331"/>
    <cellStyle name="Normal 8 5 24 4" xfId="47292"/>
    <cellStyle name="Normal 8 5 25" xfId="2664"/>
    <cellStyle name="Normal 8 5 25 2" xfId="5121"/>
    <cellStyle name="Normal 8 5 25 2 2" xfId="15378"/>
    <cellStyle name="Normal 8 5 25 2 3" xfId="48727"/>
    <cellStyle name="Normal 8 5 25 3" xfId="12349"/>
    <cellStyle name="Normal 8 5 25 4" xfId="47302"/>
    <cellStyle name="Normal 8 5 26" xfId="3053"/>
    <cellStyle name="Normal 8 5 26 2" xfId="5314"/>
    <cellStyle name="Normal 8 5 26 2 2" xfId="15379"/>
    <cellStyle name="Normal 8 5 26 2 3" xfId="48728"/>
    <cellStyle name="Normal 8 5 26 3" xfId="12645"/>
    <cellStyle name="Normal 8 5 26 4" xfId="47337"/>
    <cellStyle name="Normal 8 5 27" xfId="3888"/>
    <cellStyle name="Normal 8 5 27 2" xfId="15380"/>
    <cellStyle name="Normal 8 5 27 3" xfId="48729"/>
    <cellStyle name="Normal 8 5 28" xfId="10531"/>
    <cellStyle name="Normal 8 5 29" xfId="46900"/>
    <cellStyle name="Normal 8 5 3" xfId="734"/>
    <cellStyle name="Normal 8 5 3 2" xfId="4065"/>
    <cellStyle name="Normal 8 5 3 2 2" xfId="15381"/>
    <cellStyle name="Normal 8 5 3 2 3" xfId="48730"/>
    <cellStyle name="Normal 8 5 3 3" xfId="10784"/>
    <cellStyle name="Normal 8 5 3 4" xfId="46965"/>
    <cellStyle name="Normal 8 5 4" xfId="777"/>
    <cellStyle name="Normal 8 5 4 2" xfId="4093"/>
    <cellStyle name="Normal 8 5 4 2 2" xfId="15382"/>
    <cellStyle name="Normal 8 5 4 2 3" xfId="48731"/>
    <cellStyle name="Normal 8 5 4 3" xfId="10823"/>
    <cellStyle name="Normal 8 5 4 4" xfId="46975"/>
    <cellStyle name="Normal 8 5 5" xfId="818"/>
    <cellStyle name="Normal 8 5 5 2" xfId="4115"/>
    <cellStyle name="Normal 8 5 5 2 2" xfId="15383"/>
    <cellStyle name="Normal 8 5 5 2 3" xfId="48732"/>
    <cellStyle name="Normal 8 5 5 3" xfId="10858"/>
    <cellStyle name="Normal 8 5 5 4" xfId="46987"/>
    <cellStyle name="Normal 8 5 6" xfId="858"/>
    <cellStyle name="Normal 8 5 6 2" xfId="4137"/>
    <cellStyle name="Normal 8 5 6 2 2" xfId="15384"/>
    <cellStyle name="Normal 8 5 6 2 3" xfId="48733"/>
    <cellStyle name="Normal 8 5 6 3" xfId="10891"/>
    <cellStyle name="Normal 8 5 6 4" xfId="46997"/>
    <cellStyle name="Normal 8 5 7" xfId="897"/>
    <cellStyle name="Normal 8 5 7 2" xfId="4161"/>
    <cellStyle name="Normal 8 5 7 2 2" xfId="15385"/>
    <cellStyle name="Normal 8 5 7 2 3" xfId="48734"/>
    <cellStyle name="Normal 8 5 7 3" xfId="10923"/>
    <cellStyle name="Normal 8 5 7 4" xfId="47007"/>
    <cellStyle name="Normal 8 5 8" xfId="930"/>
    <cellStyle name="Normal 8 5 8 2" xfId="4180"/>
    <cellStyle name="Normal 8 5 8 2 2" xfId="15386"/>
    <cellStyle name="Normal 8 5 8 2 3" xfId="48735"/>
    <cellStyle name="Normal 8 5 8 3" xfId="10948"/>
    <cellStyle name="Normal 8 5 8 4" xfId="47017"/>
    <cellStyle name="Normal 8 5 9" xfId="954"/>
    <cellStyle name="Normal 8 5 9 2" xfId="4197"/>
    <cellStyle name="Normal 8 5 9 2 2" xfId="15387"/>
    <cellStyle name="Normal 8 5 9 2 3" xfId="48736"/>
    <cellStyle name="Normal 8 5 9 3" xfId="10969"/>
    <cellStyle name="Normal 8 5 9 4" xfId="47025"/>
    <cellStyle name="Normal 8 6" xfId="414"/>
    <cellStyle name="Normal 8 6 10" xfId="972"/>
    <cellStyle name="Normal 8 6 10 2" xfId="4211"/>
    <cellStyle name="Normal 8 6 10 2 2" xfId="15388"/>
    <cellStyle name="Normal 8 6 10 2 3" xfId="48737"/>
    <cellStyle name="Normal 8 6 10 3" xfId="10986"/>
    <cellStyle name="Normal 8 6 10 4" xfId="47036"/>
    <cellStyle name="Normal 8 6 11" xfId="1215"/>
    <cellStyle name="Normal 8 6 11 2" xfId="4343"/>
    <cellStyle name="Normal 8 6 11 2 2" xfId="15389"/>
    <cellStyle name="Normal 8 6 11 2 3" xfId="48738"/>
    <cellStyle name="Normal 8 6 11 3" xfId="11181"/>
    <cellStyle name="Normal 8 6 11 4" xfId="47094"/>
    <cellStyle name="Normal 8 6 12" xfId="1255"/>
    <cellStyle name="Normal 8 6 12 2" xfId="4369"/>
    <cellStyle name="Normal 8 6 12 2 2" xfId="15390"/>
    <cellStyle name="Normal 8 6 12 2 3" xfId="48739"/>
    <cellStyle name="Normal 8 6 12 3" xfId="11214"/>
    <cellStyle name="Normal 8 6 12 4" xfId="47104"/>
    <cellStyle name="Normal 8 6 13" xfId="1295"/>
    <cellStyle name="Normal 8 6 13 2" xfId="4393"/>
    <cellStyle name="Normal 8 6 13 2 2" xfId="15391"/>
    <cellStyle name="Normal 8 6 13 2 3" xfId="48740"/>
    <cellStyle name="Normal 8 6 13 3" xfId="11246"/>
    <cellStyle name="Normal 8 6 13 4" xfId="47114"/>
    <cellStyle name="Normal 8 6 14" xfId="1336"/>
    <cellStyle name="Normal 8 6 14 2" xfId="4410"/>
    <cellStyle name="Normal 8 6 14 2 2" xfId="15392"/>
    <cellStyle name="Normal 8 6 14 2 3" xfId="48741"/>
    <cellStyle name="Normal 8 6 14 3" xfId="11281"/>
    <cellStyle name="Normal 8 6 14 4" xfId="47124"/>
    <cellStyle name="Normal 8 6 15" xfId="1368"/>
    <cellStyle name="Normal 8 6 15 2" xfId="4431"/>
    <cellStyle name="Normal 8 6 15 2 2" xfId="15393"/>
    <cellStyle name="Normal 8 6 15 2 3" xfId="48742"/>
    <cellStyle name="Normal 8 6 15 3" xfId="11306"/>
    <cellStyle name="Normal 8 6 15 4" xfId="47134"/>
    <cellStyle name="Normal 8 6 16" xfId="1389"/>
    <cellStyle name="Normal 8 6 16 2" xfId="4445"/>
    <cellStyle name="Normal 8 6 16 2 2" xfId="15394"/>
    <cellStyle name="Normal 8 6 16 2 3" xfId="48743"/>
    <cellStyle name="Normal 8 6 16 3" xfId="11327"/>
    <cellStyle name="Normal 8 6 16 4" xfId="47144"/>
    <cellStyle name="Normal 8 6 17" xfId="1406"/>
    <cellStyle name="Normal 8 6 17 2" xfId="4458"/>
    <cellStyle name="Normal 8 6 17 2 2" xfId="15395"/>
    <cellStyle name="Normal 8 6 17 2 3" xfId="48744"/>
    <cellStyle name="Normal 8 6 17 3" xfId="11343"/>
    <cellStyle name="Normal 8 6 17 4" xfId="47154"/>
    <cellStyle name="Normal 8 6 18" xfId="1817"/>
    <cellStyle name="Normal 8 6 18 2" xfId="4663"/>
    <cellStyle name="Normal 8 6 18 2 2" xfId="15396"/>
    <cellStyle name="Normal 8 6 18 2 3" xfId="48745"/>
    <cellStyle name="Normal 8 6 18 3" xfId="11707"/>
    <cellStyle name="Normal 8 6 18 4" xfId="47186"/>
    <cellStyle name="Normal 8 6 19" xfId="2222"/>
    <cellStyle name="Normal 8 6 19 2" xfId="4871"/>
    <cellStyle name="Normal 8 6 19 2 2" xfId="15397"/>
    <cellStyle name="Normal 8 6 19 2 3" xfId="48746"/>
    <cellStyle name="Normal 8 6 19 3" xfId="12011"/>
    <cellStyle name="Normal 8 6 19 4" xfId="47235"/>
    <cellStyle name="Normal 8 6 2" xfId="693"/>
    <cellStyle name="Normal 8 6 2 2" xfId="4047"/>
    <cellStyle name="Normal 8 6 2 2 2" xfId="15398"/>
    <cellStyle name="Normal 8 6 2 2 3" xfId="48747"/>
    <cellStyle name="Normal 8 6 2 3" xfId="10749"/>
    <cellStyle name="Normal 8 6 2 4" xfId="46956"/>
    <cellStyle name="Normal 8 6 20" xfId="2590"/>
    <cellStyle name="Normal 8 6 20 2" xfId="5071"/>
    <cellStyle name="Normal 8 6 20 2 2" xfId="15399"/>
    <cellStyle name="Normal 8 6 20 2 3" xfId="48748"/>
    <cellStyle name="Normal 8 6 20 3" xfId="12281"/>
    <cellStyle name="Normal 8 6 20 4" xfId="47273"/>
    <cellStyle name="Normal 8 6 21" xfId="2149"/>
    <cellStyle name="Normal 8 6 21 2" xfId="4825"/>
    <cellStyle name="Normal 8 6 21 2 2" xfId="15400"/>
    <cellStyle name="Normal 8 6 21 2 3" xfId="48749"/>
    <cellStyle name="Normal 8 6 21 3" xfId="11950"/>
    <cellStyle name="Normal 8 6 21 4" xfId="47222"/>
    <cellStyle name="Normal 8 6 22" xfId="2620"/>
    <cellStyle name="Normal 8 6 22 2" xfId="5091"/>
    <cellStyle name="Normal 8 6 22 2 2" xfId="15401"/>
    <cellStyle name="Normal 8 6 22 2 3" xfId="48750"/>
    <cellStyle name="Normal 8 6 22 3" xfId="12309"/>
    <cellStyle name="Normal 8 6 22 4" xfId="47283"/>
    <cellStyle name="Normal 8 6 23" xfId="2224"/>
    <cellStyle name="Normal 8 6 23 2" xfId="4873"/>
    <cellStyle name="Normal 8 6 23 2 2" xfId="15402"/>
    <cellStyle name="Normal 8 6 23 2 3" xfId="48751"/>
    <cellStyle name="Normal 8 6 23 3" xfId="12013"/>
    <cellStyle name="Normal 8 6 23 4" xfId="47237"/>
    <cellStyle name="Normal 8 6 24" xfId="2645"/>
    <cellStyle name="Normal 8 6 24 2" xfId="5108"/>
    <cellStyle name="Normal 8 6 24 2 2" xfId="15403"/>
    <cellStyle name="Normal 8 6 24 2 3" xfId="48752"/>
    <cellStyle name="Normal 8 6 24 3" xfId="12332"/>
    <cellStyle name="Normal 8 6 24 4" xfId="47293"/>
    <cellStyle name="Normal 8 6 25" xfId="2665"/>
    <cellStyle name="Normal 8 6 25 2" xfId="5122"/>
    <cellStyle name="Normal 8 6 25 2 2" xfId="15404"/>
    <cellStyle name="Normal 8 6 25 2 3" xfId="48753"/>
    <cellStyle name="Normal 8 6 25 3" xfId="12350"/>
    <cellStyle name="Normal 8 6 25 4" xfId="47303"/>
    <cellStyle name="Normal 8 6 26" xfId="3054"/>
    <cellStyle name="Normal 8 6 26 2" xfId="5315"/>
    <cellStyle name="Normal 8 6 26 2 2" xfId="15405"/>
    <cellStyle name="Normal 8 6 26 2 3" xfId="48754"/>
    <cellStyle name="Normal 8 6 26 3" xfId="12646"/>
    <cellStyle name="Normal 8 6 26 4" xfId="47338"/>
    <cellStyle name="Normal 8 6 27" xfId="3889"/>
    <cellStyle name="Normal 8 6 27 2" xfId="15406"/>
    <cellStyle name="Normal 8 6 27 3" xfId="48755"/>
    <cellStyle name="Normal 8 6 28" xfId="10532"/>
    <cellStyle name="Normal 8 6 29" xfId="46901"/>
    <cellStyle name="Normal 8 6 3" xfId="735"/>
    <cellStyle name="Normal 8 6 3 2" xfId="4066"/>
    <cellStyle name="Normal 8 6 3 2 2" xfId="15407"/>
    <cellStyle name="Normal 8 6 3 2 3" xfId="48756"/>
    <cellStyle name="Normal 8 6 3 3" xfId="10785"/>
    <cellStyle name="Normal 8 6 3 4" xfId="46966"/>
    <cellStyle name="Normal 8 6 4" xfId="778"/>
    <cellStyle name="Normal 8 6 4 2" xfId="4094"/>
    <cellStyle name="Normal 8 6 4 2 2" xfId="15408"/>
    <cellStyle name="Normal 8 6 4 2 3" xfId="48757"/>
    <cellStyle name="Normal 8 6 4 3" xfId="10824"/>
    <cellStyle name="Normal 8 6 4 4" xfId="46976"/>
    <cellStyle name="Normal 8 6 5" xfId="819"/>
    <cellStyle name="Normal 8 6 5 2" xfId="4116"/>
    <cellStyle name="Normal 8 6 5 2 2" xfId="15409"/>
    <cellStyle name="Normal 8 6 5 2 3" xfId="48758"/>
    <cellStyle name="Normal 8 6 5 3" xfId="10859"/>
    <cellStyle name="Normal 8 6 5 4" xfId="46988"/>
    <cellStyle name="Normal 8 6 6" xfId="859"/>
    <cellStyle name="Normal 8 6 6 2" xfId="4138"/>
    <cellStyle name="Normal 8 6 6 2 2" xfId="15410"/>
    <cellStyle name="Normal 8 6 6 2 3" xfId="48759"/>
    <cellStyle name="Normal 8 6 6 3" xfId="10892"/>
    <cellStyle name="Normal 8 6 6 4" xfId="46998"/>
    <cellStyle name="Normal 8 6 7" xfId="898"/>
    <cellStyle name="Normal 8 6 7 2" xfId="4162"/>
    <cellStyle name="Normal 8 6 7 2 2" xfId="15411"/>
    <cellStyle name="Normal 8 6 7 2 3" xfId="48760"/>
    <cellStyle name="Normal 8 6 7 3" xfId="10924"/>
    <cellStyle name="Normal 8 6 7 4" xfId="47008"/>
    <cellStyle name="Normal 8 6 8" xfId="931"/>
    <cellStyle name="Normal 8 6 8 2" xfId="4181"/>
    <cellStyle name="Normal 8 6 8 2 2" xfId="15412"/>
    <cellStyle name="Normal 8 6 8 2 3" xfId="48761"/>
    <cellStyle name="Normal 8 6 8 3" xfId="10949"/>
    <cellStyle name="Normal 8 6 8 4" xfId="47018"/>
    <cellStyle name="Normal 8 6 9" xfId="955"/>
    <cellStyle name="Normal 8 6 9 2" xfId="4198"/>
    <cellStyle name="Normal 8 6 9 2 2" xfId="15413"/>
    <cellStyle name="Normal 8 6 9 2 3" xfId="48762"/>
    <cellStyle name="Normal 8 6 9 3" xfId="10970"/>
    <cellStyle name="Normal 8 6 9 4" xfId="47026"/>
    <cellStyle name="Normal 8 7" xfId="415"/>
    <cellStyle name="Normal 8 7 2" xfId="10533"/>
    <cellStyle name="Normal 8 8" xfId="416"/>
    <cellStyle name="Normal 8 8 2" xfId="10534"/>
    <cellStyle name="Normal 8 9" xfId="417"/>
    <cellStyle name="Normal 8 9 2" xfId="10535"/>
    <cellStyle name="Normal 8_BM1" xfId="2225"/>
    <cellStyle name="Normal 80" xfId="3416"/>
    <cellStyle name="Normal 80 2" xfId="12929"/>
    <cellStyle name="Normal 81" xfId="3477"/>
    <cellStyle name="Normal 81 2" xfId="12974"/>
    <cellStyle name="Normal 82" xfId="3498"/>
    <cellStyle name="Normal 82 2" xfId="12993"/>
    <cellStyle name="Normal 83" xfId="3518"/>
    <cellStyle name="Normal 83 2" xfId="13006"/>
    <cellStyle name="Normal 84" xfId="2755"/>
    <cellStyle name="Normal 84 2" xfId="12419"/>
    <cellStyle name="Normal 85" xfId="2757"/>
    <cellStyle name="Normal 85 2" xfId="12421"/>
    <cellStyle name="Normal 86" xfId="2785"/>
    <cellStyle name="Normal 86 2" xfId="12437"/>
    <cellStyle name="Normal 87" xfId="2800"/>
    <cellStyle name="Normal 87 2" xfId="12448"/>
    <cellStyle name="Normal 88" xfId="2815"/>
    <cellStyle name="Normal 88 2" xfId="12460"/>
    <cellStyle name="Normal 89" xfId="2830"/>
    <cellStyle name="Normal 89 2" xfId="12469"/>
    <cellStyle name="Normal 9" xfId="719"/>
    <cellStyle name="Normal 9 10" xfId="418"/>
    <cellStyle name="Normal 9 10 2" xfId="10536"/>
    <cellStyle name="Normal 9 11" xfId="419"/>
    <cellStyle name="Normal 9 11 2" xfId="10537"/>
    <cellStyle name="Normal 9 12" xfId="2226"/>
    <cellStyle name="Normal 9 12 2" xfId="12014"/>
    <cellStyle name="Normal 9 13" xfId="2592"/>
    <cellStyle name="Normal 9 13 2" xfId="12283"/>
    <cellStyle name="Normal 9 14" xfId="2153"/>
    <cellStyle name="Normal 9 14 2" xfId="11953"/>
    <cellStyle name="Normal 9 15" xfId="2621"/>
    <cellStyle name="Normal 9 15 2" xfId="12310"/>
    <cellStyle name="Normal 9 16" xfId="2227"/>
    <cellStyle name="Normal 9 16 2" xfId="12015"/>
    <cellStyle name="Normal 9 17" xfId="2646"/>
    <cellStyle name="Normal 9 17 2" xfId="12333"/>
    <cellStyle name="Normal 9 18" xfId="2666"/>
    <cellStyle name="Normal 9 18 2" xfId="12351"/>
    <cellStyle name="Normal 9 19" xfId="10771"/>
    <cellStyle name="Normal 9 2" xfId="420"/>
    <cellStyle name="Normal 9 2 2" xfId="10538"/>
    <cellStyle name="Normal 9 20" xfId="52945"/>
    <cellStyle name="Normal 9 3" xfId="421"/>
    <cellStyle name="Normal 9 3 2" xfId="10539"/>
    <cellStyle name="Normal 9 4" xfId="422"/>
    <cellStyle name="Normal 9 4 2" xfId="10540"/>
    <cellStyle name="Normal 9 5" xfId="423"/>
    <cellStyle name="Normal 9 5 2" xfId="10541"/>
    <cellStyle name="Normal 9 6" xfId="424"/>
    <cellStyle name="Normal 9 6 2" xfId="10542"/>
    <cellStyle name="Normal 9 7" xfId="425"/>
    <cellStyle name="Normal 9 7 2" xfId="10543"/>
    <cellStyle name="Normal 9 8" xfId="426"/>
    <cellStyle name="Normal 9 8 2" xfId="10544"/>
    <cellStyle name="Normal 9 9" xfId="427"/>
    <cellStyle name="Normal 9 9 2" xfId="10545"/>
    <cellStyle name="Normal 90" xfId="2845"/>
    <cellStyle name="Normal 90 2" xfId="12481"/>
    <cellStyle name="Normal 91" xfId="2860"/>
    <cellStyle name="Normal 91 2" xfId="10198"/>
    <cellStyle name="Normal 91 2 2" xfId="15414"/>
    <cellStyle name="Normal 91 2 3" xfId="48763"/>
    <cellStyle name="Normal 91 3" xfId="12494"/>
    <cellStyle name="Normal 92" xfId="2875"/>
    <cellStyle name="Normal 92 2" xfId="12508"/>
    <cellStyle name="Normal 93" xfId="2890"/>
    <cellStyle name="Normal 93 2" xfId="12519"/>
    <cellStyle name="Normal 94" xfId="2905"/>
    <cellStyle name="Normal 94 2" xfId="12530"/>
    <cellStyle name="Normal 95" xfId="2920"/>
    <cellStyle name="Normal 95 2" xfId="12540"/>
    <cellStyle name="Normal 96" xfId="2935"/>
    <cellStyle name="Normal 96 2" xfId="12554"/>
    <cellStyle name="Normal 97" xfId="3528"/>
    <cellStyle name="Normal 97 2" xfId="13015"/>
    <cellStyle name="Normal 98" xfId="2965"/>
    <cellStyle name="Normal 98 2" xfId="12578"/>
    <cellStyle name="Normal 99" xfId="2979"/>
    <cellStyle name="Normal 99 2" xfId="12587"/>
    <cellStyle name="Normal_BIEU 1-DU TOAN 2017 (Ngọc Hiền gửi) 2" xfId="52973"/>
    <cellStyle name="Normal_Bieu BC 9 thang" xfId="3679"/>
    <cellStyle name="Normal_Bieumau-75" xfId="52916"/>
    <cellStyle name="Normal_Cocau2004(22-11)" xfId="428"/>
    <cellStyle name="Normal_KH NLN 05" xfId="52972"/>
    <cellStyle name="Normal_Mau giao thu (Bo)" xfId="52974"/>
    <cellStyle name="Normal_Phu luc 2 (11.10.08)" xfId="429"/>
    <cellStyle name="Normal_Sheet1" xfId="430"/>
    <cellStyle name="Normal_Sheet1 8" xfId="431"/>
    <cellStyle name="Normal_Sheet1_1 2" xfId="52915"/>
    <cellStyle name="Normal_Sheet2 2" xfId="52913"/>
    <cellStyle name="Normal1" xfId="2228"/>
    <cellStyle name="Normal1 2" xfId="12016"/>
    <cellStyle name="NormaŬ_Book2" xfId="2229"/>
    <cellStyle name="Note 2" xfId="2230"/>
    <cellStyle name="Note 2 10" xfId="5020"/>
    <cellStyle name="Note 2 10 2" xfId="15415"/>
    <cellStyle name="Note 2 10 3" xfId="22631"/>
    <cellStyle name="Note 2 10 4" xfId="27702"/>
    <cellStyle name="Note 2 10 5" xfId="32378"/>
    <cellStyle name="Note 2 10 6" xfId="37856"/>
    <cellStyle name="Note 2 10 7" xfId="42754"/>
    <cellStyle name="Note 2 10 8" xfId="48764"/>
    <cellStyle name="Note 2 11" xfId="4831"/>
    <cellStyle name="Note 2 11 2" xfId="15416"/>
    <cellStyle name="Note 2 11 3" xfId="22632"/>
    <cellStyle name="Note 2 11 4" xfId="27703"/>
    <cellStyle name="Note 2 11 5" xfId="32379"/>
    <cellStyle name="Note 2 11 6" xfId="37857"/>
    <cellStyle name="Note 2 11 7" xfId="42755"/>
    <cellStyle name="Note 2 11 8" xfId="48765"/>
    <cellStyle name="Note 2 12" xfId="4300"/>
    <cellStyle name="Note 2 12 2" xfId="15417"/>
    <cellStyle name="Note 2 12 3" xfId="22633"/>
    <cellStyle name="Note 2 12 4" xfId="27704"/>
    <cellStyle name="Note 2 12 5" xfId="32380"/>
    <cellStyle name="Note 2 12 6" xfId="37858"/>
    <cellStyle name="Note 2 12 7" xfId="42756"/>
    <cellStyle name="Note 2 12 8" xfId="48766"/>
    <cellStyle name="Note 2 13" xfId="6198"/>
    <cellStyle name="Note 2 13 2" xfId="15418"/>
    <cellStyle name="Note 2 13 3" xfId="22634"/>
    <cellStyle name="Note 2 13 4" xfId="27705"/>
    <cellStyle name="Note 2 13 5" xfId="32381"/>
    <cellStyle name="Note 2 13 6" xfId="37859"/>
    <cellStyle name="Note 2 13 7" xfId="42757"/>
    <cellStyle name="Note 2 13 8" xfId="48767"/>
    <cellStyle name="Note 2 14" xfId="7114"/>
    <cellStyle name="Note 2 14 2" xfId="15419"/>
    <cellStyle name="Note 2 14 3" xfId="22635"/>
    <cellStyle name="Note 2 14 4" xfId="27706"/>
    <cellStyle name="Note 2 14 5" xfId="32382"/>
    <cellStyle name="Note 2 14 6" xfId="37860"/>
    <cellStyle name="Note 2 14 7" xfId="42758"/>
    <cellStyle name="Note 2 14 8" xfId="48768"/>
    <cellStyle name="Note 2 15" xfId="5521"/>
    <cellStyle name="Note 2 15 2" xfId="15420"/>
    <cellStyle name="Note 2 15 3" xfId="22636"/>
    <cellStyle name="Note 2 15 4" xfId="27707"/>
    <cellStyle name="Note 2 15 5" xfId="32383"/>
    <cellStyle name="Note 2 15 6" xfId="37861"/>
    <cellStyle name="Note 2 15 7" xfId="42759"/>
    <cellStyle name="Note 2 15 8" xfId="48769"/>
    <cellStyle name="Note 2 16" xfId="12017"/>
    <cellStyle name="Note 2 17" xfId="20273"/>
    <cellStyle name="Note 2 18" xfId="47238"/>
    <cellStyle name="Note 2 2" xfId="432"/>
    <cellStyle name="Note 2 2 10" xfId="981"/>
    <cellStyle name="Note 2 2 10 10" xfId="19785"/>
    <cellStyle name="Note 2 2 10 11" xfId="47038"/>
    <cellStyle name="Note 2 2 10 2" xfId="4214"/>
    <cellStyle name="Note 2 2 10 2 10" xfId="37862"/>
    <cellStyle name="Note 2 2 10 2 11" xfId="42760"/>
    <cellStyle name="Note 2 2 10 2 12" xfId="48770"/>
    <cellStyle name="Note 2 2 10 2 2" xfId="6946"/>
    <cellStyle name="Note 2 2 10 2 2 2" xfId="15422"/>
    <cellStyle name="Note 2 2 10 2 2 3" xfId="22638"/>
    <cellStyle name="Note 2 2 10 2 2 4" xfId="27709"/>
    <cellStyle name="Note 2 2 10 2 2 5" xfId="32385"/>
    <cellStyle name="Note 2 2 10 2 2 6" xfId="37863"/>
    <cellStyle name="Note 2 2 10 2 2 7" xfId="42761"/>
    <cellStyle name="Note 2 2 10 2 2 8" xfId="48771"/>
    <cellStyle name="Note 2 2 10 2 3" xfId="3904"/>
    <cellStyle name="Note 2 2 10 2 3 2" xfId="15423"/>
    <cellStyle name="Note 2 2 10 2 3 3" xfId="22639"/>
    <cellStyle name="Note 2 2 10 2 3 4" xfId="27710"/>
    <cellStyle name="Note 2 2 10 2 3 5" xfId="32386"/>
    <cellStyle name="Note 2 2 10 2 3 6" xfId="37864"/>
    <cellStyle name="Note 2 2 10 2 3 7" xfId="42762"/>
    <cellStyle name="Note 2 2 10 2 3 8" xfId="48772"/>
    <cellStyle name="Note 2 2 10 2 4" xfId="6402"/>
    <cellStyle name="Note 2 2 10 2 4 2" xfId="15424"/>
    <cellStyle name="Note 2 2 10 2 4 3" xfId="22640"/>
    <cellStyle name="Note 2 2 10 2 4 4" xfId="27711"/>
    <cellStyle name="Note 2 2 10 2 4 5" xfId="32387"/>
    <cellStyle name="Note 2 2 10 2 4 6" xfId="37865"/>
    <cellStyle name="Note 2 2 10 2 4 7" xfId="42763"/>
    <cellStyle name="Note 2 2 10 2 4 8" xfId="48773"/>
    <cellStyle name="Note 2 2 10 2 5" xfId="6546"/>
    <cellStyle name="Note 2 2 10 2 5 2" xfId="15425"/>
    <cellStyle name="Note 2 2 10 2 5 3" xfId="22641"/>
    <cellStyle name="Note 2 2 10 2 5 4" xfId="27712"/>
    <cellStyle name="Note 2 2 10 2 5 5" xfId="32388"/>
    <cellStyle name="Note 2 2 10 2 5 6" xfId="37866"/>
    <cellStyle name="Note 2 2 10 2 5 7" xfId="42764"/>
    <cellStyle name="Note 2 2 10 2 5 8" xfId="48774"/>
    <cellStyle name="Note 2 2 10 2 6" xfId="15421"/>
    <cellStyle name="Note 2 2 10 2 7" xfId="22637"/>
    <cellStyle name="Note 2 2 10 2 8" xfId="27708"/>
    <cellStyle name="Note 2 2 10 2 9" xfId="32384"/>
    <cellStyle name="Note 2 2 10 3" xfId="5015"/>
    <cellStyle name="Note 2 2 10 3 10" xfId="15426"/>
    <cellStyle name="Note 2 2 10 3 11" xfId="22642"/>
    <cellStyle name="Note 2 2 10 3 12" xfId="27713"/>
    <cellStyle name="Note 2 2 10 3 13" xfId="32389"/>
    <cellStyle name="Note 2 2 10 3 14" xfId="37867"/>
    <cellStyle name="Note 2 2 10 3 15" xfId="42765"/>
    <cellStyle name="Note 2 2 10 3 16" xfId="48775"/>
    <cellStyle name="Note 2 2 10 3 2" xfId="7234"/>
    <cellStyle name="Note 2 2 10 3 2 2" xfId="15427"/>
    <cellStyle name="Note 2 2 10 3 2 3" xfId="22643"/>
    <cellStyle name="Note 2 2 10 3 2 4" xfId="27714"/>
    <cellStyle name="Note 2 2 10 3 2 5" xfId="32390"/>
    <cellStyle name="Note 2 2 10 3 2 6" xfId="37868"/>
    <cellStyle name="Note 2 2 10 3 2 7" xfId="42766"/>
    <cellStyle name="Note 2 2 10 3 2 8" xfId="48776"/>
    <cellStyle name="Note 2 2 10 3 3" xfId="7777"/>
    <cellStyle name="Note 2 2 10 3 3 2" xfId="15428"/>
    <cellStyle name="Note 2 2 10 3 3 3" xfId="22644"/>
    <cellStyle name="Note 2 2 10 3 3 4" xfId="27715"/>
    <cellStyle name="Note 2 2 10 3 3 5" xfId="32391"/>
    <cellStyle name="Note 2 2 10 3 3 6" xfId="37869"/>
    <cellStyle name="Note 2 2 10 3 3 7" xfId="42767"/>
    <cellStyle name="Note 2 2 10 3 3 8" xfId="48777"/>
    <cellStyle name="Note 2 2 10 3 4" xfId="8103"/>
    <cellStyle name="Note 2 2 10 3 4 2" xfId="15429"/>
    <cellStyle name="Note 2 2 10 3 4 3" xfId="22645"/>
    <cellStyle name="Note 2 2 10 3 4 4" xfId="27716"/>
    <cellStyle name="Note 2 2 10 3 4 5" xfId="32392"/>
    <cellStyle name="Note 2 2 10 3 4 6" xfId="37870"/>
    <cellStyle name="Note 2 2 10 3 4 7" xfId="42768"/>
    <cellStyle name="Note 2 2 10 3 4 8" xfId="48778"/>
    <cellStyle name="Note 2 2 10 3 5" xfId="8546"/>
    <cellStyle name="Note 2 2 10 3 5 2" xfId="15430"/>
    <cellStyle name="Note 2 2 10 3 5 3" xfId="22646"/>
    <cellStyle name="Note 2 2 10 3 5 4" xfId="27717"/>
    <cellStyle name="Note 2 2 10 3 5 5" xfId="32393"/>
    <cellStyle name="Note 2 2 10 3 5 6" xfId="37871"/>
    <cellStyle name="Note 2 2 10 3 5 7" xfId="42769"/>
    <cellStyle name="Note 2 2 10 3 5 8" xfId="48779"/>
    <cellStyle name="Note 2 2 10 3 6" xfId="8899"/>
    <cellStyle name="Note 2 2 10 3 6 2" xfId="15431"/>
    <cellStyle name="Note 2 2 10 3 6 3" xfId="22647"/>
    <cellStyle name="Note 2 2 10 3 6 4" xfId="27718"/>
    <cellStyle name="Note 2 2 10 3 6 5" xfId="32394"/>
    <cellStyle name="Note 2 2 10 3 6 6" xfId="37872"/>
    <cellStyle name="Note 2 2 10 3 6 7" xfId="42770"/>
    <cellStyle name="Note 2 2 10 3 6 8" xfId="48780"/>
    <cellStyle name="Note 2 2 10 3 7" xfId="9350"/>
    <cellStyle name="Note 2 2 10 3 7 2" xfId="15432"/>
    <cellStyle name="Note 2 2 10 3 7 3" xfId="22648"/>
    <cellStyle name="Note 2 2 10 3 7 4" xfId="27719"/>
    <cellStyle name="Note 2 2 10 3 7 5" xfId="32395"/>
    <cellStyle name="Note 2 2 10 3 7 6" xfId="37873"/>
    <cellStyle name="Note 2 2 10 3 7 7" xfId="42771"/>
    <cellStyle name="Note 2 2 10 3 7 8" xfId="48781"/>
    <cellStyle name="Note 2 2 10 3 8" xfId="9702"/>
    <cellStyle name="Note 2 2 10 3 8 2" xfId="15433"/>
    <cellStyle name="Note 2 2 10 3 8 3" xfId="22649"/>
    <cellStyle name="Note 2 2 10 3 8 4" xfId="27720"/>
    <cellStyle name="Note 2 2 10 3 8 5" xfId="32396"/>
    <cellStyle name="Note 2 2 10 3 8 6" xfId="37874"/>
    <cellStyle name="Note 2 2 10 3 8 7" xfId="42772"/>
    <cellStyle name="Note 2 2 10 3 8 8" xfId="48782"/>
    <cellStyle name="Note 2 2 10 3 9" xfId="9969"/>
    <cellStyle name="Note 2 2 10 3 9 2" xfId="15434"/>
    <cellStyle name="Note 2 2 10 3 9 3" xfId="22650"/>
    <cellStyle name="Note 2 2 10 3 9 4" xfId="27721"/>
    <cellStyle name="Note 2 2 10 3 9 5" xfId="32397"/>
    <cellStyle name="Note 2 2 10 3 9 6" xfId="37875"/>
    <cellStyle name="Note 2 2 10 3 9 7" xfId="42773"/>
    <cellStyle name="Note 2 2 10 3 9 8" xfId="48783"/>
    <cellStyle name="Note 2 2 10 4" xfId="4847"/>
    <cellStyle name="Note 2 2 10 4 10" xfId="15435"/>
    <cellStyle name="Note 2 2 10 4 11" xfId="22651"/>
    <cellStyle name="Note 2 2 10 4 12" xfId="27722"/>
    <cellStyle name="Note 2 2 10 4 13" xfId="32398"/>
    <cellStyle name="Note 2 2 10 4 14" xfId="37876"/>
    <cellStyle name="Note 2 2 10 4 15" xfId="42774"/>
    <cellStyle name="Note 2 2 10 4 16" xfId="48784"/>
    <cellStyle name="Note 2 2 10 4 2" xfId="7495"/>
    <cellStyle name="Note 2 2 10 4 2 2" xfId="15436"/>
    <cellStyle name="Note 2 2 10 4 2 3" xfId="22652"/>
    <cellStyle name="Note 2 2 10 4 2 4" xfId="27723"/>
    <cellStyle name="Note 2 2 10 4 2 5" xfId="32399"/>
    <cellStyle name="Note 2 2 10 4 2 6" xfId="37877"/>
    <cellStyle name="Note 2 2 10 4 2 7" xfId="42775"/>
    <cellStyle name="Note 2 2 10 4 2 8" xfId="48785"/>
    <cellStyle name="Note 2 2 10 4 3" xfId="7990"/>
    <cellStyle name="Note 2 2 10 4 3 2" xfId="15437"/>
    <cellStyle name="Note 2 2 10 4 3 3" xfId="22653"/>
    <cellStyle name="Note 2 2 10 4 3 4" xfId="27724"/>
    <cellStyle name="Note 2 2 10 4 3 5" xfId="32400"/>
    <cellStyle name="Note 2 2 10 4 3 6" xfId="37878"/>
    <cellStyle name="Note 2 2 10 4 3 7" xfId="42776"/>
    <cellStyle name="Note 2 2 10 4 3 8" xfId="48786"/>
    <cellStyle name="Note 2 2 10 4 4" xfId="8354"/>
    <cellStyle name="Note 2 2 10 4 4 2" xfId="15438"/>
    <cellStyle name="Note 2 2 10 4 4 3" xfId="22654"/>
    <cellStyle name="Note 2 2 10 4 4 4" xfId="27725"/>
    <cellStyle name="Note 2 2 10 4 4 5" xfId="32401"/>
    <cellStyle name="Note 2 2 10 4 4 6" xfId="37879"/>
    <cellStyle name="Note 2 2 10 4 4 7" xfId="42777"/>
    <cellStyle name="Note 2 2 10 4 4 8" xfId="48787"/>
    <cellStyle name="Note 2 2 10 4 5" xfId="8766"/>
    <cellStyle name="Note 2 2 10 4 5 2" xfId="15439"/>
    <cellStyle name="Note 2 2 10 4 5 3" xfId="22655"/>
    <cellStyle name="Note 2 2 10 4 5 4" xfId="27726"/>
    <cellStyle name="Note 2 2 10 4 5 5" xfId="32402"/>
    <cellStyle name="Note 2 2 10 4 5 6" xfId="37880"/>
    <cellStyle name="Note 2 2 10 4 5 7" xfId="42778"/>
    <cellStyle name="Note 2 2 10 4 5 8" xfId="48788"/>
    <cellStyle name="Note 2 2 10 4 6" xfId="9136"/>
    <cellStyle name="Note 2 2 10 4 6 2" xfId="15440"/>
    <cellStyle name="Note 2 2 10 4 6 3" xfId="22656"/>
    <cellStyle name="Note 2 2 10 4 6 4" xfId="27727"/>
    <cellStyle name="Note 2 2 10 4 6 5" xfId="32403"/>
    <cellStyle name="Note 2 2 10 4 6 6" xfId="37881"/>
    <cellStyle name="Note 2 2 10 4 6 7" xfId="42779"/>
    <cellStyle name="Note 2 2 10 4 6 8" xfId="48789"/>
    <cellStyle name="Note 2 2 10 4 7" xfId="9558"/>
    <cellStyle name="Note 2 2 10 4 7 2" xfId="15441"/>
    <cellStyle name="Note 2 2 10 4 7 3" xfId="22657"/>
    <cellStyle name="Note 2 2 10 4 7 4" xfId="27728"/>
    <cellStyle name="Note 2 2 10 4 7 5" xfId="32404"/>
    <cellStyle name="Note 2 2 10 4 7 6" xfId="37882"/>
    <cellStyle name="Note 2 2 10 4 7 7" xfId="42780"/>
    <cellStyle name="Note 2 2 10 4 7 8" xfId="48790"/>
    <cellStyle name="Note 2 2 10 4 8" xfId="9873"/>
    <cellStyle name="Note 2 2 10 4 8 2" xfId="15442"/>
    <cellStyle name="Note 2 2 10 4 8 3" xfId="22658"/>
    <cellStyle name="Note 2 2 10 4 8 4" xfId="27729"/>
    <cellStyle name="Note 2 2 10 4 8 5" xfId="32405"/>
    <cellStyle name="Note 2 2 10 4 8 6" xfId="37883"/>
    <cellStyle name="Note 2 2 10 4 8 7" xfId="42781"/>
    <cellStyle name="Note 2 2 10 4 8 8" xfId="48791"/>
    <cellStyle name="Note 2 2 10 4 9" xfId="10141"/>
    <cellStyle name="Note 2 2 10 4 9 2" xfId="15443"/>
    <cellStyle name="Note 2 2 10 4 9 3" xfId="22659"/>
    <cellStyle name="Note 2 2 10 4 9 4" xfId="27730"/>
    <cellStyle name="Note 2 2 10 4 9 5" xfId="32406"/>
    <cellStyle name="Note 2 2 10 4 9 6" xfId="37884"/>
    <cellStyle name="Note 2 2 10 4 9 7" xfId="42782"/>
    <cellStyle name="Note 2 2 10 4 9 8" xfId="48792"/>
    <cellStyle name="Note 2 2 10 5" xfId="5824"/>
    <cellStyle name="Note 2 2 10 5 2" xfId="15444"/>
    <cellStyle name="Note 2 2 10 5 3" xfId="22660"/>
    <cellStyle name="Note 2 2 10 5 4" xfId="27731"/>
    <cellStyle name="Note 2 2 10 5 5" xfId="32407"/>
    <cellStyle name="Note 2 2 10 5 6" xfId="37885"/>
    <cellStyle name="Note 2 2 10 5 7" xfId="42783"/>
    <cellStyle name="Note 2 2 10 5 8" xfId="48793"/>
    <cellStyle name="Note 2 2 10 6" xfId="5528"/>
    <cellStyle name="Note 2 2 10 6 2" xfId="15445"/>
    <cellStyle name="Note 2 2 10 6 3" xfId="22661"/>
    <cellStyle name="Note 2 2 10 6 4" xfId="27732"/>
    <cellStyle name="Note 2 2 10 6 5" xfId="32408"/>
    <cellStyle name="Note 2 2 10 6 6" xfId="37886"/>
    <cellStyle name="Note 2 2 10 6 7" xfId="42784"/>
    <cellStyle name="Note 2 2 10 6 8" xfId="48794"/>
    <cellStyle name="Note 2 2 10 7" xfId="6157"/>
    <cellStyle name="Note 2 2 10 7 2" xfId="15446"/>
    <cellStyle name="Note 2 2 10 7 3" xfId="22662"/>
    <cellStyle name="Note 2 2 10 7 4" xfId="27733"/>
    <cellStyle name="Note 2 2 10 7 5" xfId="32409"/>
    <cellStyle name="Note 2 2 10 7 6" xfId="37887"/>
    <cellStyle name="Note 2 2 10 7 7" xfId="42785"/>
    <cellStyle name="Note 2 2 10 7 8" xfId="48795"/>
    <cellStyle name="Note 2 2 10 8" xfId="6176"/>
    <cellStyle name="Note 2 2 10 8 2" xfId="15447"/>
    <cellStyle name="Note 2 2 10 8 3" xfId="22663"/>
    <cellStyle name="Note 2 2 10 8 4" xfId="27734"/>
    <cellStyle name="Note 2 2 10 8 5" xfId="32410"/>
    <cellStyle name="Note 2 2 10 8 6" xfId="37888"/>
    <cellStyle name="Note 2 2 10 8 7" xfId="42786"/>
    <cellStyle name="Note 2 2 10 8 8" xfId="48796"/>
    <cellStyle name="Note 2 2 10 9" xfId="10995"/>
    <cellStyle name="Note 2 2 11" xfId="1226"/>
    <cellStyle name="Note 2 2 11 10" xfId="26852"/>
    <cellStyle name="Note 2 2 11 11" xfId="47095"/>
    <cellStyle name="Note 2 2 11 2" xfId="4347"/>
    <cellStyle name="Note 2 2 11 2 10" xfId="37889"/>
    <cellStyle name="Note 2 2 11 2 11" xfId="42787"/>
    <cellStyle name="Note 2 2 11 2 12" xfId="48797"/>
    <cellStyle name="Note 2 2 11 2 2" xfId="6996"/>
    <cellStyle name="Note 2 2 11 2 2 2" xfId="15449"/>
    <cellStyle name="Note 2 2 11 2 2 3" xfId="22665"/>
    <cellStyle name="Note 2 2 11 2 2 4" xfId="27736"/>
    <cellStyle name="Note 2 2 11 2 2 5" xfId="32412"/>
    <cellStyle name="Note 2 2 11 2 2 6" xfId="37890"/>
    <cellStyle name="Note 2 2 11 2 2 7" xfId="42788"/>
    <cellStyle name="Note 2 2 11 2 2 8" xfId="48798"/>
    <cellStyle name="Note 2 2 11 2 3" xfId="3824"/>
    <cellStyle name="Note 2 2 11 2 3 2" xfId="15450"/>
    <cellStyle name="Note 2 2 11 2 3 3" xfId="22666"/>
    <cellStyle name="Note 2 2 11 2 3 4" xfId="27737"/>
    <cellStyle name="Note 2 2 11 2 3 5" xfId="32413"/>
    <cellStyle name="Note 2 2 11 2 3 6" xfId="37891"/>
    <cellStyle name="Note 2 2 11 2 3 7" xfId="42789"/>
    <cellStyle name="Note 2 2 11 2 3 8" xfId="48799"/>
    <cellStyle name="Note 2 2 11 2 4" xfId="6308"/>
    <cellStyle name="Note 2 2 11 2 4 2" xfId="15451"/>
    <cellStyle name="Note 2 2 11 2 4 3" xfId="22667"/>
    <cellStyle name="Note 2 2 11 2 4 4" xfId="27738"/>
    <cellStyle name="Note 2 2 11 2 4 5" xfId="32414"/>
    <cellStyle name="Note 2 2 11 2 4 6" xfId="37892"/>
    <cellStyle name="Note 2 2 11 2 4 7" xfId="42790"/>
    <cellStyle name="Note 2 2 11 2 4 8" xfId="48800"/>
    <cellStyle name="Note 2 2 11 2 5" xfId="9167"/>
    <cellStyle name="Note 2 2 11 2 5 2" xfId="15452"/>
    <cellStyle name="Note 2 2 11 2 5 3" xfId="22668"/>
    <cellStyle name="Note 2 2 11 2 5 4" xfId="27739"/>
    <cellStyle name="Note 2 2 11 2 5 5" xfId="32415"/>
    <cellStyle name="Note 2 2 11 2 5 6" xfId="37893"/>
    <cellStyle name="Note 2 2 11 2 5 7" xfId="42791"/>
    <cellStyle name="Note 2 2 11 2 5 8" xfId="48801"/>
    <cellStyle name="Note 2 2 11 2 6" xfId="15448"/>
    <cellStyle name="Note 2 2 11 2 7" xfId="22664"/>
    <cellStyle name="Note 2 2 11 2 8" xfId="27735"/>
    <cellStyle name="Note 2 2 11 2 9" xfId="32411"/>
    <cellStyle name="Note 2 2 11 3" xfId="4027"/>
    <cellStyle name="Note 2 2 11 3 10" xfId="15453"/>
    <cellStyle name="Note 2 2 11 3 11" xfId="22669"/>
    <cellStyle name="Note 2 2 11 3 12" xfId="27740"/>
    <cellStyle name="Note 2 2 11 3 13" xfId="32416"/>
    <cellStyle name="Note 2 2 11 3 14" xfId="37894"/>
    <cellStyle name="Note 2 2 11 3 15" xfId="42792"/>
    <cellStyle name="Note 2 2 11 3 16" xfId="48802"/>
    <cellStyle name="Note 2 2 11 3 2" xfId="6862"/>
    <cellStyle name="Note 2 2 11 3 2 2" xfId="15454"/>
    <cellStyle name="Note 2 2 11 3 2 3" xfId="22670"/>
    <cellStyle name="Note 2 2 11 3 2 4" xfId="27741"/>
    <cellStyle name="Note 2 2 11 3 2 5" xfId="32417"/>
    <cellStyle name="Note 2 2 11 3 2 6" xfId="37895"/>
    <cellStyle name="Note 2 2 11 3 2 7" xfId="42793"/>
    <cellStyle name="Note 2 2 11 3 2 8" xfId="48803"/>
    <cellStyle name="Note 2 2 11 3 3" xfId="7520"/>
    <cellStyle name="Note 2 2 11 3 3 2" xfId="15455"/>
    <cellStyle name="Note 2 2 11 3 3 3" xfId="22671"/>
    <cellStyle name="Note 2 2 11 3 3 4" xfId="27742"/>
    <cellStyle name="Note 2 2 11 3 3 5" xfId="32418"/>
    <cellStyle name="Note 2 2 11 3 3 6" xfId="37896"/>
    <cellStyle name="Note 2 2 11 3 3 7" xfId="42794"/>
    <cellStyle name="Note 2 2 11 3 3 8" xfId="48804"/>
    <cellStyle name="Note 2 2 11 3 4" xfId="4618"/>
    <cellStyle name="Note 2 2 11 3 4 2" xfId="15456"/>
    <cellStyle name="Note 2 2 11 3 4 3" xfId="22672"/>
    <cellStyle name="Note 2 2 11 3 4 4" xfId="27743"/>
    <cellStyle name="Note 2 2 11 3 4 5" xfId="32419"/>
    <cellStyle name="Note 2 2 11 3 4 6" xfId="37897"/>
    <cellStyle name="Note 2 2 11 3 4 7" xfId="42795"/>
    <cellStyle name="Note 2 2 11 3 4 8" xfId="48805"/>
    <cellStyle name="Note 2 2 11 3 5" xfId="6068"/>
    <cellStyle name="Note 2 2 11 3 5 2" xfId="15457"/>
    <cellStyle name="Note 2 2 11 3 5 3" xfId="22673"/>
    <cellStyle name="Note 2 2 11 3 5 4" xfId="27744"/>
    <cellStyle name="Note 2 2 11 3 5 5" xfId="32420"/>
    <cellStyle name="Note 2 2 11 3 5 6" xfId="37898"/>
    <cellStyle name="Note 2 2 11 3 5 7" xfId="42796"/>
    <cellStyle name="Note 2 2 11 3 5 8" xfId="48806"/>
    <cellStyle name="Note 2 2 11 3 6" xfId="5830"/>
    <cellStyle name="Note 2 2 11 3 6 2" xfId="15458"/>
    <cellStyle name="Note 2 2 11 3 6 3" xfId="22674"/>
    <cellStyle name="Note 2 2 11 3 6 4" xfId="27745"/>
    <cellStyle name="Note 2 2 11 3 6 5" xfId="32421"/>
    <cellStyle name="Note 2 2 11 3 6 6" xfId="37899"/>
    <cellStyle name="Note 2 2 11 3 6 7" xfId="42797"/>
    <cellStyle name="Note 2 2 11 3 6 8" xfId="48807"/>
    <cellStyle name="Note 2 2 11 3 7" xfId="5978"/>
    <cellStyle name="Note 2 2 11 3 7 2" xfId="15459"/>
    <cellStyle name="Note 2 2 11 3 7 3" xfId="22675"/>
    <cellStyle name="Note 2 2 11 3 7 4" xfId="27746"/>
    <cellStyle name="Note 2 2 11 3 7 5" xfId="32422"/>
    <cellStyle name="Note 2 2 11 3 7 6" xfId="37900"/>
    <cellStyle name="Note 2 2 11 3 7 7" xfId="42798"/>
    <cellStyle name="Note 2 2 11 3 7 8" xfId="48808"/>
    <cellStyle name="Note 2 2 11 3 8" xfId="6727"/>
    <cellStyle name="Note 2 2 11 3 8 2" xfId="15460"/>
    <cellStyle name="Note 2 2 11 3 8 3" xfId="22676"/>
    <cellStyle name="Note 2 2 11 3 8 4" xfId="27747"/>
    <cellStyle name="Note 2 2 11 3 8 5" xfId="32423"/>
    <cellStyle name="Note 2 2 11 3 8 6" xfId="37901"/>
    <cellStyle name="Note 2 2 11 3 8 7" xfId="42799"/>
    <cellStyle name="Note 2 2 11 3 8 8" xfId="48809"/>
    <cellStyle name="Note 2 2 11 3 9" xfId="6453"/>
    <cellStyle name="Note 2 2 11 3 9 2" xfId="15461"/>
    <cellStyle name="Note 2 2 11 3 9 3" xfId="22677"/>
    <cellStyle name="Note 2 2 11 3 9 4" xfId="27748"/>
    <cellStyle name="Note 2 2 11 3 9 5" xfId="32424"/>
    <cellStyle name="Note 2 2 11 3 9 6" xfId="37902"/>
    <cellStyle name="Note 2 2 11 3 9 7" xfId="42800"/>
    <cellStyle name="Note 2 2 11 3 9 8" xfId="48810"/>
    <cellStyle name="Note 2 2 11 4" xfId="5310"/>
    <cellStyle name="Note 2 2 11 4 10" xfId="15462"/>
    <cellStyle name="Note 2 2 11 4 11" xfId="22678"/>
    <cellStyle name="Note 2 2 11 4 12" xfId="27749"/>
    <cellStyle name="Note 2 2 11 4 13" xfId="32425"/>
    <cellStyle name="Note 2 2 11 4 14" xfId="37903"/>
    <cellStyle name="Note 2 2 11 4 15" xfId="42801"/>
    <cellStyle name="Note 2 2 11 4 16" xfId="48811"/>
    <cellStyle name="Note 2 2 11 4 2" xfId="7124"/>
    <cellStyle name="Note 2 2 11 4 2 2" xfId="15463"/>
    <cellStyle name="Note 2 2 11 4 2 3" xfId="22679"/>
    <cellStyle name="Note 2 2 11 4 2 4" xfId="27750"/>
    <cellStyle name="Note 2 2 11 4 2 5" xfId="32426"/>
    <cellStyle name="Note 2 2 11 4 2 6" xfId="37904"/>
    <cellStyle name="Note 2 2 11 4 2 7" xfId="42802"/>
    <cellStyle name="Note 2 2 11 4 2 8" xfId="48812"/>
    <cellStyle name="Note 2 2 11 4 3" xfId="7684"/>
    <cellStyle name="Note 2 2 11 4 3 2" xfId="15464"/>
    <cellStyle name="Note 2 2 11 4 3 3" xfId="22680"/>
    <cellStyle name="Note 2 2 11 4 3 4" xfId="27751"/>
    <cellStyle name="Note 2 2 11 4 3 5" xfId="32427"/>
    <cellStyle name="Note 2 2 11 4 3 6" xfId="37905"/>
    <cellStyle name="Note 2 2 11 4 3 7" xfId="42803"/>
    <cellStyle name="Note 2 2 11 4 3 8" xfId="48813"/>
    <cellStyle name="Note 2 2 11 4 4" xfId="5901"/>
    <cellStyle name="Note 2 2 11 4 4 2" xfId="15465"/>
    <cellStyle name="Note 2 2 11 4 4 3" xfId="22681"/>
    <cellStyle name="Note 2 2 11 4 4 4" xfId="27752"/>
    <cellStyle name="Note 2 2 11 4 4 5" xfId="32428"/>
    <cellStyle name="Note 2 2 11 4 4 6" xfId="37906"/>
    <cellStyle name="Note 2 2 11 4 4 7" xfId="42804"/>
    <cellStyle name="Note 2 2 11 4 4 8" xfId="48814"/>
    <cellStyle name="Note 2 2 11 4 5" xfId="8458"/>
    <cellStyle name="Note 2 2 11 4 5 2" xfId="15466"/>
    <cellStyle name="Note 2 2 11 4 5 3" xfId="22682"/>
    <cellStyle name="Note 2 2 11 4 5 4" xfId="27753"/>
    <cellStyle name="Note 2 2 11 4 5 5" xfId="32429"/>
    <cellStyle name="Note 2 2 11 4 5 6" xfId="37907"/>
    <cellStyle name="Note 2 2 11 4 5 7" xfId="42805"/>
    <cellStyle name="Note 2 2 11 4 5 8" xfId="48815"/>
    <cellStyle name="Note 2 2 11 4 6" xfId="8797"/>
    <cellStyle name="Note 2 2 11 4 6 2" xfId="15467"/>
    <cellStyle name="Note 2 2 11 4 6 3" xfId="22683"/>
    <cellStyle name="Note 2 2 11 4 6 4" xfId="27754"/>
    <cellStyle name="Note 2 2 11 4 6 5" xfId="32430"/>
    <cellStyle name="Note 2 2 11 4 6 6" xfId="37908"/>
    <cellStyle name="Note 2 2 11 4 6 7" xfId="42806"/>
    <cellStyle name="Note 2 2 11 4 6 8" xfId="48816"/>
    <cellStyle name="Note 2 2 11 4 7" xfId="9261"/>
    <cellStyle name="Note 2 2 11 4 7 2" xfId="15468"/>
    <cellStyle name="Note 2 2 11 4 7 3" xfId="22684"/>
    <cellStyle name="Note 2 2 11 4 7 4" xfId="27755"/>
    <cellStyle name="Note 2 2 11 4 7 5" xfId="32431"/>
    <cellStyle name="Note 2 2 11 4 7 6" xfId="37909"/>
    <cellStyle name="Note 2 2 11 4 7 7" xfId="42807"/>
    <cellStyle name="Note 2 2 11 4 7 8" xfId="48817"/>
    <cellStyle name="Note 2 2 11 4 8" xfId="9622"/>
    <cellStyle name="Note 2 2 11 4 8 2" xfId="15469"/>
    <cellStyle name="Note 2 2 11 4 8 3" xfId="22685"/>
    <cellStyle name="Note 2 2 11 4 8 4" xfId="27756"/>
    <cellStyle name="Note 2 2 11 4 8 5" xfId="32432"/>
    <cellStyle name="Note 2 2 11 4 8 6" xfId="37910"/>
    <cellStyle name="Note 2 2 11 4 8 7" xfId="42808"/>
    <cellStyle name="Note 2 2 11 4 8 8" xfId="48818"/>
    <cellStyle name="Note 2 2 11 4 9" xfId="6578"/>
    <cellStyle name="Note 2 2 11 4 9 2" xfId="15470"/>
    <cellStyle name="Note 2 2 11 4 9 3" xfId="22686"/>
    <cellStyle name="Note 2 2 11 4 9 4" xfId="27757"/>
    <cellStyle name="Note 2 2 11 4 9 5" xfId="32433"/>
    <cellStyle name="Note 2 2 11 4 9 6" xfId="37911"/>
    <cellStyle name="Note 2 2 11 4 9 7" xfId="42809"/>
    <cellStyle name="Note 2 2 11 4 9 8" xfId="48819"/>
    <cellStyle name="Note 2 2 11 5" xfId="4542"/>
    <cellStyle name="Note 2 2 11 5 2" xfId="15471"/>
    <cellStyle name="Note 2 2 11 5 3" xfId="22687"/>
    <cellStyle name="Note 2 2 11 5 4" xfId="27758"/>
    <cellStyle name="Note 2 2 11 5 5" xfId="32434"/>
    <cellStyle name="Note 2 2 11 5 6" xfId="37912"/>
    <cellStyle name="Note 2 2 11 5 7" xfId="42810"/>
    <cellStyle name="Note 2 2 11 5 8" xfId="48820"/>
    <cellStyle name="Note 2 2 11 6" xfId="5417"/>
    <cellStyle name="Note 2 2 11 6 2" xfId="15472"/>
    <cellStyle name="Note 2 2 11 6 3" xfId="22688"/>
    <cellStyle name="Note 2 2 11 6 4" xfId="27759"/>
    <cellStyle name="Note 2 2 11 6 5" xfId="32435"/>
    <cellStyle name="Note 2 2 11 6 6" xfId="37913"/>
    <cellStyle name="Note 2 2 11 6 7" xfId="42811"/>
    <cellStyle name="Note 2 2 11 6 8" xfId="48821"/>
    <cellStyle name="Note 2 2 11 7" xfId="5560"/>
    <cellStyle name="Note 2 2 11 7 2" xfId="15473"/>
    <cellStyle name="Note 2 2 11 7 3" xfId="22689"/>
    <cellStyle name="Note 2 2 11 7 4" xfId="27760"/>
    <cellStyle name="Note 2 2 11 7 5" xfId="32436"/>
    <cellStyle name="Note 2 2 11 7 6" xfId="37914"/>
    <cellStyle name="Note 2 2 11 7 7" xfId="42812"/>
    <cellStyle name="Note 2 2 11 7 8" xfId="48822"/>
    <cellStyle name="Note 2 2 11 8" xfId="5871"/>
    <cellStyle name="Note 2 2 11 8 2" xfId="15474"/>
    <cellStyle name="Note 2 2 11 8 3" xfId="22690"/>
    <cellStyle name="Note 2 2 11 8 4" xfId="27761"/>
    <cellStyle name="Note 2 2 11 8 5" xfId="32437"/>
    <cellStyle name="Note 2 2 11 8 6" xfId="37915"/>
    <cellStyle name="Note 2 2 11 8 7" xfId="42813"/>
    <cellStyle name="Note 2 2 11 8 8" xfId="48823"/>
    <cellStyle name="Note 2 2 11 9" xfId="11189"/>
    <cellStyle name="Note 2 2 12" xfId="1263"/>
    <cellStyle name="Note 2 2 12 10" xfId="26870"/>
    <cellStyle name="Note 2 2 12 11" xfId="47105"/>
    <cellStyle name="Note 2 2 12 2" xfId="4372"/>
    <cellStyle name="Note 2 2 12 2 10" xfId="37916"/>
    <cellStyle name="Note 2 2 12 2 11" xfId="42814"/>
    <cellStyle name="Note 2 2 12 2 12" xfId="48824"/>
    <cellStyle name="Note 2 2 12 2 2" xfId="7004"/>
    <cellStyle name="Note 2 2 12 2 2 2" xfId="15476"/>
    <cellStyle name="Note 2 2 12 2 2 3" xfId="22692"/>
    <cellStyle name="Note 2 2 12 2 2 4" xfId="27763"/>
    <cellStyle name="Note 2 2 12 2 2 5" xfId="32439"/>
    <cellStyle name="Note 2 2 12 2 2 6" xfId="37917"/>
    <cellStyle name="Note 2 2 12 2 2 7" xfId="42815"/>
    <cellStyle name="Note 2 2 12 2 2 8" xfId="48825"/>
    <cellStyle name="Note 2 2 12 2 3" xfId="6831"/>
    <cellStyle name="Note 2 2 12 2 3 2" xfId="15477"/>
    <cellStyle name="Note 2 2 12 2 3 3" xfId="22693"/>
    <cellStyle name="Note 2 2 12 2 3 4" xfId="27764"/>
    <cellStyle name="Note 2 2 12 2 3 5" xfId="32440"/>
    <cellStyle name="Note 2 2 12 2 3 6" xfId="37918"/>
    <cellStyle name="Note 2 2 12 2 3 7" xfId="42816"/>
    <cellStyle name="Note 2 2 12 2 3 8" xfId="48826"/>
    <cellStyle name="Note 2 2 12 2 4" xfId="6637"/>
    <cellStyle name="Note 2 2 12 2 4 2" xfId="15478"/>
    <cellStyle name="Note 2 2 12 2 4 3" xfId="22694"/>
    <cellStyle name="Note 2 2 12 2 4 4" xfId="27765"/>
    <cellStyle name="Note 2 2 12 2 4 5" xfId="32441"/>
    <cellStyle name="Note 2 2 12 2 4 6" xfId="37919"/>
    <cellStyle name="Note 2 2 12 2 4 7" xfId="42817"/>
    <cellStyle name="Note 2 2 12 2 4 8" xfId="48827"/>
    <cellStyle name="Note 2 2 12 2 5" xfId="9174"/>
    <cellStyle name="Note 2 2 12 2 5 2" xfId="15479"/>
    <cellStyle name="Note 2 2 12 2 5 3" xfId="22695"/>
    <cellStyle name="Note 2 2 12 2 5 4" xfId="27766"/>
    <cellStyle name="Note 2 2 12 2 5 5" xfId="32442"/>
    <cellStyle name="Note 2 2 12 2 5 6" xfId="37920"/>
    <cellStyle name="Note 2 2 12 2 5 7" xfId="42818"/>
    <cellStyle name="Note 2 2 12 2 5 8" xfId="48828"/>
    <cellStyle name="Note 2 2 12 2 6" xfId="15475"/>
    <cellStyle name="Note 2 2 12 2 7" xfId="22691"/>
    <cellStyle name="Note 2 2 12 2 8" xfId="27762"/>
    <cellStyle name="Note 2 2 12 2 9" xfId="32438"/>
    <cellStyle name="Note 2 2 12 3" xfId="5507"/>
    <cellStyle name="Note 2 2 12 3 10" xfId="15480"/>
    <cellStyle name="Note 2 2 12 3 11" xfId="22696"/>
    <cellStyle name="Note 2 2 12 3 12" xfId="27767"/>
    <cellStyle name="Note 2 2 12 3 13" xfId="32443"/>
    <cellStyle name="Note 2 2 12 3 14" xfId="37921"/>
    <cellStyle name="Note 2 2 12 3 15" xfId="42819"/>
    <cellStyle name="Note 2 2 12 3 16" xfId="48829"/>
    <cellStyle name="Note 2 2 12 3 2" xfId="7409"/>
    <cellStyle name="Note 2 2 12 3 2 2" xfId="15481"/>
    <cellStyle name="Note 2 2 12 3 2 3" xfId="22697"/>
    <cellStyle name="Note 2 2 12 3 2 4" xfId="27768"/>
    <cellStyle name="Note 2 2 12 3 2 5" xfId="32444"/>
    <cellStyle name="Note 2 2 12 3 2 6" xfId="37922"/>
    <cellStyle name="Note 2 2 12 3 2 7" xfId="42820"/>
    <cellStyle name="Note 2 2 12 3 2 8" xfId="48830"/>
    <cellStyle name="Note 2 2 12 3 3" xfId="7927"/>
    <cellStyle name="Note 2 2 12 3 3 2" xfId="15482"/>
    <cellStyle name="Note 2 2 12 3 3 3" xfId="22698"/>
    <cellStyle name="Note 2 2 12 3 3 4" xfId="27769"/>
    <cellStyle name="Note 2 2 12 3 3 5" xfId="32445"/>
    <cellStyle name="Note 2 2 12 3 3 6" xfId="37923"/>
    <cellStyle name="Note 2 2 12 3 3 7" xfId="42821"/>
    <cellStyle name="Note 2 2 12 3 3 8" xfId="48831"/>
    <cellStyle name="Note 2 2 12 3 4" xfId="8266"/>
    <cellStyle name="Note 2 2 12 3 4 2" xfId="15483"/>
    <cellStyle name="Note 2 2 12 3 4 3" xfId="22699"/>
    <cellStyle name="Note 2 2 12 3 4 4" xfId="27770"/>
    <cellStyle name="Note 2 2 12 3 4 5" xfId="32446"/>
    <cellStyle name="Note 2 2 12 3 4 6" xfId="37924"/>
    <cellStyle name="Note 2 2 12 3 4 7" xfId="42822"/>
    <cellStyle name="Note 2 2 12 3 4 8" xfId="48832"/>
    <cellStyle name="Note 2 2 12 3 5" xfId="8700"/>
    <cellStyle name="Note 2 2 12 3 5 2" xfId="15484"/>
    <cellStyle name="Note 2 2 12 3 5 3" xfId="22700"/>
    <cellStyle name="Note 2 2 12 3 5 4" xfId="27771"/>
    <cellStyle name="Note 2 2 12 3 5 5" xfId="32447"/>
    <cellStyle name="Note 2 2 12 3 5 6" xfId="37925"/>
    <cellStyle name="Note 2 2 12 3 5 7" xfId="42823"/>
    <cellStyle name="Note 2 2 12 3 5 8" xfId="48833"/>
    <cellStyle name="Note 2 2 12 3 6" xfId="9049"/>
    <cellStyle name="Note 2 2 12 3 6 2" xfId="15485"/>
    <cellStyle name="Note 2 2 12 3 6 3" xfId="22701"/>
    <cellStyle name="Note 2 2 12 3 6 4" xfId="27772"/>
    <cellStyle name="Note 2 2 12 3 6 5" xfId="32448"/>
    <cellStyle name="Note 2 2 12 3 6 6" xfId="37926"/>
    <cellStyle name="Note 2 2 12 3 6 7" xfId="42824"/>
    <cellStyle name="Note 2 2 12 3 6 8" xfId="48834"/>
    <cellStyle name="Note 2 2 12 3 7" xfId="9502"/>
    <cellStyle name="Note 2 2 12 3 7 2" xfId="15486"/>
    <cellStyle name="Note 2 2 12 3 7 3" xfId="22702"/>
    <cellStyle name="Note 2 2 12 3 7 4" xfId="27773"/>
    <cellStyle name="Note 2 2 12 3 7 5" xfId="32449"/>
    <cellStyle name="Note 2 2 12 3 7 6" xfId="37927"/>
    <cellStyle name="Note 2 2 12 3 7 7" xfId="42825"/>
    <cellStyle name="Note 2 2 12 3 7 8" xfId="48835"/>
    <cellStyle name="Note 2 2 12 3 8" xfId="9820"/>
    <cellStyle name="Note 2 2 12 3 8 2" xfId="15487"/>
    <cellStyle name="Note 2 2 12 3 8 3" xfId="22703"/>
    <cellStyle name="Note 2 2 12 3 8 4" xfId="27774"/>
    <cellStyle name="Note 2 2 12 3 8 5" xfId="32450"/>
    <cellStyle name="Note 2 2 12 3 8 6" xfId="37928"/>
    <cellStyle name="Note 2 2 12 3 8 7" xfId="42826"/>
    <cellStyle name="Note 2 2 12 3 8 8" xfId="48836"/>
    <cellStyle name="Note 2 2 12 3 9" xfId="10088"/>
    <cellStyle name="Note 2 2 12 3 9 2" xfId="15488"/>
    <cellStyle name="Note 2 2 12 3 9 3" xfId="22704"/>
    <cellStyle name="Note 2 2 12 3 9 4" xfId="27775"/>
    <cellStyle name="Note 2 2 12 3 9 5" xfId="32451"/>
    <cellStyle name="Note 2 2 12 3 9 6" xfId="37929"/>
    <cellStyle name="Note 2 2 12 3 9 7" xfId="42827"/>
    <cellStyle name="Note 2 2 12 3 9 8" xfId="48837"/>
    <cellStyle name="Note 2 2 12 4" xfId="5106"/>
    <cellStyle name="Note 2 2 12 4 10" xfId="15489"/>
    <cellStyle name="Note 2 2 12 4 11" xfId="22705"/>
    <cellStyle name="Note 2 2 12 4 12" xfId="27776"/>
    <cellStyle name="Note 2 2 12 4 13" xfId="32452"/>
    <cellStyle name="Note 2 2 12 4 14" xfId="37930"/>
    <cellStyle name="Note 2 2 12 4 15" xfId="42828"/>
    <cellStyle name="Note 2 2 12 4 16" xfId="48838"/>
    <cellStyle name="Note 2 2 12 4 2" xfId="6821"/>
    <cellStyle name="Note 2 2 12 4 2 2" xfId="15490"/>
    <cellStyle name="Note 2 2 12 4 2 3" xfId="22706"/>
    <cellStyle name="Note 2 2 12 4 2 4" xfId="27777"/>
    <cellStyle name="Note 2 2 12 4 2 5" xfId="32453"/>
    <cellStyle name="Note 2 2 12 4 2 6" xfId="37931"/>
    <cellStyle name="Note 2 2 12 4 2 7" xfId="42829"/>
    <cellStyle name="Note 2 2 12 4 2 8" xfId="48839"/>
    <cellStyle name="Note 2 2 12 4 3" xfId="6163"/>
    <cellStyle name="Note 2 2 12 4 3 2" xfId="15491"/>
    <cellStyle name="Note 2 2 12 4 3 3" xfId="22707"/>
    <cellStyle name="Note 2 2 12 4 3 4" xfId="27778"/>
    <cellStyle name="Note 2 2 12 4 3 5" xfId="32454"/>
    <cellStyle name="Note 2 2 12 4 3 6" xfId="37932"/>
    <cellStyle name="Note 2 2 12 4 3 7" xfId="42830"/>
    <cellStyle name="Note 2 2 12 4 3 8" xfId="48840"/>
    <cellStyle name="Note 2 2 12 4 4" xfId="4633"/>
    <cellStyle name="Note 2 2 12 4 4 2" xfId="15492"/>
    <cellStyle name="Note 2 2 12 4 4 3" xfId="22708"/>
    <cellStyle name="Note 2 2 12 4 4 4" xfId="27779"/>
    <cellStyle name="Note 2 2 12 4 4 5" xfId="32455"/>
    <cellStyle name="Note 2 2 12 4 4 6" xfId="37933"/>
    <cellStyle name="Note 2 2 12 4 4 7" xfId="42831"/>
    <cellStyle name="Note 2 2 12 4 4 8" xfId="48841"/>
    <cellStyle name="Note 2 2 12 4 5" xfId="6610"/>
    <cellStyle name="Note 2 2 12 4 5 2" xfId="15493"/>
    <cellStyle name="Note 2 2 12 4 5 3" xfId="22709"/>
    <cellStyle name="Note 2 2 12 4 5 4" xfId="27780"/>
    <cellStyle name="Note 2 2 12 4 5 5" xfId="32456"/>
    <cellStyle name="Note 2 2 12 4 5 6" xfId="37934"/>
    <cellStyle name="Note 2 2 12 4 5 7" xfId="42832"/>
    <cellStyle name="Note 2 2 12 4 5 8" xfId="48842"/>
    <cellStyle name="Note 2 2 12 4 6" xfId="6439"/>
    <cellStyle name="Note 2 2 12 4 6 2" xfId="15494"/>
    <cellStyle name="Note 2 2 12 4 6 3" xfId="22710"/>
    <cellStyle name="Note 2 2 12 4 6 4" xfId="27781"/>
    <cellStyle name="Note 2 2 12 4 6 5" xfId="32457"/>
    <cellStyle name="Note 2 2 12 4 6 6" xfId="37935"/>
    <cellStyle name="Note 2 2 12 4 6 7" xfId="42833"/>
    <cellStyle name="Note 2 2 12 4 6 8" xfId="48843"/>
    <cellStyle name="Note 2 2 12 4 7" xfId="5465"/>
    <cellStyle name="Note 2 2 12 4 7 2" xfId="15495"/>
    <cellStyle name="Note 2 2 12 4 7 3" xfId="22711"/>
    <cellStyle name="Note 2 2 12 4 7 4" xfId="27782"/>
    <cellStyle name="Note 2 2 12 4 7 5" xfId="32458"/>
    <cellStyle name="Note 2 2 12 4 7 6" xfId="37936"/>
    <cellStyle name="Note 2 2 12 4 7 7" xfId="42834"/>
    <cellStyle name="Note 2 2 12 4 7 8" xfId="48844"/>
    <cellStyle name="Note 2 2 12 4 8" xfId="4685"/>
    <cellStyle name="Note 2 2 12 4 8 2" xfId="15496"/>
    <cellStyle name="Note 2 2 12 4 8 3" xfId="22712"/>
    <cellStyle name="Note 2 2 12 4 8 4" xfId="27783"/>
    <cellStyle name="Note 2 2 12 4 8 5" xfId="32459"/>
    <cellStyle name="Note 2 2 12 4 8 6" xfId="37937"/>
    <cellStyle name="Note 2 2 12 4 8 7" xfId="42835"/>
    <cellStyle name="Note 2 2 12 4 8 8" xfId="48845"/>
    <cellStyle name="Note 2 2 12 4 9" xfId="7610"/>
    <cellStyle name="Note 2 2 12 4 9 2" xfId="15497"/>
    <cellStyle name="Note 2 2 12 4 9 3" xfId="22713"/>
    <cellStyle name="Note 2 2 12 4 9 4" xfId="27784"/>
    <cellStyle name="Note 2 2 12 4 9 5" xfId="32460"/>
    <cellStyle name="Note 2 2 12 4 9 6" xfId="37938"/>
    <cellStyle name="Note 2 2 12 4 9 7" xfId="42836"/>
    <cellStyle name="Note 2 2 12 4 9 8" xfId="48846"/>
    <cellStyle name="Note 2 2 12 5" xfId="3867"/>
    <cellStyle name="Note 2 2 12 5 2" xfId="15498"/>
    <cellStyle name="Note 2 2 12 5 3" xfId="22714"/>
    <cellStyle name="Note 2 2 12 5 4" xfId="27785"/>
    <cellStyle name="Note 2 2 12 5 5" xfId="32461"/>
    <cellStyle name="Note 2 2 12 5 6" xfId="37939"/>
    <cellStyle name="Note 2 2 12 5 7" xfId="42837"/>
    <cellStyle name="Note 2 2 12 5 8" xfId="48847"/>
    <cellStyle name="Note 2 2 12 6" xfId="5924"/>
    <cellStyle name="Note 2 2 12 6 2" xfId="15499"/>
    <cellStyle name="Note 2 2 12 6 3" xfId="22715"/>
    <cellStyle name="Note 2 2 12 6 4" xfId="27786"/>
    <cellStyle name="Note 2 2 12 6 5" xfId="32462"/>
    <cellStyle name="Note 2 2 12 6 6" xfId="37940"/>
    <cellStyle name="Note 2 2 12 6 7" xfId="42838"/>
    <cellStyle name="Note 2 2 12 6 8" xfId="48848"/>
    <cellStyle name="Note 2 2 12 7" xfId="4883"/>
    <cellStyle name="Note 2 2 12 7 2" xfId="15500"/>
    <cellStyle name="Note 2 2 12 7 3" xfId="22716"/>
    <cellStyle name="Note 2 2 12 7 4" xfId="27787"/>
    <cellStyle name="Note 2 2 12 7 5" xfId="32463"/>
    <cellStyle name="Note 2 2 12 7 6" xfId="37941"/>
    <cellStyle name="Note 2 2 12 7 7" xfId="42839"/>
    <cellStyle name="Note 2 2 12 7 8" xfId="48849"/>
    <cellStyle name="Note 2 2 12 8" xfId="6050"/>
    <cellStyle name="Note 2 2 12 8 2" xfId="15501"/>
    <cellStyle name="Note 2 2 12 8 3" xfId="22717"/>
    <cellStyle name="Note 2 2 12 8 4" xfId="27788"/>
    <cellStyle name="Note 2 2 12 8 5" xfId="32464"/>
    <cellStyle name="Note 2 2 12 8 6" xfId="37942"/>
    <cellStyle name="Note 2 2 12 8 7" xfId="42840"/>
    <cellStyle name="Note 2 2 12 8 8" xfId="48850"/>
    <cellStyle name="Note 2 2 12 9" xfId="11222"/>
    <cellStyle name="Note 2 2 13" xfId="1306"/>
    <cellStyle name="Note 2 2 13 10" xfId="11055"/>
    <cellStyle name="Note 2 2 13 11" xfId="47115"/>
    <cellStyle name="Note 2 2 13 2" xfId="4396"/>
    <cellStyle name="Note 2 2 13 2 10" xfId="37943"/>
    <cellStyle name="Note 2 2 13 2 11" xfId="42841"/>
    <cellStyle name="Note 2 2 13 2 12" xfId="48851"/>
    <cellStyle name="Note 2 2 13 2 2" xfId="7014"/>
    <cellStyle name="Note 2 2 13 2 2 2" xfId="15503"/>
    <cellStyle name="Note 2 2 13 2 2 3" xfId="22719"/>
    <cellStyle name="Note 2 2 13 2 2 4" xfId="27790"/>
    <cellStyle name="Note 2 2 13 2 2 5" xfId="32466"/>
    <cellStyle name="Note 2 2 13 2 2 6" xfId="37944"/>
    <cellStyle name="Note 2 2 13 2 2 7" xfId="42842"/>
    <cellStyle name="Note 2 2 13 2 2 8" xfId="48852"/>
    <cellStyle name="Note 2 2 13 2 3" xfId="4741"/>
    <cellStyle name="Note 2 2 13 2 3 2" xfId="15504"/>
    <cellStyle name="Note 2 2 13 2 3 3" xfId="22720"/>
    <cellStyle name="Note 2 2 13 2 3 4" xfId="27791"/>
    <cellStyle name="Note 2 2 13 2 3 5" xfId="32467"/>
    <cellStyle name="Note 2 2 13 2 3 6" xfId="37945"/>
    <cellStyle name="Note 2 2 13 2 3 7" xfId="42843"/>
    <cellStyle name="Note 2 2 13 2 3 8" xfId="48853"/>
    <cellStyle name="Note 2 2 13 2 4" xfId="6302"/>
    <cellStyle name="Note 2 2 13 2 4 2" xfId="15505"/>
    <cellStyle name="Note 2 2 13 2 4 3" xfId="22721"/>
    <cellStyle name="Note 2 2 13 2 4 4" xfId="27792"/>
    <cellStyle name="Note 2 2 13 2 4 5" xfId="32468"/>
    <cellStyle name="Note 2 2 13 2 4 6" xfId="37946"/>
    <cellStyle name="Note 2 2 13 2 4 7" xfId="42844"/>
    <cellStyle name="Note 2 2 13 2 4 8" xfId="48854"/>
    <cellStyle name="Note 2 2 13 2 5" xfId="9184"/>
    <cellStyle name="Note 2 2 13 2 5 2" xfId="15506"/>
    <cellStyle name="Note 2 2 13 2 5 3" xfId="22722"/>
    <cellStyle name="Note 2 2 13 2 5 4" xfId="27793"/>
    <cellStyle name="Note 2 2 13 2 5 5" xfId="32469"/>
    <cellStyle name="Note 2 2 13 2 5 6" xfId="37947"/>
    <cellStyle name="Note 2 2 13 2 5 7" xfId="42845"/>
    <cellStyle name="Note 2 2 13 2 5 8" xfId="48855"/>
    <cellStyle name="Note 2 2 13 2 6" xfId="15502"/>
    <cellStyle name="Note 2 2 13 2 7" xfId="22718"/>
    <cellStyle name="Note 2 2 13 2 8" xfId="27789"/>
    <cellStyle name="Note 2 2 13 2 9" xfId="32465"/>
    <cellStyle name="Note 2 2 13 3" xfId="3794"/>
    <cellStyle name="Note 2 2 13 3 10" xfId="15507"/>
    <cellStyle name="Note 2 2 13 3 11" xfId="22723"/>
    <cellStyle name="Note 2 2 13 3 12" xfId="27794"/>
    <cellStyle name="Note 2 2 13 3 13" xfId="32470"/>
    <cellStyle name="Note 2 2 13 3 14" xfId="37948"/>
    <cellStyle name="Note 2 2 13 3 15" xfId="42846"/>
    <cellStyle name="Note 2 2 13 3 16" xfId="48856"/>
    <cellStyle name="Note 2 2 13 3 2" xfId="6780"/>
    <cellStyle name="Note 2 2 13 3 2 2" xfId="15508"/>
    <cellStyle name="Note 2 2 13 3 2 3" xfId="22724"/>
    <cellStyle name="Note 2 2 13 3 2 4" xfId="27795"/>
    <cellStyle name="Note 2 2 13 3 2 5" xfId="32471"/>
    <cellStyle name="Note 2 2 13 3 2 6" xfId="37949"/>
    <cellStyle name="Note 2 2 13 3 2 7" xfId="42847"/>
    <cellStyle name="Note 2 2 13 3 2 8" xfId="48857"/>
    <cellStyle name="Note 2 2 13 3 3" xfId="5281"/>
    <cellStyle name="Note 2 2 13 3 3 2" xfId="15509"/>
    <cellStyle name="Note 2 2 13 3 3 3" xfId="22725"/>
    <cellStyle name="Note 2 2 13 3 3 4" xfId="27796"/>
    <cellStyle name="Note 2 2 13 3 3 5" xfId="32472"/>
    <cellStyle name="Note 2 2 13 3 3 6" xfId="37950"/>
    <cellStyle name="Note 2 2 13 3 3 7" xfId="42848"/>
    <cellStyle name="Note 2 2 13 3 3 8" xfId="48858"/>
    <cellStyle name="Note 2 2 13 3 4" xfId="7437"/>
    <cellStyle name="Note 2 2 13 3 4 2" xfId="15510"/>
    <cellStyle name="Note 2 2 13 3 4 3" xfId="22726"/>
    <cellStyle name="Note 2 2 13 3 4 4" xfId="27797"/>
    <cellStyle name="Note 2 2 13 3 4 5" xfId="32473"/>
    <cellStyle name="Note 2 2 13 3 4 6" xfId="37951"/>
    <cellStyle name="Note 2 2 13 3 4 7" xfId="42849"/>
    <cellStyle name="Note 2 2 13 3 4 8" xfId="48859"/>
    <cellStyle name="Note 2 2 13 3 5" xfId="7057"/>
    <cellStyle name="Note 2 2 13 3 5 2" xfId="15511"/>
    <cellStyle name="Note 2 2 13 3 5 3" xfId="22727"/>
    <cellStyle name="Note 2 2 13 3 5 4" xfId="27798"/>
    <cellStyle name="Note 2 2 13 3 5 5" xfId="32474"/>
    <cellStyle name="Note 2 2 13 3 5 6" xfId="37952"/>
    <cellStyle name="Note 2 2 13 3 5 7" xfId="42850"/>
    <cellStyle name="Note 2 2 13 3 5 8" xfId="48860"/>
    <cellStyle name="Note 2 2 13 3 6" xfId="5925"/>
    <cellStyle name="Note 2 2 13 3 6 2" xfId="15512"/>
    <cellStyle name="Note 2 2 13 3 6 3" xfId="22728"/>
    <cellStyle name="Note 2 2 13 3 6 4" xfId="27799"/>
    <cellStyle name="Note 2 2 13 3 6 5" xfId="32475"/>
    <cellStyle name="Note 2 2 13 3 6 6" xfId="37953"/>
    <cellStyle name="Note 2 2 13 3 6 7" xfId="42851"/>
    <cellStyle name="Note 2 2 13 3 6 8" xfId="48861"/>
    <cellStyle name="Note 2 2 13 3 7" xfId="4930"/>
    <cellStyle name="Note 2 2 13 3 7 2" xfId="15513"/>
    <cellStyle name="Note 2 2 13 3 7 3" xfId="22729"/>
    <cellStyle name="Note 2 2 13 3 7 4" xfId="27800"/>
    <cellStyle name="Note 2 2 13 3 7 5" xfId="32476"/>
    <cellStyle name="Note 2 2 13 3 7 6" xfId="37954"/>
    <cellStyle name="Note 2 2 13 3 7 7" xfId="42852"/>
    <cellStyle name="Note 2 2 13 3 7 8" xfId="48862"/>
    <cellStyle name="Note 2 2 13 3 8" xfId="8757"/>
    <cellStyle name="Note 2 2 13 3 8 2" xfId="15514"/>
    <cellStyle name="Note 2 2 13 3 8 3" xfId="22730"/>
    <cellStyle name="Note 2 2 13 3 8 4" xfId="27801"/>
    <cellStyle name="Note 2 2 13 3 8 5" xfId="32477"/>
    <cellStyle name="Note 2 2 13 3 8 6" xfId="37955"/>
    <cellStyle name="Note 2 2 13 3 8 7" xfId="42853"/>
    <cellStyle name="Note 2 2 13 3 8 8" xfId="48863"/>
    <cellStyle name="Note 2 2 13 3 9" xfId="6614"/>
    <cellStyle name="Note 2 2 13 3 9 2" xfId="15515"/>
    <cellStyle name="Note 2 2 13 3 9 3" xfId="22731"/>
    <cellStyle name="Note 2 2 13 3 9 4" xfId="27802"/>
    <cellStyle name="Note 2 2 13 3 9 5" xfId="32478"/>
    <cellStyle name="Note 2 2 13 3 9 6" xfId="37956"/>
    <cellStyle name="Note 2 2 13 3 9 7" xfId="42854"/>
    <cellStyle name="Note 2 2 13 3 9 8" xfId="48864"/>
    <cellStyle name="Note 2 2 13 4" xfId="4828"/>
    <cellStyle name="Note 2 2 13 4 10" xfId="15516"/>
    <cellStyle name="Note 2 2 13 4 11" xfId="22732"/>
    <cellStyle name="Note 2 2 13 4 12" xfId="27803"/>
    <cellStyle name="Note 2 2 13 4 13" xfId="32479"/>
    <cellStyle name="Note 2 2 13 4 14" xfId="37957"/>
    <cellStyle name="Note 2 2 13 4 15" xfId="42855"/>
    <cellStyle name="Note 2 2 13 4 16" xfId="48865"/>
    <cellStyle name="Note 2 2 13 4 2" xfId="7284"/>
    <cellStyle name="Note 2 2 13 4 2 2" xfId="15517"/>
    <cellStyle name="Note 2 2 13 4 2 3" xfId="22733"/>
    <cellStyle name="Note 2 2 13 4 2 4" xfId="27804"/>
    <cellStyle name="Note 2 2 13 4 2 5" xfId="32480"/>
    <cellStyle name="Note 2 2 13 4 2 6" xfId="37958"/>
    <cellStyle name="Note 2 2 13 4 2 7" xfId="42856"/>
    <cellStyle name="Note 2 2 13 4 2 8" xfId="48866"/>
    <cellStyle name="Note 2 2 13 4 3" xfId="7801"/>
    <cellStyle name="Note 2 2 13 4 3 2" xfId="15518"/>
    <cellStyle name="Note 2 2 13 4 3 3" xfId="22734"/>
    <cellStyle name="Note 2 2 13 4 3 4" xfId="27805"/>
    <cellStyle name="Note 2 2 13 4 3 5" xfId="32481"/>
    <cellStyle name="Note 2 2 13 4 3 6" xfId="37959"/>
    <cellStyle name="Note 2 2 13 4 3 7" xfId="42857"/>
    <cellStyle name="Note 2 2 13 4 3 8" xfId="48867"/>
    <cellStyle name="Note 2 2 13 4 4" xfId="8152"/>
    <cellStyle name="Note 2 2 13 4 4 2" xfId="15519"/>
    <cellStyle name="Note 2 2 13 4 4 3" xfId="22735"/>
    <cellStyle name="Note 2 2 13 4 4 4" xfId="27806"/>
    <cellStyle name="Note 2 2 13 4 4 5" xfId="32482"/>
    <cellStyle name="Note 2 2 13 4 4 6" xfId="37960"/>
    <cellStyle name="Note 2 2 13 4 4 7" xfId="42858"/>
    <cellStyle name="Note 2 2 13 4 4 8" xfId="48868"/>
    <cellStyle name="Note 2 2 13 4 5" xfId="8573"/>
    <cellStyle name="Note 2 2 13 4 5 2" xfId="15520"/>
    <cellStyle name="Note 2 2 13 4 5 3" xfId="22736"/>
    <cellStyle name="Note 2 2 13 4 5 4" xfId="27807"/>
    <cellStyle name="Note 2 2 13 4 5 5" xfId="32483"/>
    <cellStyle name="Note 2 2 13 4 5 6" xfId="37961"/>
    <cellStyle name="Note 2 2 13 4 5 7" xfId="42859"/>
    <cellStyle name="Note 2 2 13 4 5 8" xfId="48869"/>
    <cellStyle name="Note 2 2 13 4 6" xfId="8939"/>
    <cellStyle name="Note 2 2 13 4 6 2" xfId="15521"/>
    <cellStyle name="Note 2 2 13 4 6 3" xfId="22737"/>
    <cellStyle name="Note 2 2 13 4 6 4" xfId="27808"/>
    <cellStyle name="Note 2 2 13 4 6 5" xfId="32484"/>
    <cellStyle name="Note 2 2 13 4 6 6" xfId="37962"/>
    <cellStyle name="Note 2 2 13 4 6 7" xfId="42860"/>
    <cellStyle name="Note 2 2 13 4 6 8" xfId="48870"/>
    <cellStyle name="Note 2 2 13 4 7" xfId="9390"/>
    <cellStyle name="Note 2 2 13 4 7 2" xfId="15522"/>
    <cellStyle name="Note 2 2 13 4 7 3" xfId="22738"/>
    <cellStyle name="Note 2 2 13 4 7 4" xfId="27809"/>
    <cellStyle name="Note 2 2 13 4 7 5" xfId="32485"/>
    <cellStyle name="Note 2 2 13 4 7 6" xfId="37963"/>
    <cellStyle name="Note 2 2 13 4 7 7" xfId="42861"/>
    <cellStyle name="Note 2 2 13 4 7 8" xfId="48871"/>
    <cellStyle name="Note 2 2 13 4 8" xfId="9720"/>
    <cellStyle name="Note 2 2 13 4 8 2" xfId="15523"/>
    <cellStyle name="Note 2 2 13 4 8 3" xfId="22739"/>
    <cellStyle name="Note 2 2 13 4 8 4" xfId="27810"/>
    <cellStyle name="Note 2 2 13 4 8 5" xfId="32486"/>
    <cellStyle name="Note 2 2 13 4 8 6" xfId="37964"/>
    <cellStyle name="Note 2 2 13 4 8 7" xfId="42862"/>
    <cellStyle name="Note 2 2 13 4 8 8" xfId="48872"/>
    <cellStyle name="Note 2 2 13 4 9" xfId="9988"/>
    <cellStyle name="Note 2 2 13 4 9 2" xfId="15524"/>
    <cellStyle name="Note 2 2 13 4 9 3" xfId="22740"/>
    <cellStyle name="Note 2 2 13 4 9 4" xfId="27811"/>
    <cellStyle name="Note 2 2 13 4 9 5" xfId="32487"/>
    <cellStyle name="Note 2 2 13 4 9 6" xfId="37965"/>
    <cellStyle name="Note 2 2 13 4 9 7" xfId="42863"/>
    <cellStyle name="Note 2 2 13 4 9 8" xfId="48873"/>
    <cellStyle name="Note 2 2 13 5" xfId="4555"/>
    <cellStyle name="Note 2 2 13 5 2" xfId="15525"/>
    <cellStyle name="Note 2 2 13 5 3" xfId="22741"/>
    <cellStyle name="Note 2 2 13 5 4" xfId="27812"/>
    <cellStyle name="Note 2 2 13 5 5" xfId="32488"/>
    <cellStyle name="Note 2 2 13 5 6" xfId="37966"/>
    <cellStyle name="Note 2 2 13 5 7" xfId="42864"/>
    <cellStyle name="Note 2 2 13 5 8" xfId="48874"/>
    <cellStyle name="Note 2 2 13 6" xfId="5452"/>
    <cellStyle name="Note 2 2 13 6 2" xfId="15526"/>
    <cellStyle name="Note 2 2 13 6 3" xfId="22742"/>
    <cellStyle name="Note 2 2 13 6 4" xfId="27813"/>
    <cellStyle name="Note 2 2 13 6 5" xfId="32489"/>
    <cellStyle name="Note 2 2 13 6 6" xfId="37967"/>
    <cellStyle name="Note 2 2 13 6 7" xfId="42865"/>
    <cellStyle name="Note 2 2 13 6 8" xfId="48875"/>
    <cellStyle name="Note 2 2 13 7" xfId="3844"/>
    <cellStyle name="Note 2 2 13 7 2" xfId="15527"/>
    <cellStyle name="Note 2 2 13 7 3" xfId="22743"/>
    <cellStyle name="Note 2 2 13 7 4" xfId="27814"/>
    <cellStyle name="Note 2 2 13 7 5" xfId="32490"/>
    <cellStyle name="Note 2 2 13 7 6" xfId="37968"/>
    <cellStyle name="Note 2 2 13 7 7" xfId="42866"/>
    <cellStyle name="Note 2 2 13 7 8" xfId="48876"/>
    <cellStyle name="Note 2 2 13 8" xfId="5192"/>
    <cellStyle name="Note 2 2 13 8 2" xfId="15528"/>
    <cellStyle name="Note 2 2 13 8 3" xfId="22744"/>
    <cellStyle name="Note 2 2 13 8 4" xfId="27815"/>
    <cellStyle name="Note 2 2 13 8 5" xfId="32491"/>
    <cellStyle name="Note 2 2 13 8 6" xfId="37969"/>
    <cellStyle name="Note 2 2 13 8 7" xfId="42867"/>
    <cellStyle name="Note 2 2 13 8 8" xfId="48877"/>
    <cellStyle name="Note 2 2 13 9" xfId="11255"/>
    <cellStyle name="Note 2 2 14" xfId="1343"/>
    <cellStyle name="Note 2 2 14 10" xfId="13407"/>
    <cellStyle name="Note 2 2 14 11" xfId="47125"/>
    <cellStyle name="Note 2 2 14 2" xfId="4416"/>
    <cellStyle name="Note 2 2 14 2 10" xfId="37970"/>
    <cellStyle name="Note 2 2 14 2 11" xfId="42868"/>
    <cellStyle name="Note 2 2 14 2 12" xfId="48878"/>
    <cellStyle name="Note 2 2 14 2 2" xfId="7026"/>
    <cellStyle name="Note 2 2 14 2 2 2" xfId="15530"/>
    <cellStyle name="Note 2 2 14 2 2 3" xfId="22746"/>
    <cellStyle name="Note 2 2 14 2 2 4" xfId="27817"/>
    <cellStyle name="Note 2 2 14 2 2 5" xfId="32493"/>
    <cellStyle name="Note 2 2 14 2 2 6" xfId="37971"/>
    <cellStyle name="Note 2 2 14 2 2 7" xfId="42869"/>
    <cellStyle name="Note 2 2 14 2 2 8" xfId="48879"/>
    <cellStyle name="Note 2 2 14 2 3" xfId="5161"/>
    <cellStyle name="Note 2 2 14 2 3 2" xfId="15531"/>
    <cellStyle name="Note 2 2 14 2 3 3" xfId="22747"/>
    <cellStyle name="Note 2 2 14 2 3 4" xfId="27818"/>
    <cellStyle name="Note 2 2 14 2 3 5" xfId="32494"/>
    <cellStyle name="Note 2 2 14 2 3 6" xfId="37972"/>
    <cellStyle name="Note 2 2 14 2 3 7" xfId="42870"/>
    <cellStyle name="Note 2 2 14 2 3 8" xfId="48880"/>
    <cellStyle name="Note 2 2 14 2 4" xfId="6282"/>
    <cellStyle name="Note 2 2 14 2 4 2" xfId="15532"/>
    <cellStyle name="Note 2 2 14 2 4 3" xfId="22748"/>
    <cellStyle name="Note 2 2 14 2 4 4" xfId="27819"/>
    <cellStyle name="Note 2 2 14 2 4 5" xfId="32495"/>
    <cellStyle name="Note 2 2 14 2 4 6" xfId="37973"/>
    <cellStyle name="Note 2 2 14 2 4 7" xfId="42871"/>
    <cellStyle name="Note 2 2 14 2 4 8" xfId="48881"/>
    <cellStyle name="Note 2 2 14 2 5" xfId="9191"/>
    <cellStyle name="Note 2 2 14 2 5 2" xfId="15533"/>
    <cellStyle name="Note 2 2 14 2 5 3" xfId="22749"/>
    <cellStyle name="Note 2 2 14 2 5 4" xfId="27820"/>
    <cellStyle name="Note 2 2 14 2 5 5" xfId="32496"/>
    <cellStyle name="Note 2 2 14 2 5 6" xfId="37974"/>
    <cellStyle name="Note 2 2 14 2 5 7" xfId="42872"/>
    <cellStyle name="Note 2 2 14 2 5 8" xfId="48882"/>
    <cellStyle name="Note 2 2 14 2 6" xfId="15529"/>
    <cellStyle name="Note 2 2 14 2 7" xfId="22745"/>
    <cellStyle name="Note 2 2 14 2 8" xfId="27816"/>
    <cellStyle name="Note 2 2 14 2 9" xfId="32492"/>
    <cellStyle name="Note 2 2 14 3" xfId="3790"/>
    <cellStyle name="Note 2 2 14 3 10" xfId="15534"/>
    <cellStyle name="Note 2 2 14 3 11" xfId="22750"/>
    <cellStyle name="Note 2 2 14 3 12" xfId="27821"/>
    <cellStyle name="Note 2 2 14 3 13" xfId="32497"/>
    <cellStyle name="Note 2 2 14 3 14" xfId="37975"/>
    <cellStyle name="Note 2 2 14 3 15" xfId="42873"/>
    <cellStyle name="Note 2 2 14 3 16" xfId="48883"/>
    <cellStyle name="Note 2 2 14 3 2" xfId="6778"/>
    <cellStyle name="Note 2 2 14 3 2 2" xfId="15535"/>
    <cellStyle name="Note 2 2 14 3 2 3" xfId="22751"/>
    <cellStyle name="Note 2 2 14 3 2 4" xfId="27822"/>
    <cellStyle name="Note 2 2 14 3 2 5" xfId="32498"/>
    <cellStyle name="Note 2 2 14 3 2 6" xfId="37976"/>
    <cellStyle name="Note 2 2 14 3 2 7" xfId="42874"/>
    <cellStyle name="Note 2 2 14 3 2 8" xfId="48884"/>
    <cellStyle name="Note 2 2 14 3 3" xfId="4615"/>
    <cellStyle name="Note 2 2 14 3 3 2" xfId="15536"/>
    <cellStyle name="Note 2 2 14 3 3 3" xfId="22752"/>
    <cellStyle name="Note 2 2 14 3 3 4" xfId="27823"/>
    <cellStyle name="Note 2 2 14 3 3 5" xfId="32499"/>
    <cellStyle name="Note 2 2 14 3 3 6" xfId="37977"/>
    <cellStyle name="Note 2 2 14 3 3 7" xfId="42875"/>
    <cellStyle name="Note 2 2 14 3 3 8" xfId="48885"/>
    <cellStyle name="Note 2 2 14 3 4" xfId="6684"/>
    <cellStyle name="Note 2 2 14 3 4 2" xfId="15537"/>
    <cellStyle name="Note 2 2 14 3 4 3" xfId="22753"/>
    <cellStyle name="Note 2 2 14 3 4 4" xfId="27824"/>
    <cellStyle name="Note 2 2 14 3 4 5" xfId="32500"/>
    <cellStyle name="Note 2 2 14 3 4 6" xfId="37978"/>
    <cellStyle name="Note 2 2 14 3 4 7" xfId="42876"/>
    <cellStyle name="Note 2 2 14 3 4 8" xfId="48886"/>
    <cellStyle name="Note 2 2 14 3 5" xfId="5557"/>
    <cellStyle name="Note 2 2 14 3 5 2" xfId="15538"/>
    <cellStyle name="Note 2 2 14 3 5 3" xfId="22754"/>
    <cellStyle name="Note 2 2 14 3 5 4" xfId="27825"/>
    <cellStyle name="Note 2 2 14 3 5 5" xfId="32501"/>
    <cellStyle name="Note 2 2 14 3 5 6" xfId="37979"/>
    <cellStyle name="Note 2 2 14 3 5 7" xfId="42877"/>
    <cellStyle name="Note 2 2 14 3 5 8" xfId="48887"/>
    <cellStyle name="Note 2 2 14 3 6" xfId="3877"/>
    <cellStyle name="Note 2 2 14 3 6 2" xfId="15539"/>
    <cellStyle name="Note 2 2 14 3 6 3" xfId="22755"/>
    <cellStyle name="Note 2 2 14 3 6 4" xfId="27826"/>
    <cellStyle name="Note 2 2 14 3 6 5" xfId="32502"/>
    <cellStyle name="Note 2 2 14 3 6 6" xfId="37980"/>
    <cellStyle name="Note 2 2 14 3 6 7" xfId="42878"/>
    <cellStyle name="Note 2 2 14 3 6 8" xfId="48888"/>
    <cellStyle name="Note 2 2 14 3 7" xfId="6842"/>
    <cellStyle name="Note 2 2 14 3 7 2" xfId="15540"/>
    <cellStyle name="Note 2 2 14 3 7 3" xfId="22756"/>
    <cellStyle name="Note 2 2 14 3 7 4" xfId="27827"/>
    <cellStyle name="Note 2 2 14 3 7 5" xfId="32503"/>
    <cellStyle name="Note 2 2 14 3 7 6" xfId="37981"/>
    <cellStyle name="Note 2 2 14 3 7 7" xfId="42879"/>
    <cellStyle name="Note 2 2 14 3 7 8" xfId="48889"/>
    <cellStyle name="Note 2 2 14 3 8" xfId="8443"/>
    <cellStyle name="Note 2 2 14 3 8 2" xfId="15541"/>
    <cellStyle name="Note 2 2 14 3 8 3" xfId="22757"/>
    <cellStyle name="Note 2 2 14 3 8 4" xfId="27828"/>
    <cellStyle name="Note 2 2 14 3 8 5" xfId="32504"/>
    <cellStyle name="Note 2 2 14 3 8 6" xfId="37982"/>
    <cellStyle name="Note 2 2 14 3 8 7" xfId="42880"/>
    <cellStyle name="Note 2 2 14 3 8 8" xfId="48890"/>
    <cellStyle name="Note 2 2 14 3 9" xfId="8933"/>
    <cellStyle name="Note 2 2 14 3 9 2" xfId="15542"/>
    <cellStyle name="Note 2 2 14 3 9 3" xfId="22758"/>
    <cellStyle name="Note 2 2 14 3 9 4" xfId="27829"/>
    <cellStyle name="Note 2 2 14 3 9 5" xfId="32505"/>
    <cellStyle name="Note 2 2 14 3 9 6" xfId="37983"/>
    <cellStyle name="Note 2 2 14 3 9 7" xfId="42881"/>
    <cellStyle name="Note 2 2 14 3 9 8" xfId="48891"/>
    <cellStyle name="Note 2 2 14 4" xfId="4884"/>
    <cellStyle name="Note 2 2 14 4 10" xfId="15543"/>
    <cellStyle name="Note 2 2 14 4 11" xfId="22759"/>
    <cellStyle name="Note 2 2 14 4 12" xfId="27830"/>
    <cellStyle name="Note 2 2 14 4 13" xfId="32506"/>
    <cellStyle name="Note 2 2 14 4 14" xfId="37984"/>
    <cellStyle name="Note 2 2 14 4 15" xfId="42882"/>
    <cellStyle name="Note 2 2 14 4 16" xfId="48892"/>
    <cellStyle name="Note 2 2 14 4 2" xfId="7131"/>
    <cellStyle name="Note 2 2 14 4 2 2" xfId="15544"/>
    <cellStyle name="Note 2 2 14 4 2 3" xfId="22760"/>
    <cellStyle name="Note 2 2 14 4 2 4" xfId="27831"/>
    <cellStyle name="Note 2 2 14 4 2 5" xfId="32507"/>
    <cellStyle name="Note 2 2 14 4 2 6" xfId="37985"/>
    <cellStyle name="Note 2 2 14 4 2 7" xfId="42883"/>
    <cellStyle name="Note 2 2 14 4 2 8" xfId="48893"/>
    <cellStyle name="Note 2 2 14 4 3" xfId="7691"/>
    <cellStyle name="Note 2 2 14 4 3 2" xfId="15545"/>
    <cellStyle name="Note 2 2 14 4 3 3" xfId="22761"/>
    <cellStyle name="Note 2 2 14 4 3 4" xfId="27832"/>
    <cellStyle name="Note 2 2 14 4 3 5" xfId="32508"/>
    <cellStyle name="Note 2 2 14 4 3 6" xfId="37986"/>
    <cellStyle name="Note 2 2 14 4 3 7" xfId="42884"/>
    <cellStyle name="Note 2 2 14 4 3 8" xfId="48894"/>
    <cellStyle name="Note 2 2 14 4 4" xfId="6975"/>
    <cellStyle name="Note 2 2 14 4 4 2" xfId="15546"/>
    <cellStyle name="Note 2 2 14 4 4 3" xfId="22762"/>
    <cellStyle name="Note 2 2 14 4 4 4" xfId="27833"/>
    <cellStyle name="Note 2 2 14 4 4 5" xfId="32509"/>
    <cellStyle name="Note 2 2 14 4 4 6" xfId="37987"/>
    <cellStyle name="Note 2 2 14 4 4 7" xfId="42885"/>
    <cellStyle name="Note 2 2 14 4 4 8" xfId="48895"/>
    <cellStyle name="Note 2 2 14 4 5" xfId="8464"/>
    <cellStyle name="Note 2 2 14 4 5 2" xfId="15547"/>
    <cellStyle name="Note 2 2 14 4 5 3" xfId="22763"/>
    <cellStyle name="Note 2 2 14 4 5 4" xfId="27834"/>
    <cellStyle name="Note 2 2 14 4 5 5" xfId="32510"/>
    <cellStyle name="Note 2 2 14 4 5 6" xfId="37988"/>
    <cellStyle name="Note 2 2 14 4 5 7" xfId="42886"/>
    <cellStyle name="Note 2 2 14 4 5 8" xfId="48896"/>
    <cellStyle name="Note 2 2 14 4 6" xfId="8804"/>
    <cellStyle name="Note 2 2 14 4 6 2" xfId="15548"/>
    <cellStyle name="Note 2 2 14 4 6 3" xfId="22764"/>
    <cellStyle name="Note 2 2 14 4 6 4" xfId="27835"/>
    <cellStyle name="Note 2 2 14 4 6 5" xfId="32511"/>
    <cellStyle name="Note 2 2 14 4 6 6" xfId="37989"/>
    <cellStyle name="Note 2 2 14 4 6 7" xfId="42887"/>
    <cellStyle name="Note 2 2 14 4 6 8" xfId="48897"/>
    <cellStyle name="Note 2 2 14 4 7" xfId="9268"/>
    <cellStyle name="Note 2 2 14 4 7 2" xfId="15549"/>
    <cellStyle name="Note 2 2 14 4 7 3" xfId="22765"/>
    <cellStyle name="Note 2 2 14 4 7 4" xfId="27836"/>
    <cellStyle name="Note 2 2 14 4 7 5" xfId="32512"/>
    <cellStyle name="Note 2 2 14 4 7 6" xfId="37990"/>
    <cellStyle name="Note 2 2 14 4 7 7" xfId="42888"/>
    <cellStyle name="Note 2 2 14 4 7 8" xfId="48898"/>
    <cellStyle name="Note 2 2 14 4 8" xfId="9628"/>
    <cellStyle name="Note 2 2 14 4 8 2" xfId="15550"/>
    <cellStyle name="Note 2 2 14 4 8 3" xfId="22766"/>
    <cellStyle name="Note 2 2 14 4 8 4" xfId="27837"/>
    <cellStyle name="Note 2 2 14 4 8 5" xfId="32513"/>
    <cellStyle name="Note 2 2 14 4 8 6" xfId="37991"/>
    <cellStyle name="Note 2 2 14 4 8 7" xfId="42889"/>
    <cellStyle name="Note 2 2 14 4 8 8" xfId="48899"/>
    <cellStyle name="Note 2 2 14 4 9" xfId="9896"/>
    <cellStyle name="Note 2 2 14 4 9 2" xfId="15551"/>
    <cellStyle name="Note 2 2 14 4 9 3" xfId="22767"/>
    <cellStyle name="Note 2 2 14 4 9 4" xfId="27838"/>
    <cellStyle name="Note 2 2 14 4 9 5" xfId="32514"/>
    <cellStyle name="Note 2 2 14 4 9 6" xfId="37992"/>
    <cellStyle name="Note 2 2 14 4 9 7" xfId="42890"/>
    <cellStyle name="Note 2 2 14 4 9 8" xfId="48900"/>
    <cellStyle name="Note 2 2 14 5" xfId="5760"/>
    <cellStyle name="Note 2 2 14 5 2" xfId="15552"/>
    <cellStyle name="Note 2 2 14 5 3" xfId="22768"/>
    <cellStyle name="Note 2 2 14 5 4" xfId="27839"/>
    <cellStyle name="Note 2 2 14 5 5" xfId="32515"/>
    <cellStyle name="Note 2 2 14 5 6" xfId="37993"/>
    <cellStyle name="Note 2 2 14 5 7" xfId="42891"/>
    <cellStyle name="Note 2 2 14 5 8" xfId="48901"/>
    <cellStyle name="Note 2 2 14 6" xfId="5754"/>
    <cellStyle name="Note 2 2 14 6 2" xfId="15553"/>
    <cellStyle name="Note 2 2 14 6 3" xfId="22769"/>
    <cellStyle name="Note 2 2 14 6 4" xfId="27840"/>
    <cellStyle name="Note 2 2 14 6 5" xfId="32516"/>
    <cellStyle name="Note 2 2 14 6 6" xfId="37994"/>
    <cellStyle name="Note 2 2 14 6 7" xfId="42892"/>
    <cellStyle name="Note 2 2 14 6 8" xfId="48902"/>
    <cellStyle name="Note 2 2 14 7" xfId="3694"/>
    <cellStyle name="Note 2 2 14 7 2" xfId="15554"/>
    <cellStyle name="Note 2 2 14 7 3" xfId="22770"/>
    <cellStyle name="Note 2 2 14 7 4" xfId="27841"/>
    <cellStyle name="Note 2 2 14 7 5" xfId="32517"/>
    <cellStyle name="Note 2 2 14 7 6" xfId="37995"/>
    <cellStyle name="Note 2 2 14 7 7" xfId="42893"/>
    <cellStyle name="Note 2 2 14 7 8" xfId="48903"/>
    <cellStyle name="Note 2 2 14 8" xfId="4439"/>
    <cellStyle name="Note 2 2 14 8 2" xfId="15555"/>
    <cellStyle name="Note 2 2 14 8 3" xfId="22771"/>
    <cellStyle name="Note 2 2 14 8 4" xfId="27842"/>
    <cellStyle name="Note 2 2 14 8 5" xfId="32518"/>
    <cellStyle name="Note 2 2 14 8 6" xfId="37996"/>
    <cellStyle name="Note 2 2 14 8 7" xfId="42894"/>
    <cellStyle name="Note 2 2 14 8 8" xfId="48904"/>
    <cellStyle name="Note 2 2 14 9" xfId="11288"/>
    <cellStyle name="Note 2 2 15" xfId="1374"/>
    <cellStyle name="Note 2 2 15 10" xfId="27643"/>
    <cellStyle name="Note 2 2 15 11" xfId="47135"/>
    <cellStyle name="Note 2 2 15 2" xfId="4434"/>
    <cellStyle name="Note 2 2 15 2 10" xfId="37997"/>
    <cellStyle name="Note 2 2 15 2 11" xfId="42895"/>
    <cellStyle name="Note 2 2 15 2 12" xfId="48905"/>
    <cellStyle name="Note 2 2 15 2 2" xfId="7037"/>
    <cellStyle name="Note 2 2 15 2 2 2" xfId="15557"/>
    <cellStyle name="Note 2 2 15 2 2 3" xfId="22773"/>
    <cellStyle name="Note 2 2 15 2 2 4" xfId="27844"/>
    <cellStyle name="Note 2 2 15 2 2 5" xfId="32520"/>
    <cellStyle name="Note 2 2 15 2 2 6" xfId="37998"/>
    <cellStyle name="Note 2 2 15 2 2 7" xfId="42896"/>
    <cellStyle name="Note 2 2 15 2 2 8" xfId="48906"/>
    <cellStyle name="Note 2 2 15 2 3" xfId="6079"/>
    <cellStyle name="Note 2 2 15 2 3 2" xfId="15558"/>
    <cellStyle name="Note 2 2 15 2 3 3" xfId="22774"/>
    <cellStyle name="Note 2 2 15 2 3 4" xfId="27845"/>
    <cellStyle name="Note 2 2 15 2 3 5" xfId="32521"/>
    <cellStyle name="Note 2 2 15 2 3 6" xfId="37999"/>
    <cellStyle name="Note 2 2 15 2 3 7" xfId="42897"/>
    <cellStyle name="Note 2 2 15 2 3 8" xfId="48907"/>
    <cellStyle name="Note 2 2 15 2 4" xfId="3871"/>
    <cellStyle name="Note 2 2 15 2 4 2" xfId="15559"/>
    <cellStyle name="Note 2 2 15 2 4 3" xfId="22775"/>
    <cellStyle name="Note 2 2 15 2 4 4" xfId="27846"/>
    <cellStyle name="Note 2 2 15 2 4 5" xfId="32522"/>
    <cellStyle name="Note 2 2 15 2 4 6" xfId="38000"/>
    <cellStyle name="Note 2 2 15 2 4 7" xfId="42898"/>
    <cellStyle name="Note 2 2 15 2 4 8" xfId="48908"/>
    <cellStyle name="Note 2 2 15 2 5" xfId="9198"/>
    <cellStyle name="Note 2 2 15 2 5 2" xfId="15560"/>
    <cellStyle name="Note 2 2 15 2 5 3" xfId="22776"/>
    <cellStyle name="Note 2 2 15 2 5 4" xfId="27847"/>
    <cellStyle name="Note 2 2 15 2 5 5" xfId="32523"/>
    <cellStyle name="Note 2 2 15 2 5 6" xfId="38001"/>
    <cellStyle name="Note 2 2 15 2 5 7" xfId="42899"/>
    <cellStyle name="Note 2 2 15 2 5 8" xfId="48909"/>
    <cellStyle name="Note 2 2 15 2 6" xfId="15556"/>
    <cellStyle name="Note 2 2 15 2 7" xfId="22772"/>
    <cellStyle name="Note 2 2 15 2 8" xfId="27843"/>
    <cellStyle name="Note 2 2 15 2 9" xfId="32519"/>
    <cellStyle name="Note 2 2 15 3" xfId="4771"/>
    <cellStyle name="Note 2 2 15 3 10" xfId="15561"/>
    <cellStyle name="Note 2 2 15 3 11" xfId="22777"/>
    <cellStyle name="Note 2 2 15 3 12" xfId="27848"/>
    <cellStyle name="Note 2 2 15 3 13" xfId="32524"/>
    <cellStyle name="Note 2 2 15 3 14" xfId="38002"/>
    <cellStyle name="Note 2 2 15 3 15" xfId="42900"/>
    <cellStyle name="Note 2 2 15 3 16" xfId="48910"/>
    <cellStyle name="Note 2 2 15 3 2" xfId="7139"/>
    <cellStyle name="Note 2 2 15 3 2 2" xfId="15562"/>
    <cellStyle name="Note 2 2 15 3 2 3" xfId="22778"/>
    <cellStyle name="Note 2 2 15 3 2 4" xfId="27849"/>
    <cellStyle name="Note 2 2 15 3 2 5" xfId="32525"/>
    <cellStyle name="Note 2 2 15 3 2 6" xfId="38003"/>
    <cellStyle name="Note 2 2 15 3 2 7" xfId="42901"/>
    <cellStyle name="Note 2 2 15 3 2 8" xfId="48911"/>
    <cellStyle name="Note 2 2 15 3 3" xfId="7699"/>
    <cellStyle name="Note 2 2 15 3 3 2" xfId="15563"/>
    <cellStyle name="Note 2 2 15 3 3 3" xfId="22779"/>
    <cellStyle name="Note 2 2 15 3 3 4" xfId="27850"/>
    <cellStyle name="Note 2 2 15 3 3 5" xfId="32526"/>
    <cellStyle name="Note 2 2 15 3 3 6" xfId="38004"/>
    <cellStyle name="Note 2 2 15 3 3 7" xfId="42902"/>
    <cellStyle name="Note 2 2 15 3 3 8" xfId="48912"/>
    <cellStyle name="Note 2 2 15 3 4" xfId="8012"/>
    <cellStyle name="Note 2 2 15 3 4 2" xfId="15564"/>
    <cellStyle name="Note 2 2 15 3 4 3" xfId="22780"/>
    <cellStyle name="Note 2 2 15 3 4 4" xfId="27851"/>
    <cellStyle name="Note 2 2 15 3 4 5" xfId="32527"/>
    <cellStyle name="Note 2 2 15 3 4 6" xfId="38005"/>
    <cellStyle name="Note 2 2 15 3 4 7" xfId="42903"/>
    <cellStyle name="Note 2 2 15 3 4 8" xfId="48913"/>
    <cellStyle name="Note 2 2 15 3 5" xfId="8472"/>
    <cellStyle name="Note 2 2 15 3 5 2" xfId="15565"/>
    <cellStyle name="Note 2 2 15 3 5 3" xfId="22781"/>
    <cellStyle name="Note 2 2 15 3 5 4" xfId="27852"/>
    <cellStyle name="Note 2 2 15 3 5 5" xfId="32528"/>
    <cellStyle name="Note 2 2 15 3 5 6" xfId="38006"/>
    <cellStyle name="Note 2 2 15 3 5 7" xfId="42904"/>
    <cellStyle name="Note 2 2 15 3 5 8" xfId="48914"/>
    <cellStyle name="Note 2 2 15 3 6" xfId="8812"/>
    <cellStyle name="Note 2 2 15 3 6 2" xfId="15566"/>
    <cellStyle name="Note 2 2 15 3 6 3" xfId="22782"/>
    <cellStyle name="Note 2 2 15 3 6 4" xfId="27853"/>
    <cellStyle name="Note 2 2 15 3 6 5" xfId="32529"/>
    <cellStyle name="Note 2 2 15 3 6 6" xfId="38007"/>
    <cellStyle name="Note 2 2 15 3 6 7" xfId="42905"/>
    <cellStyle name="Note 2 2 15 3 6 8" xfId="48915"/>
    <cellStyle name="Note 2 2 15 3 7" xfId="9276"/>
    <cellStyle name="Note 2 2 15 3 7 2" xfId="15567"/>
    <cellStyle name="Note 2 2 15 3 7 3" xfId="22783"/>
    <cellStyle name="Note 2 2 15 3 7 4" xfId="27854"/>
    <cellStyle name="Note 2 2 15 3 7 5" xfId="32530"/>
    <cellStyle name="Note 2 2 15 3 7 6" xfId="38008"/>
    <cellStyle name="Note 2 2 15 3 7 7" xfId="42906"/>
    <cellStyle name="Note 2 2 15 3 7 8" xfId="48916"/>
    <cellStyle name="Note 2 2 15 3 8" xfId="9636"/>
    <cellStyle name="Note 2 2 15 3 8 2" xfId="15568"/>
    <cellStyle name="Note 2 2 15 3 8 3" xfId="22784"/>
    <cellStyle name="Note 2 2 15 3 8 4" xfId="27855"/>
    <cellStyle name="Note 2 2 15 3 8 5" xfId="32531"/>
    <cellStyle name="Note 2 2 15 3 8 6" xfId="38009"/>
    <cellStyle name="Note 2 2 15 3 8 7" xfId="42907"/>
    <cellStyle name="Note 2 2 15 3 8 8" xfId="48917"/>
    <cellStyle name="Note 2 2 15 3 9" xfId="9904"/>
    <cellStyle name="Note 2 2 15 3 9 2" xfId="15569"/>
    <cellStyle name="Note 2 2 15 3 9 3" xfId="22785"/>
    <cellStyle name="Note 2 2 15 3 9 4" xfId="27856"/>
    <cellStyle name="Note 2 2 15 3 9 5" xfId="32532"/>
    <cellStyle name="Note 2 2 15 3 9 6" xfId="38010"/>
    <cellStyle name="Note 2 2 15 3 9 7" xfId="42908"/>
    <cellStyle name="Note 2 2 15 3 9 8" xfId="48918"/>
    <cellStyle name="Note 2 2 15 4" xfId="5467"/>
    <cellStyle name="Note 2 2 15 4 10" xfId="15570"/>
    <cellStyle name="Note 2 2 15 4 11" xfId="22786"/>
    <cellStyle name="Note 2 2 15 4 12" xfId="27857"/>
    <cellStyle name="Note 2 2 15 4 13" xfId="32533"/>
    <cellStyle name="Note 2 2 15 4 14" xfId="38011"/>
    <cellStyle name="Note 2 2 15 4 15" xfId="42909"/>
    <cellStyle name="Note 2 2 15 4 16" xfId="48919"/>
    <cellStyle name="Note 2 2 15 4 2" xfId="6937"/>
    <cellStyle name="Note 2 2 15 4 2 2" xfId="15571"/>
    <cellStyle name="Note 2 2 15 4 2 3" xfId="22787"/>
    <cellStyle name="Note 2 2 15 4 2 4" xfId="27858"/>
    <cellStyle name="Note 2 2 15 4 2 5" xfId="32534"/>
    <cellStyle name="Note 2 2 15 4 2 6" xfId="38012"/>
    <cellStyle name="Note 2 2 15 4 2 7" xfId="42910"/>
    <cellStyle name="Note 2 2 15 4 2 8" xfId="48920"/>
    <cellStyle name="Note 2 2 15 4 3" xfId="7571"/>
    <cellStyle name="Note 2 2 15 4 3 2" xfId="15572"/>
    <cellStyle name="Note 2 2 15 4 3 3" xfId="22788"/>
    <cellStyle name="Note 2 2 15 4 3 4" xfId="27859"/>
    <cellStyle name="Note 2 2 15 4 3 5" xfId="32535"/>
    <cellStyle name="Note 2 2 15 4 3 6" xfId="38013"/>
    <cellStyle name="Note 2 2 15 4 3 7" xfId="42911"/>
    <cellStyle name="Note 2 2 15 4 3 8" xfId="48921"/>
    <cellStyle name="Note 2 2 15 4 4" xfId="5085"/>
    <cellStyle name="Note 2 2 15 4 4 2" xfId="15573"/>
    <cellStyle name="Note 2 2 15 4 4 3" xfId="22789"/>
    <cellStyle name="Note 2 2 15 4 4 4" xfId="27860"/>
    <cellStyle name="Note 2 2 15 4 4 5" xfId="32536"/>
    <cellStyle name="Note 2 2 15 4 4 6" xfId="38014"/>
    <cellStyle name="Note 2 2 15 4 4 7" xfId="42912"/>
    <cellStyle name="Note 2 2 15 4 4 8" xfId="48922"/>
    <cellStyle name="Note 2 2 15 4 5" xfId="4679"/>
    <cellStyle name="Note 2 2 15 4 5 2" xfId="15574"/>
    <cellStyle name="Note 2 2 15 4 5 3" xfId="22790"/>
    <cellStyle name="Note 2 2 15 4 5 4" xfId="27861"/>
    <cellStyle name="Note 2 2 15 4 5 5" xfId="32537"/>
    <cellStyle name="Note 2 2 15 4 5 6" xfId="38015"/>
    <cellStyle name="Note 2 2 15 4 5 7" xfId="42913"/>
    <cellStyle name="Note 2 2 15 4 5 8" xfId="48923"/>
    <cellStyle name="Note 2 2 15 4 6" xfId="5030"/>
    <cellStyle name="Note 2 2 15 4 6 2" xfId="15575"/>
    <cellStyle name="Note 2 2 15 4 6 3" xfId="22791"/>
    <cellStyle name="Note 2 2 15 4 6 4" xfId="27862"/>
    <cellStyle name="Note 2 2 15 4 6 5" xfId="32538"/>
    <cellStyle name="Note 2 2 15 4 6 6" xfId="38016"/>
    <cellStyle name="Note 2 2 15 4 6 7" xfId="42914"/>
    <cellStyle name="Note 2 2 15 4 6 8" xfId="48924"/>
    <cellStyle name="Note 2 2 15 4 7" xfId="6095"/>
    <cellStyle name="Note 2 2 15 4 7 2" xfId="15576"/>
    <cellStyle name="Note 2 2 15 4 7 3" xfId="22792"/>
    <cellStyle name="Note 2 2 15 4 7 4" xfId="27863"/>
    <cellStyle name="Note 2 2 15 4 7 5" xfId="32539"/>
    <cellStyle name="Note 2 2 15 4 7 6" xfId="38017"/>
    <cellStyle name="Note 2 2 15 4 7 7" xfId="42915"/>
    <cellStyle name="Note 2 2 15 4 7 8" xfId="48925"/>
    <cellStyle name="Note 2 2 15 4 8" xfId="6608"/>
    <cellStyle name="Note 2 2 15 4 8 2" xfId="15577"/>
    <cellStyle name="Note 2 2 15 4 8 3" xfId="22793"/>
    <cellStyle name="Note 2 2 15 4 8 4" xfId="27864"/>
    <cellStyle name="Note 2 2 15 4 8 5" xfId="32540"/>
    <cellStyle name="Note 2 2 15 4 8 6" xfId="38018"/>
    <cellStyle name="Note 2 2 15 4 8 7" xfId="42916"/>
    <cellStyle name="Note 2 2 15 4 8 8" xfId="48926"/>
    <cellStyle name="Note 2 2 15 4 9" xfId="6254"/>
    <cellStyle name="Note 2 2 15 4 9 2" xfId="15578"/>
    <cellStyle name="Note 2 2 15 4 9 3" xfId="22794"/>
    <cellStyle name="Note 2 2 15 4 9 4" xfId="27865"/>
    <cellStyle name="Note 2 2 15 4 9 5" xfId="32541"/>
    <cellStyle name="Note 2 2 15 4 9 6" xfId="38019"/>
    <cellStyle name="Note 2 2 15 4 9 7" xfId="42917"/>
    <cellStyle name="Note 2 2 15 4 9 8" xfId="48927"/>
    <cellStyle name="Note 2 2 15 5" xfId="3860"/>
    <cellStyle name="Note 2 2 15 5 2" xfId="15579"/>
    <cellStyle name="Note 2 2 15 5 3" xfId="22795"/>
    <cellStyle name="Note 2 2 15 5 4" xfId="27866"/>
    <cellStyle name="Note 2 2 15 5 5" xfId="32542"/>
    <cellStyle name="Note 2 2 15 5 6" xfId="38020"/>
    <cellStyle name="Note 2 2 15 5 7" xfId="42918"/>
    <cellStyle name="Note 2 2 15 5 8" xfId="48928"/>
    <cellStyle name="Note 2 2 15 6" xfId="5129"/>
    <cellStyle name="Note 2 2 15 6 2" xfId="15580"/>
    <cellStyle name="Note 2 2 15 6 3" xfId="22796"/>
    <cellStyle name="Note 2 2 15 6 4" xfId="27867"/>
    <cellStyle name="Note 2 2 15 6 5" xfId="32543"/>
    <cellStyle name="Note 2 2 15 6 6" xfId="38021"/>
    <cellStyle name="Note 2 2 15 6 7" xfId="42919"/>
    <cellStyle name="Note 2 2 15 6 8" xfId="48929"/>
    <cellStyle name="Note 2 2 15 7" xfId="5382"/>
    <cellStyle name="Note 2 2 15 7 2" xfId="15581"/>
    <cellStyle name="Note 2 2 15 7 3" xfId="22797"/>
    <cellStyle name="Note 2 2 15 7 4" xfId="27868"/>
    <cellStyle name="Note 2 2 15 7 5" xfId="32544"/>
    <cellStyle name="Note 2 2 15 7 6" xfId="38022"/>
    <cellStyle name="Note 2 2 15 7 7" xfId="42920"/>
    <cellStyle name="Note 2 2 15 7 8" xfId="48930"/>
    <cellStyle name="Note 2 2 15 8" xfId="4993"/>
    <cellStyle name="Note 2 2 15 8 2" xfId="15582"/>
    <cellStyle name="Note 2 2 15 8 3" xfId="22798"/>
    <cellStyle name="Note 2 2 15 8 4" xfId="27869"/>
    <cellStyle name="Note 2 2 15 8 5" xfId="32545"/>
    <cellStyle name="Note 2 2 15 8 6" xfId="38023"/>
    <cellStyle name="Note 2 2 15 8 7" xfId="42921"/>
    <cellStyle name="Note 2 2 15 8 8" xfId="48931"/>
    <cellStyle name="Note 2 2 15 9" xfId="11312"/>
    <cellStyle name="Note 2 2 16" xfId="1390"/>
    <cellStyle name="Note 2 2 16 10" xfId="26876"/>
    <cellStyle name="Note 2 2 16 11" xfId="47145"/>
    <cellStyle name="Note 2 2 16 2" xfId="4446"/>
    <cellStyle name="Note 2 2 16 2 10" xfId="38024"/>
    <cellStyle name="Note 2 2 16 2 11" xfId="42922"/>
    <cellStyle name="Note 2 2 16 2 12" xfId="48932"/>
    <cellStyle name="Note 2 2 16 2 2" xfId="7045"/>
    <cellStyle name="Note 2 2 16 2 2 2" xfId="15584"/>
    <cellStyle name="Note 2 2 16 2 2 3" xfId="22800"/>
    <cellStyle name="Note 2 2 16 2 2 4" xfId="27871"/>
    <cellStyle name="Note 2 2 16 2 2 5" xfId="32547"/>
    <cellStyle name="Note 2 2 16 2 2 6" xfId="38025"/>
    <cellStyle name="Note 2 2 16 2 2 7" xfId="42923"/>
    <cellStyle name="Note 2 2 16 2 2 8" xfId="48933"/>
    <cellStyle name="Note 2 2 16 2 3" xfId="6827"/>
    <cellStyle name="Note 2 2 16 2 3 2" xfId="15585"/>
    <cellStyle name="Note 2 2 16 2 3 3" xfId="22801"/>
    <cellStyle name="Note 2 2 16 2 3 4" xfId="27872"/>
    <cellStyle name="Note 2 2 16 2 3 5" xfId="32548"/>
    <cellStyle name="Note 2 2 16 2 3 6" xfId="38026"/>
    <cellStyle name="Note 2 2 16 2 3 7" xfId="42924"/>
    <cellStyle name="Note 2 2 16 2 3 8" xfId="48934"/>
    <cellStyle name="Note 2 2 16 2 4" xfId="6183"/>
    <cellStyle name="Note 2 2 16 2 4 2" xfId="15586"/>
    <cellStyle name="Note 2 2 16 2 4 3" xfId="22802"/>
    <cellStyle name="Note 2 2 16 2 4 4" xfId="27873"/>
    <cellStyle name="Note 2 2 16 2 4 5" xfId="32549"/>
    <cellStyle name="Note 2 2 16 2 4 6" xfId="38027"/>
    <cellStyle name="Note 2 2 16 2 4 7" xfId="42925"/>
    <cellStyle name="Note 2 2 16 2 4 8" xfId="48935"/>
    <cellStyle name="Note 2 2 16 2 5" xfId="9203"/>
    <cellStyle name="Note 2 2 16 2 5 2" xfId="15587"/>
    <cellStyle name="Note 2 2 16 2 5 3" xfId="22803"/>
    <cellStyle name="Note 2 2 16 2 5 4" xfId="27874"/>
    <cellStyle name="Note 2 2 16 2 5 5" xfId="32550"/>
    <cellStyle name="Note 2 2 16 2 5 6" xfId="38028"/>
    <cellStyle name="Note 2 2 16 2 5 7" xfId="42926"/>
    <cellStyle name="Note 2 2 16 2 5 8" xfId="48936"/>
    <cellStyle name="Note 2 2 16 2 6" xfId="15583"/>
    <cellStyle name="Note 2 2 16 2 7" xfId="22799"/>
    <cellStyle name="Note 2 2 16 2 8" xfId="27870"/>
    <cellStyle name="Note 2 2 16 2 9" xfId="32546"/>
    <cellStyle name="Note 2 2 16 3" xfId="4757"/>
    <cellStyle name="Note 2 2 16 3 10" xfId="15588"/>
    <cellStyle name="Note 2 2 16 3 11" xfId="22804"/>
    <cellStyle name="Note 2 2 16 3 12" xfId="27875"/>
    <cellStyle name="Note 2 2 16 3 13" xfId="32551"/>
    <cellStyle name="Note 2 2 16 3 14" xfId="38029"/>
    <cellStyle name="Note 2 2 16 3 15" xfId="42927"/>
    <cellStyle name="Note 2 2 16 3 16" xfId="48937"/>
    <cellStyle name="Note 2 2 16 3 2" xfId="7133"/>
    <cellStyle name="Note 2 2 16 3 2 2" xfId="15589"/>
    <cellStyle name="Note 2 2 16 3 2 3" xfId="22805"/>
    <cellStyle name="Note 2 2 16 3 2 4" xfId="27876"/>
    <cellStyle name="Note 2 2 16 3 2 5" xfId="32552"/>
    <cellStyle name="Note 2 2 16 3 2 6" xfId="38030"/>
    <cellStyle name="Note 2 2 16 3 2 7" xfId="42928"/>
    <cellStyle name="Note 2 2 16 3 2 8" xfId="48938"/>
    <cellStyle name="Note 2 2 16 3 3" xfId="7693"/>
    <cellStyle name="Note 2 2 16 3 3 2" xfId="15590"/>
    <cellStyle name="Note 2 2 16 3 3 3" xfId="22806"/>
    <cellStyle name="Note 2 2 16 3 3 4" xfId="27877"/>
    <cellStyle name="Note 2 2 16 3 3 5" xfId="32553"/>
    <cellStyle name="Note 2 2 16 3 3 6" xfId="38031"/>
    <cellStyle name="Note 2 2 16 3 3 7" xfId="42929"/>
    <cellStyle name="Note 2 2 16 3 3 8" xfId="48939"/>
    <cellStyle name="Note 2 2 16 3 4" xfId="5642"/>
    <cellStyle name="Note 2 2 16 3 4 2" xfId="15591"/>
    <cellStyle name="Note 2 2 16 3 4 3" xfId="22807"/>
    <cellStyle name="Note 2 2 16 3 4 4" xfId="27878"/>
    <cellStyle name="Note 2 2 16 3 4 5" xfId="32554"/>
    <cellStyle name="Note 2 2 16 3 4 6" xfId="38032"/>
    <cellStyle name="Note 2 2 16 3 4 7" xfId="42930"/>
    <cellStyle name="Note 2 2 16 3 4 8" xfId="48940"/>
    <cellStyle name="Note 2 2 16 3 5" xfId="8466"/>
    <cellStyle name="Note 2 2 16 3 5 2" xfId="15592"/>
    <cellStyle name="Note 2 2 16 3 5 3" xfId="22808"/>
    <cellStyle name="Note 2 2 16 3 5 4" xfId="27879"/>
    <cellStyle name="Note 2 2 16 3 5 5" xfId="32555"/>
    <cellStyle name="Note 2 2 16 3 5 6" xfId="38033"/>
    <cellStyle name="Note 2 2 16 3 5 7" xfId="42931"/>
    <cellStyle name="Note 2 2 16 3 5 8" xfId="48941"/>
    <cellStyle name="Note 2 2 16 3 6" xfId="8806"/>
    <cellStyle name="Note 2 2 16 3 6 2" xfId="15593"/>
    <cellStyle name="Note 2 2 16 3 6 3" xfId="22809"/>
    <cellStyle name="Note 2 2 16 3 6 4" xfId="27880"/>
    <cellStyle name="Note 2 2 16 3 6 5" xfId="32556"/>
    <cellStyle name="Note 2 2 16 3 6 6" xfId="38034"/>
    <cellStyle name="Note 2 2 16 3 6 7" xfId="42932"/>
    <cellStyle name="Note 2 2 16 3 6 8" xfId="48942"/>
    <cellStyle name="Note 2 2 16 3 7" xfId="9270"/>
    <cellStyle name="Note 2 2 16 3 7 2" xfId="15594"/>
    <cellStyle name="Note 2 2 16 3 7 3" xfId="22810"/>
    <cellStyle name="Note 2 2 16 3 7 4" xfId="27881"/>
    <cellStyle name="Note 2 2 16 3 7 5" xfId="32557"/>
    <cellStyle name="Note 2 2 16 3 7 6" xfId="38035"/>
    <cellStyle name="Note 2 2 16 3 7 7" xfId="42933"/>
    <cellStyle name="Note 2 2 16 3 7 8" xfId="48943"/>
    <cellStyle name="Note 2 2 16 3 8" xfId="9630"/>
    <cellStyle name="Note 2 2 16 3 8 2" xfId="15595"/>
    <cellStyle name="Note 2 2 16 3 8 3" xfId="22811"/>
    <cellStyle name="Note 2 2 16 3 8 4" xfId="27882"/>
    <cellStyle name="Note 2 2 16 3 8 5" xfId="32558"/>
    <cellStyle name="Note 2 2 16 3 8 6" xfId="38036"/>
    <cellStyle name="Note 2 2 16 3 8 7" xfId="42934"/>
    <cellStyle name="Note 2 2 16 3 8 8" xfId="48944"/>
    <cellStyle name="Note 2 2 16 3 9" xfId="9898"/>
    <cellStyle name="Note 2 2 16 3 9 2" xfId="15596"/>
    <cellStyle name="Note 2 2 16 3 9 3" xfId="22812"/>
    <cellStyle name="Note 2 2 16 3 9 4" xfId="27883"/>
    <cellStyle name="Note 2 2 16 3 9 5" xfId="32559"/>
    <cellStyle name="Note 2 2 16 3 9 6" xfId="38037"/>
    <cellStyle name="Note 2 2 16 3 9 7" xfId="42935"/>
    <cellStyle name="Note 2 2 16 3 9 8" xfId="48945"/>
    <cellStyle name="Note 2 2 16 4" xfId="4123"/>
    <cellStyle name="Note 2 2 16 4 10" xfId="15597"/>
    <cellStyle name="Note 2 2 16 4 11" xfId="22813"/>
    <cellStyle name="Note 2 2 16 4 12" xfId="27884"/>
    <cellStyle name="Note 2 2 16 4 13" xfId="32560"/>
    <cellStyle name="Note 2 2 16 4 14" xfId="38038"/>
    <cellStyle name="Note 2 2 16 4 15" xfId="42936"/>
    <cellStyle name="Note 2 2 16 4 16" xfId="48946"/>
    <cellStyle name="Note 2 2 16 4 2" xfId="6917"/>
    <cellStyle name="Note 2 2 16 4 2 2" xfId="15598"/>
    <cellStyle name="Note 2 2 16 4 2 3" xfId="22814"/>
    <cellStyle name="Note 2 2 16 4 2 4" xfId="27885"/>
    <cellStyle name="Note 2 2 16 4 2 5" xfId="32561"/>
    <cellStyle name="Note 2 2 16 4 2 6" xfId="38039"/>
    <cellStyle name="Note 2 2 16 4 2 7" xfId="42937"/>
    <cellStyle name="Note 2 2 16 4 2 8" xfId="48947"/>
    <cellStyle name="Note 2 2 16 4 3" xfId="7557"/>
    <cellStyle name="Note 2 2 16 4 3 2" xfId="15599"/>
    <cellStyle name="Note 2 2 16 4 3 3" xfId="22815"/>
    <cellStyle name="Note 2 2 16 4 3 4" xfId="27886"/>
    <cellStyle name="Note 2 2 16 4 3 5" xfId="32562"/>
    <cellStyle name="Note 2 2 16 4 3 6" xfId="38040"/>
    <cellStyle name="Note 2 2 16 4 3 7" xfId="42938"/>
    <cellStyle name="Note 2 2 16 4 3 8" xfId="48948"/>
    <cellStyle name="Note 2 2 16 4 4" xfId="5428"/>
    <cellStyle name="Note 2 2 16 4 4 2" xfId="15600"/>
    <cellStyle name="Note 2 2 16 4 4 3" xfId="22816"/>
    <cellStyle name="Note 2 2 16 4 4 4" xfId="27887"/>
    <cellStyle name="Note 2 2 16 4 4 5" xfId="32563"/>
    <cellStyle name="Note 2 2 16 4 4 6" xfId="38041"/>
    <cellStyle name="Note 2 2 16 4 4 7" xfId="42939"/>
    <cellStyle name="Note 2 2 16 4 4 8" xfId="48949"/>
    <cellStyle name="Note 2 2 16 4 5" xfId="4165"/>
    <cellStyle name="Note 2 2 16 4 5 2" xfId="15601"/>
    <cellStyle name="Note 2 2 16 4 5 3" xfId="22817"/>
    <cellStyle name="Note 2 2 16 4 5 4" xfId="27888"/>
    <cellStyle name="Note 2 2 16 4 5 5" xfId="32564"/>
    <cellStyle name="Note 2 2 16 4 5 6" xfId="38042"/>
    <cellStyle name="Note 2 2 16 4 5 7" xfId="42940"/>
    <cellStyle name="Note 2 2 16 4 5 8" xfId="48950"/>
    <cellStyle name="Note 2 2 16 4 6" xfId="7044"/>
    <cellStyle name="Note 2 2 16 4 6 2" xfId="15602"/>
    <cellStyle name="Note 2 2 16 4 6 3" xfId="22818"/>
    <cellStyle name="Note 2 2 16 4 6 4" xfId="27889"/>
    <cellStyle name="Note 2 2 16 4 6 5" xfId="32565"/>
    <cellStyle name="Note 2 2 16 4 6 6" xfId="38043"/>
    <cellStyle name="Note 2 2 16 4 6 7" xfId="42941"/>
    <cellStyle name="Note 2 2 16 4 6 8" xfId="48951"/>
    <cellStyle name="Note 2 2 16 4 7" xfId="8720"/>
    <cellStyle name="Note 2 2 16 4 7 2" xfId="15603"/>
    <cellStyle name="Note 2 2 16 4 7 3" xfId="22819"/>
    <cellStyle name="Note 2 2 16 4 7 4" xfId="27890"/>
    <cellStyle name="Note 2 2 16 4 7 5" xfId="32566"/>
    <cellStyle name="Note 2 2 16 4 7 6" xfId="38044"/>
    <cellStyle name="Note 2 2 16 4 7 7" xfId="42942"/>
    <cellStyle name="Note 2 2 16 4 7 8" xfId="48952"/>
    <cellStyle name="Note 2 2 16 4 8" xfId="8510"/>
    <cellStyle name="Note 2 2 16 4 8 2" xfId="15604"/>
    <cellStyle name="Note 2 2 16 4 8 3" xfId="22820"/>
    <cellStyle name="Note 2 2 16 4 8 4" xfId="27891"/>
    <cellStyle name="Note 2 2 16 4 8 5" xfId="32567"/>
    <cellStyle name="Note 2 2 16 4 8 6" xfId="38045"/>
    <cellStyle name="Note 2 2 16 4 8 7" xfId="42943"/>
    <cellStyle name="Note 2 2 16 4 8 8" xfId="48953"/>
    <cellStyle name="Note 2 2 16 4 9" xfId="6391"/>
    <cellStyle name="Note 2 2 16 4 9 2" xfId="15605"/>
    <cellStyle name="Note 2 2 16 4 9 3" xfId="22821"/>
    <cellStyle name="Note 2 2 16 4 9 4" xfId="27892"/>
    <cellStyle name="Note 2 2 16 4 9 5" xfId="32568"/>
    <cellStyle name="Note 2 2 16 4 9 6" xfId="38046"/>
    <cellStyle name="Note 2 2 16 4 9 7" xfId="42944"/>
    <cellStyle name="Note 2 2 16 4 9 8" xfId="48954"/>
    <cellStyle name="Note 2 2 16 5" xfId="3731"/>
    <cellStyle name="Note 2 2 16 5 2" xfId="15606"/>
    <cellStyle name="Note 2 2 16 5 3" xfId="22822"/>
    <cellStyle name="Note 2 2 16 5 4" xfId="27893"/>
    <cellStyle name="Note 2 2 16 5 5" xfId="32569"/>
    <cellStyle name="Note 2 2 16 5 6" xfId="38047"/>
    <cellStyle name="Note 2 2 16 5 7" xfId="42945"/>
    <cellStyle name="Note 2 2 16 5 8" xfId="48955"/>
    <cellStyle name="Note 2 2 16 6" xfId="5691"/>
    <cellStyle name="Note 2 2 16 6 2" xfId="15607"/>
    <cellStyle name="Note 2 2 16 6 3" xfId="22823"/>
    <cellStyle name="Note 2 2 16 6 4" xfId="27894"/>
    <cellStyle name="Note 2 2 16 6 5" xfId="32570"/>
    <cellStyle name="Note 2 2 16 6 6" xfId="38048"/>
    <cellStyle name="Note 2 2 16 6 7" xfId="42946"/>
    <cellStyle name="Note 2 2 16 6 8" xfId="48956"/>
    <cellStyle name="Note 2 2 16 7" xfId="5412"/>
    <cellStyle name="Note 2 2 16 7 2" xfId="15608"/>
    <cellStyle name="Note 2 2 16 7 3" xfId="22824"/>
    <cellStyle name="Note 2 2 16 7 4" xfId="27895"/>
    <cellStyle name="Note 2 2 16 7 5" xfId="32571"/>
    <cellStyle name="Note 2 2 16 7 6" xfId="38049"/>
    <cellStyle name="Note 2 2 16 7 7" xfId="42947"/>
    <cellStyle name="Note 2 2 16 7 8" xfId="48957"/>
    <cellStyle name="Note 2 2 16 8" xfId="6102"/>
    <cellStyle name="Note 2 2 16 8 2" xfId="15609"/>
    <cellStyle name="Note 2 2 16 8 3" xfId="22825"/>
    <cellStyle name="Note 2 2 16 8 4" xfId="27896"/>
    <cellStyle name="Note 2 2 16 8 5" xfId="32572"/>
    <cellStyle name="Note 2 2 16 8 6" xfId="38050"/>
    <cellStyle name="Note 2 2 16 8 7" xfId="42948"/>
    <cellStyle name="Note 2 2 16 8 8" xfId="48958"/>
    <cellStyle name="Note 2 2 16 9" xfId="11328"/>
    <cellStyle name="Note 2 2 17" xfId="1407"/>
    <cellStyle name="Note 2 2 17 10" xfId="27693"/>
    <cellStyle name="Note 2 2 17 11" xfId="47155"/>
    <cellStyle name="Note 2 2 17 2" xfId="4459"/>
    <cellStyle name="Note 2 2 17 2 10" xfId="38051"/>
    <cellStyle name="Note 2 2 17 2 11" xfId="42949"/>
    <cellStyle name="Note 2 2 17 2 12" xfId="48959"/>
    <cellStyle name="Note 2 2 17 2 2" xfId="7050"/>
    <cellStyle name="Note 2 2 17 2 2 2" xfId="15611"/>
    <cellStyle name="Note 2 2 17 2 2 3" xfId="22827"/>
    <cellStyle name="Note 2 2 17 2 2 4" xfId="27898"/>
    <cellStyle name="Note 2 2 17 2 2 5" xfId="32574"/>
    <cellStyle name="Note 2 2 17 2 2 6" xfId="38052"/>
    <cellStyle name="Note 2 2 17 2 2 7" xfId="42950"/>
    <cellStyle name="Note 2 2 17 2 2 8" xfId="48960"/>
    <cellStyle name="Note 2 2 17 2 3" xfId="4055"/>
    <cellStyle name="Note 2 2 17 2 3 2" xfId="15612"/>
    <cellStyle name="Note 2 2 17 2 3 3" xfId="22828"/>
    <cellStyle name="Note 2 2 17 2 3 4" xfId="27899"/>
    <cellStyle name="Note 2 2 17 2 3 5" xfId="32575"/>
    <cellStyle name="Note 2 2 17 2 3 6" xfId="38053"/>
    <cellStyle name="Note 2 2 17 2 3 7" xfId="42951"/>
    <cellStyle name="Note 2 2 17 2 3 8" xfId="48961"/>
    <cellStyle name="Note 2 2 17 2 4" xfId="5671"/>
    <cellStyle name="Note 2 2 17 2 4 2" xfId="15613"/>
    <cellStyle name="Note 2 2 17 2 4 3" xfId="22829"/>
    <cellStyle name="Note 2 2 17 2 4 4" xfId="27900"/>
    <cellStyle name="Note 2 2 17 2 4 5" xfId="32576"/>
    <cellStyle name="Note 2 2 17 2 4 6" xfId="38054"/>
    <cellStyle name="Note 2 2 17 2 4 7" xfId="42952"/>
    <cellStyle name="Note 2 2 17 2 4 8" xfId="48962"/>
    <cellStyle name="Note 2 2 17 2 5" xfId="9208"/>
    <cellStyle name="Note 2 2 17 2 5 2" xfId="15614"/>
    <cellStyle name="Note 2 2 17 2 5 3" xfId="22830"/>
    <cellStyle name="Note 2 2 17 2 5 4" xfId="27901"/>
    <cellStyle name="Note 2 2 17 2 5 5" xfId="32577"/>
    <cellStyle name="Note 2 2 17 2 5 6" xfId="38055"/>
    <cellStyle name="Note 2 2 17 2 5 7" xfId="42953"/>
    <cellStyle name="Note 2 2 17 2 5 8" xfId="48963"/>
    <cellStyle name="Note 2 2 17 2 6" xfId="15610"/>
    <cellStyle name="Note 2 2 17 2 7" xfId="22826"/>
    <cellStyle name="Note 2 2 17 2 8" xfId="27897"/>
    <cellStyle name="Note 2 2 17 2 9" xfId="32573"/>
    <cellStyle name="Note 2 2 17 3" xfId="5343"/>
    <cellStyle name="Note 2 2 17 3 10" xfId="15615"/>
    <cellStyle name="Note 2 2 17 3 11" xfId="22831"/>
    <cellStyle name="Note 2 2 17 3 12" xfId="27902"/>
    <cellStyle name="Note 2 2 17 3 13" xfId="32578"/>
    <cellStyle name="Note 2 2 17 3 14" xfId="38056"/>
    <cellStyle name="Note 2 2 17 3 15" xfId="42954"/>
    <cellStyle name="Note 2 2 17 3 16" xfId="48964"/>
    <cellStyle name="Note 2 2 17 3 2" xfId="7403"/>
    <cellStyle name="Note 2 2 17 3 2 2" xfId="15616"/>
    <cellStyle name="Note 2 2 17 3 2 3" xfId="22832"/>
    <cellStyle name="Note 2 2 17 3 2 4" xfId="27903"/>
    <cellStyle name="Note 2 2 17 3 2 5" xfId="32579"/>
    <cellStyle name="Note 2 2 17 3 2 6" xfId="38057"/>
    <cellStyle name="Note 2 2 17 3 2 7" xfId="42955"/>
    <cellStyle name="Note 2 2 17 3 2 8" xfId="48965"/>
    <cellStyle name="Note 2 2 17 3 3" xfId="7922"/>
    <cellStyle name="Note 2 2 17 3 3 2" xfId="15617"/>
    <cellStyle name="Note 2 2 17 3 3 3" xfId="22833"/>
    <cellStyle name="Note 2 2 17 3 3 4" xfId="27904"/>
    <cellStyle name="Note 2 2 17 3 3 5" xfId="32580"/>
    <cellStyle name="Note 2 2 17 3 3 6" xfId="38058"/>
    <cellStyle name="Note 2 2 17 3 3 7" xfId="42956"/>
    <cellStyle name="Note 2 2 17 3 3 8" xfId="48966"/>
    <cellStyle name="Note 2 2 17 3 4" xfId="8261"/>
    <cellStyle name="Note 2 2 17 3 4 2" xfId="15618"/>
    <cellStyle name="Note 2 2 17 3 4 3" xfId="22834"/>
    <cellStyle name="Note 2 2 17 3 4 4" xfId="27905"/>
    <cellStyle name="Note 2 2 17 3 4 5" xfId="32581"/>
    <cellStyle name="Note 2 2 17 3 4 6" xfId="38059"/>
    <cellStyle name="Note 2 2 17 3 4 7" xfId="42957"/>
    <cellStyle name="Note 2 2 17 3 4 8" xfId="48967"/>
    <cellStyle name="Note 2 2 17 3 5" xfId="8694"/>
    <cellStyle name="Note 2 2 17 3 5 2" xfId="15619"/>
    <cellStyle name="Note 2 2 17 3 5 3" xfId="22835"/>
    <cellStyle name="Note 2 2 17 3 5 4" xfId="27906"/>
    <cellStyle name="Note 2 2 17 3 5 5" xfId="32582"/>
    <cellStyle name="Note 2 2 17 3 5 6" xfId="38060"/>
    <cellStyle name="Note 2 2 17 3 5 7" xfId="42958"/>
    <cellStyle name="Note 2 2 17 3 5 8" xfId="48968"/>
    <cellStyle name="Note 2 2 17 3 6" xfId="9043"/>
    <cellStyle name="Note 2 2 17 3 6 2" xfId="15620"/>
    <cellStyle name="Note 2 2 17 3 6 3" xfId="22836"/>
    <cellStyle name="Note 2 2 17 3 6 4" xfId="27907"/>
    <cellStyle name="Note 2 2 17 3 6 5" xfId="32583"/>
    <cellStyle name="Note 2 2 17 3 6 6" xfId="38061"/>
    <cellStyle name="Note 2 2 17 3 6 7" xfId="42959"/>
    <cellStyle name="Note 2 2 17 3 6 8" xfId="48969"/>
    <cellStyle name="Note 2 2 17 3 7" xfId="9497"/>
    <cellStyle name="Note 2 2 17 3 7 2" xfId="15621"/>
    <cellStyle name="Note 2 2 17 3 7 3" xfId="22837"/>
    <cellStyle name="Note 2 2 17 3 7 4" xfId="27908"/>
    <cellStyle name="Note 2 2 17 3 7 5" xfId="32584"/>
    <cellStyle name="Note 2 2 17 3 7 6" xfId="38062"/>
    <cellStyle name="Note 2 2 17 3 7 7" xfId="42960"/>
    <cellStyle name="Note 2 2 17 3 7 8" xfId="48970"/>
    <cellStyle name="Note 2 2 17 3 8" xfId="9815"/>
    <cellStyle name="Note 2 2 17 3 8 2" xfId="15622"/>
    <cellStyle name="Note 2 2 17 3 8 3" xfId="22838"/>
    <cellStyle name="Note 2 2 17 3 8 4" xfId="27909"/>
    <cellStyle name="Note 2 2 17 3 8 5" xfId="32585"/>
    <cellStyle name="Note 2 2 17 3 8 6" xfId="38063"/>
    <cellStyle name="Note 2 2 17 3 8 7" xfId="42961"/>
    <cellStyle name="Note 2 2 17 3 8 8" xfId="48971"/>
    <cellStyle name="Note 2 2 17 3 9" xfId="10083"/>
    <cellStyle name="Note 2 2 17 3 9 2" xfId="15623"/>
    <cellStyle name="Note 2 2 17 3 9 3" xfId="22839"/>
    <cellStyle name="Note 2 2 17 3 9 4" xfId="27910"/>
    <cellStyle name="Note 2 2 17 3 9 5" xfId="32586"/>
    <cellStyle name="Note 2 2 17 3 9 6" xfId="38064"/>
    <cellStyle name="Note 2 2 17 3 9 7" xfId="42962"/>
    <cellStyle name="Note 2 2 17 3 9 8" xfId="48972"/>
    <cellStyle name="Note 2 2 17 4" xfId="4609"/>
    <cellStyle name="Note 2 2 17 4 10" xfId="15624"/>
    <cellStyle name="Note 2 2 17 4 11" xfId="22840"/>
    <cellStyle name="Note 2 2 17 4 12" xfId="27911"/>
    <cellStyle name="Note 2 2 17 4 13" xfId="32587"/>
    <cellStyle name="Note 2 2 17 4 14" xfId="38065"/>
    <cellStyle name="Note 2 2 17 4 15" xfId="42963"/>
    <cellStyle name="Note 2 2 17 4 16" xfId="48973"/>
    <cellStyle name="Note 2 2 17 4 2" xfId="7107"/>
    <cellStyle name="Note 2 2 17 4 2 2" xfId="15625"/>
    <cellStyle name="Note 2 2 17 4 2 3" xfId="22841"/>
    <cellStyle name="Note 2 2 17 4 2 4" xfId="27912"/>
    <cellStyle name="Note 2 2 17 4 2 5" xfId="32588"/>
    <cellStyle name="Note 2 2 17 4 2 6" xfId="38066"/>
    <cellStyle name="Note 2 2 17 4 2 7" xfId="42964"/>
    <cellStyle name="Note 2 2 17 4 2 8" xfId="48974"/>
    <cellStyle name="Note 2 2 17 4 3" xfId="7672"/>
    <cellStyle name="Note 2 2 17 4 3 2" xfId="15626"/>
    <cellStyle name="Note 2 2 17 4 3 3" xfId="22842"/>
    <cellStyle name="Note 2 2 17 4 3 4" xfId="27913"/>
    <cellStyle name="Note 2 2 17 4 3 5" xfId="32589"/>
    <cellStyle name="Note 2 2 17 4 3 6" xfId="38067"/>
    <cellStyle name="Note 2 2 17 4 3 7" xfId="42965"/>
    <cellStyle name="Note 2 2 17 4 3 8" xfId="48975"/>
    <cellStyle name="Note 2 2 17 4 4" xfId="3893"/>
    <cellStyle name="Note 2 2 17 4 4 2" xfId="15627"/>
    <cellStyle name="Note 2 2 17 4 4 3" xfId="22843"/>
    <cellStyle name="Note 2 2 17 4 4 4" xfId="27914"/>
    <cellStyle name="Note 2 2 17 4 4 5" xfId="32590"/>
    <cellStyle name="Note 2 2 17 4 4 6" xfId="38068"/>
    <cellStyle name="Note 2 2 17 4 4 7" xfId="42966"/>
    <cellStyle name="Note 2 2 17 4 4 8" xfId="48976"/>
    <cellStyle name="Note 2 2 17 4 5" xfId="8448"/>
    <cellStyle name="Note 2 2 17 4 5 2" xfId="15628"/>
    <cellStyle name="Note 2 2 17 4 5 3" xfId="22844"/>
    <cellStyle name="Note 2 2 17 4 5 4" xfId="27915"/>
    <cellStyle name="Note 2 2 17 4 5 5" xfId="32591"/>
    <cellStyle name="Note 2 2 17 4 5 6" xfId="38069"/>
    <cellStyle name="Note 2 2 17 4 5 7" xfId="42967"/>
    <cellStyle name="Note 2 2 17 4 5 8" xfId="48977"/>
    <cellStyle name="Note 2 2 17 4 6" xfId="6114"/>
    <cellStyle name="Note 2 2 17 4 6 2" xfId="15629"/>
    <cellStyle name="Note 2 2 17 4 6 3" xfId="22845"/>
    <cellStyle name="Note 2 2 17 4 6 4" xfId="27916"/>
    <cellStyle name="Note 2 2 17 4 6 5" xfId="32592"/>
    <cellStyle name="Note 2 2 17 4 6 6" xfId="38070"/>
    <cellStyle name="Note 2 2 17 4 6 7" xfId="42968"/>
    <cellStyle name="Note 2 2 17 4 6 8" xfId="48978"/>
    <cellStyle name="Note 2 2 17 4 7" xfId="9250"/>
    <cellStyle name="Note 2 2 17 4 7 2" xfId="15630"/>
    <cellStyle name="Note 2 2 17 4 7 3" xfId="22846"/>
    <cellStyle name="Note 2 2 17 4 7 4" xfId="27917"/>
    <cellStyle name="Note 2 2 17 4 7 5" xfId="32593"/>
    <cellStyle name="Note 2 2 17 4 7 6" xfId="38071"/>
    <cellStyle name="Note 2 2 17 4 7 7" xfId="42969"/>
    <cellStyle name="Note 2 2 17 4 7 8" xfId="48979"/>
    <cellStyle name="Note 2 2 17 4 8" xfId="9613"/>
    <cellStyle name="Note 2 2 17 4 8 2" xfId="15631"/>
    <cellStyle name="Note 2 2 17 4 8 3" xfId="22847"/>
    <cellStyle name="Note 2 2 17 4 8 4" xfId="27918"/>
    <cellStyle name="Note 2 2 17 4 8 5" xfId="32594"/>
    <cellStyle name="Note 2 2 17 4 8 6" xfId="38072"/>
    <cellStyle name="Note 2 2 17 4 8 7" xfId="42970"/>
    <cellStyle name="Note 2 2 17 4 8 8" xfId="48980"/>
    <cellStyle name="Note 2 2 17 4 9" xfId="4003"/>
    <cellStyle name="Note 2 2 17 4 9 2" xfId="15632"/>
    <cellStyle name="Note 2 2 17 4 9 3" xfId="22848"/>
    <cellStyle name="Note 2 2 17 4 9 4" xfId="27919"/>
    <cellStyle name="Note 2 2 17 4 9 5" xfId="32595"/>
    <cellStyle name="Note 2 2 17 4 9 6" xfId="38073"/>
    <cellStyle name="Note 2 2 17 4 9 7" xfId="42971"/>
    <cellStyle name="Note 2 2 17 4 9 8" xfId="48981"/>
    <cellStyle name="Note 2 2 17 5" xfId="5874"/>
    <cellStyle name="Note 2 2 17 5 2" xfId="15633"/>
    <cellStyle name="Note 2 2 17 5 3" xfId="22849"/>
    <cellStyle name="Note 2 2 17 5 4" xfId="27920"/>
    <cellStyle name="Note 2 2 17 5 5" xfId="32596"/>
    <cellStyle name="Note 2 2 17 5 6" xfId="38074"/>
    <cellStyle name="Note 2 2 17 5 7" xfId="42972"/>
    <cellStyle name="Note 2 2 17 5 8" xfId="48982"/>
    <cellStyle name="Note 2 2 17 6" xfId="5000"/>
    <cellStyle name="Note 2 2 17 6 2" xfId="15634"/>
    <cellStyle name="Note 2 2 17 6 3" xfId="22850"/>
    <cellStyle name="Note 2 2 17 6 4" xfId="27921"/>
    <cellStyle name="Note 2 2 17 6 5" xfId="32597"/>
    <cellStyle name="Note 2 2 17 6 6" xfId="38075"/>
    <cellStyle name="Note 2 2 17 6 7" xfId="42973"/>
    <cellStyle name="Note 2 2 17 6 8" xfId="48983"/>
    <cellStyle name="Note 2 2 17 7" xfId="6000"/>
    <cellStyle name="Note 2 2 17 7 2" xfId="15635"/>
    <cellStyle name="Note 2 2 17 7 3" xfId="22851"/>
    <cellStyle name="Note 2 2 17 7 4" xfId="27922"/>
    <cellStyle name="Note 2 2 17 7 5" xfId="32598"/>
    <cellStyle name="Note 2 2 17 7 6" xfId="38076"/>
    <cellStyle name="Note 2 2 17 7 7" xfId="42974"/>
    <cellStyle name="Note 2 2 17 7 8" xfId="48984"/>
    <cellStyle name="Note 2 2 17 8" xfId="5351"/>
    <cellStyle name="Note 2 2 17 8 2" xfId="15636"/>
    <cellStyle name="Note 2 2 17 8 3" xfId="22852"/>
    <cellStyle name="Note 2 2 17 8 4" xfId="27923"/>
    <cellStyle name="Note 2 2 17 8 5" xfId="32599"/>
    <cellStyle name="Note 2 2 17 8 6" xfId="38077"/>
    <cellStyle name="Note 2 2 17 8 7" xfId="42975"/>
    <cellStyle name="Note 2 2 17 8 8" xfId="48985"/>
    <cellStyle name="Note 2 2 17 9" xfId="11344"/>
    <cellStyle name="Note 2 2 18" xfId="1833"/>
    <cellStyle name="Note 2 2 18 10" xfId="19853"/>
    <cellStyle name="Note 2 2 18 11" xfId="47187"/>
    <cellStyle name="Note 2 2 18 2" xfId="4671"/>
    <cellStyle name="Note 2 2 18 2 10" xfId="38078"/>
    <cellStyle name="Note 2 2 18 2 11" xfId="42976"/>
    <cellStyle name="Note 2 2 18 2 12" xfId="48986"/>
    <cellStyle name="Note 2 2 18 2 2" xfId="7100"/>
    <cellStyle name="Note 2 2 18 2 2 2" xfId="15638"/>
    <cellStyle name="Note 2 2 18 2 2 3" xfId="22854"/>
    <cellStyle name="Note 2 2 18 2 2 4" xfId="27925"/>
    <cellStyle name="Note 2 2 18 2 2 5" xfId="32601"/>
    <cellStyle name="Note 2 2 18 2 2 6" xfId="38079"/>
    <cellStyle name="Note 2 2 18 2 2 7" xfId="42977"/>
    <cellStyle name="Note 2 2 18 2 2 8" xfId="48987"/>
    <cellStyle name="Note 2 2 18 2 3" xfId="4039"/>
    <cellStyle name="Note 2 2 18 2 3 2" xfId="15639"/>
    <cellStyle name="Note 2 2 18 2 3 3" xfId="22855"/>
    <cellStyle name="Note 2 2 18 2 3 4" xfId="27926"/>
    <cellStyle name="Note 2 2 18 2 3 5" xfId="32602"/>
    <cellStyle name="Note 2 2 18 2 3 6" xfId="38080"/>
    <cellStyle name="Note 2 2 18 2 3 7" xfId="42978"/>
    <cellStyle name="Note 2 2 18 2 3 8" xfId="48988"/>
    <cellStyle name="Note 2 2 18 2 4" xfId="5572"/>
    <cellStyle name="Note 2 2 18 2 4 2" xfId="15640"/>
    <cellStyle name="Note 2 2 18 2 4 3" xfId="22856"/>
    <cellStyle name="Note 2 2 18 2 4 4" xfId="27927"/>
    <cellStyle name="Note 2 2 18 2 4 5" xfId="32603"/>
    <cellStyle name="Note 2 2 18 2 4 6" xfId="38081"/>
    <cellStyle name="Note 2 2 18 2 4 7" xfId="42979"/>
    <cellStyle name="Note 2 2 18 2 4 8" xfId="48989"/>
    <cellStyle name="Note 2 2 18 2 5" xfId="9244"/>
    <cellStyle name="Note 2 2 18 2 5 2" xfId="15641"/>
    <cellStyle name="Note 2 2 18 2 5 3" xfId="22857"/>
    <cellStyle name="Note 2 2 18 2 5 4" xfId="27928"/>
    <cellStyle name="Note 2 2 18 2 5 5" xfId="32604"/>
    <cellStyle name="Note 2 2 18 2 5 6" xfId="38082"/>
    <cellStyle name="Note 2 2 18 2 5 7" xfId="42980"/>
    <cellStyle name="Note 2 2 18 2 5 8" xfId="48990"/>
    <cellStyle name="Note 2 2 18 2 6" xfId="15637"/>
    <cellStyle name="Note 2 2 18 2 7" xfId="22853"/>
    <cellStyle name="Note 2 2 18 2 8" xfId="27924"/>
    <cellStyle name="Note 2 2 18 2 9" xfId="32600"/>
    <cellStyle name="Note 2 2 18 3" xfId="5297"/>
    <cellStyle name="Note 2 2 18 3 10" xfId="15642"/>
    <cellStyle name="Note 2 2 18 3 11" xfId="22858"/>
    <cellStyle name="Note 2 2 18 3 12" xfId="27929"/>
    <cellStyle name="Note 2 2 18 3 13" xfId="32605"/>
    <cellStyle name="Note 2 2 18 3 14" xfId="38083"/>
    <cellStyle name="Note 2 2 18 3 15" xfId="42981"/>
    <cellStyle name="Note 2 2 18 3 16" xfId="48991"/>
    <cellStyle name="Note 2 2 18 3 2" xfId="7429"/>
    <cellStyle name="Note 2 2 18 3 2 2" xfId="15643"/>
    <cellStyle name="Note 2 2 18 3 2 3" xfId="22859"/>
    <cellStyle name="Note 2 2 18 3 2 4" xfId="27930"/>
    <cellStyle name="Note 2 2 18 3 2 5" xfId="32606"/>
    <cellStyle name="Note 2 2 18 3 2 6" xfId="38084"/>
    <cellStyle name="Note 2 2 18 3 2 7" xfId="42982"/>
    <cellStyle name="Note 2 2 18 3 2 8" xfId="48992"/>
    <cellStyle name="Note 2 2 18 3 3" xfId="7948"/>
    <cellStyle name="Note 2 2 18 3 3 2" xfId="15644"/>
    <cellStyle name="Note 2 2 18 3 3 3" xfId="22860"/>
    <cellStyle name="Note 2 2 18 3 3 4" xfId="27931"/>
    <cellStyle name="Note 2 2 18 3 3 5" xfId="32607"/>
    <cellStyle name="Note 2 2 18 3 3 6" xfId="38085"/>
    <cellStyle name="Note 2 2 18 3 3 7" xfId="42983"/>
    <cellStyle name="Note 2 2 18 3 3 8" xfId="48993"/>
    <cellStyle name="Note 2 2 18 3 4" xfId="8287"/>
    <cellStyle name="Note 2 2 18 3 4 2" xfId="15645"/>
    <cellStyle name="Note 2 2 18 3 4 3" xfId="22861"/>
    <cellStyle name="Note 2 2 18 3 4 4" xfId="27932"/>
    <cellStyle name="Note 2 2 18 3 4 5" xfId="32608"/>
    <cellStyle name="Note 2 2 18 3 4 6" xfId="38086"/>
    <cellStyle name="Note 2 2 18 3 4 7" xfId="42984"/>
    <cellStyle name="Note 2 2 18 3 4 8" xfId="48994"/>
    <cellStyle name="Note 2 2 18 3 5" xfId="8722"/>
    <cellStyle name="Note 2 2 18 3 5 2" xfId="15646"/>
    <cellStyle name="Note 2 2 18 3 5 3" xfId="22862"/>
    <cellStyle name="Note 2 2 18 3 5 4" xfId="27933"/>
    <cellStyle name="Note 2 2 18 3 5 5" xfId="32609"/>
    <cellStyle name="Note 2 2 18 3 5 6" xfId="38087"/>
    <cellStyle name="Note 2 2 18 3 5 7" xfId="42985"/>
    <cellStyle name="Note 2 2 18 3 5 8" xfId="48995"/>
    <cellStyle name="Note 2 2 18 3 6" xfId="9070"/>
    <cellStyle name="Note 2 2 18 3 6 2" xfId="15647"/>
    <cellStyle name="Note 2 2 18 3 6 3" xfId="22863"/>
    <cellStyle name="Note 2 2 18 3 6 4" xfId="27934"/>
    <cellStyle name="Note 2 2 18 3 6 5" xfId="32610"/>
    <cellStyle name="Note 2 2 18 3 6 6" xfId="38088"/>
    <cellStyle name="Note 2 2 18 3 6 7" xfId="42986"/>
    <cellStyle name="Note 2 2 18 3 6 8" xfId="48996"/>
    <cellStyle name="Note 2 2 18 3 7" xfId="9520"/>
    <cellStyle name="Note 2 2 18 3 7 2" xfId="15648"/>
    <cellStyle name="Note 2 2 18 3 7 3" xfId="22864"/>
    <cellStyle name="Note 2 2 18 3 7 4" xfId="27935"/>
    <cellStyle name="Note 2 2 18 3 7 5" xfId="32611"/>
    <cellStyle name="Note 2 2 18 3 7 6" xfId="38089"/>
    <cellStyle name="Note 2 2 18 3 7 7" xfId="42987"/>
    <cellStyle name="Note 2 2 18 3 7 8" xfId="48997"/>
    <cellStyle name="Note 2 2 18 3 8" xfId="9837"/>
    <cellStyle name="Note 2 2 18 3 8 2" xfId="15649"/>
    <cellStyle name="Note 2 2 18 3 8 3" xfId="22865"/>
    <cellStyle name="Note 2 2 18 3 8 4" xfId="27936"/>
    <cellStyle name="Note 2 2 18 3 8 5" xfId="32612"/>
    <cellStyle name="Note 2 2 18 3 8 6" xfId="38090"/>
    <cellStyle name="Note 2 2 18 3 8 7" xfId="42988"/>
    <cellStyle name="Note 2 2 18 3 8 8" xfId="48998"/>
    <cellStyle name="Note 2 2 18 3 9" xfId="10106"/>
    <cellStyle name="Note 2 2 18 3 9 2" xfId="15650"/>
    <cellStyle name="Note 2 2 18 3 9 3" xfId="22866"/>
    <cellStyle name="Note 2 2 18 3 9 4" xfId="27937"/>
    <cellStyle name="Note 2 2 18 3 9 5" xfId="32613"/>
    <cellStyle name="Note 2 2 18 3 9 6" xfId="38091"/>
    <cellStyle name="Note 2 2 18 3 9 7" xfId="42989"/>
    <cellStyle name="Note 2 2 18 3 9 8" xfId="48999"/>
    <cellStyle name="Note 2 2 18 4" xfId="3700"/>
    <cellStyle name="Note 2 2 18 4 10" xfId="15651"/>
    <cellStyle name="Note 2 2 18 4 11" xfId="22867"/>
    <cellStyle name="Note 2 2 18 4 12" xfId="27938"/>
    <cellStyle name="Note 2 2 18 4 13" xfId="32614"/>
    <cellStyle name="Note 2 2 18 4 14" xfId="38092"/>
    <cellStyle name="Note 2 2 18 4 15" xfId="42990"/>
    <cellStyle name="Note 2 2 18 4 16" xfId="49000"/>
    <cellStyle name="Note 2 2 18 4 2" xfId="7003"/>
    <cellStyle name="Note 2 2 18 4 2 2" xfId="15652"/>
    <cellStyle name="Note 2 2 18 4 2 3" xfId="22868"/>
    <cellStyle name="Note 2 2 18 4 2 4" xfId="27939"/>
    <cellStyle name="Note 2 2 18 4 2 5" xfId="32615"/>
    <cellStyle name="Note 2 2 18 4 2 6" xfId="38093"/>
    <cellStyle name="Note 2 2 18 4 2 7" xfId="42991"/>
    <cellStyle name="Note 2 2 18 4 2 8" xfId="49001"/>
    <cellStyle name="Note 2 2 18 4 3" xfId="7612"/>
    <cellStyle name="Note 2 2 18 4 3 2" xfId="15653"/>
    <cellStyle name="Note 2 2 18 4 3 3" xfId="22869"/>
    <cellStyle name="Note 2 2 18 4 3 4" xfId="27940"/>
    <cellStyle name="Note 2 2 18 4 3 5" xfId="32616"/>
    <cellStyle name="Note 2 2 18 4 3 6" xfId="38094"/>
    <cellStyle name="Note 2 2 18 4 3 7" xfId="42992"/>
    <cellStyle name="Note 2 2 18 4 3 8" xfId="49002"/>
    <cellStyle name="Note 2 2 18 4 4" xfId="6130"/>
    <cellStyle name="Note 2 2 18 4 4 2" xfId="15654"/>
    <cellStyle name="Note 2 2 18 4 4 3" xfId="22870"/>
    <cellStyle name="Note 2 2 18 4 4 4" xfId="27941"/>
    <cellStyle name="Note 2 2 18 4 4 5" xfId="32617"/>
    <cellStyle name="Note 2 2 18 4 4 6" xfId="38095"/>
    <cellStyle name="Note 2 2 18 4 4 7" xfId="42993"/>
    <cellStyle name="Note 2 2 18 4 4 8" xfId="49003"/>
    <cellStyle name="Note 2 2 18 4 5" xfId="8390"/>
    <cellStyle name="Note 2 2 18 4 5 2" xfId="15655"/>
    <cellStyle name="Note 2 2 18 4 5 3" xfId="22871"/>
    <cellStyle name="Note 2 2 18 4 5 4" xfId="27942"/>
    <cellStyle name="Note 2 2 18 4 5 5" xfId="32618"/>
    <cellStyle name="Note 2 2 18 4 5 6" xfId="38096"/>
    <cellStyle name="Note 2 2 18 4 5 7" xfId="42994"/>
    <cellStyle name="Note 2 2 18 4 5 8" xfId="49004"/>
    <cellStyle name="Note 2 2 18 4 6" xfId="6721"/>
    <cellStyle name="Note 2 2 18 4 6 2" xfId="15656"/>
    <cellStyle name="Note 2 2 18 4 6 3" xfId="22872"/>
    <cellStyle name="Note 2 2 18 4 6 4" xfId="27943"/>
    <cellStyle name="Note 2 2 18 4 6 5" xfId="32619"/>
    <cellStyle name="Note 2 2 18 4 6 6" xfId="38097"/>
    <cellStyle name="Note 2 2 18 4 6 7" xfId="42995"/>
    <cellStyle name="Note 2 2 18 4 6 8" xfId="49005"/>
    <cellStyle name="Note 2 2 18 4 7" xfId="9173"/>
    <cellStyle name="Note 2 2 18 4 7 2" xfId="15657"/>
    <cellStyle name="Note 2 2 18 4 7 3" xfId="22873"/>
    <cellStyle name="Note 2 2 18 4 7 4" xfId="27944"/>
    <cellStyle name="Note 2 2 18 4 7 5" xfId="32620"/>
    <cellStyle name="Note 2 2 18 4 7 6" xfId="38098"/>
    <cellStyle name="Note 2 2 18 4 7 7" xfId="42996"/>
    <cellStyle name="Note 2 2 18 4 7 8" xfId="49006"/>
    <cellStyle name="Note 2 2 18 4 8" xfId="7780"/>
    <cellStyle name="Note 2 2 18 4 8 2" xfId="15658"/>
    <cellStyle name="Note 2 2 18 4 8 3" xfId="22874"/>
    <cellStyle name="Note 2 2 18 4 8 4" xfId="27945"/>
    <cellStyle name="Note 2 2 18 4 8 5" xfId="32621"/>
    <cellStyle name="Note 2 2 18 4 8 6" xfId="38099"/>
    <cellStyle name="Note 2 2 18 4 8 7" xfId="42997"/>
    <cellStyle name="Note 2 2 18 4 8 8" xfId="49007"/>
    <cellStyle name="Note 2 2 18 4 9" xfId="6636"/>
    <cellStyle name="Note 2 2 18 4 9 2" xfId="15659"/>
    <cellStyle name="Note 2 2 18 4 9 3" xfId="22875"/>
    <cellStyle name="Note 2 2 18 4 9 4" xfId="27946"/>
    <cellStyle name="Note 2 2 18 4 9 5" xfId="32622"/>
    <cellStyle name="Note 2 2 18 4 9 6" xfId="38100"/>
    <cellStyle name="Note 2 2 18 4 9 7" xfId="42998"/>
    <cellStyle name="Note 2 2 18 4 9 8" xfId="49008"/>
    <cellStyle name="Note 2 2 18 5" xfId="3910"/>
    <cellStyle name="Note 2 2 18 5 2" xfId="15660"/>
    <cellStyle name="Note 2 2 18 5 3" xfId="22876"/>
    <cellStyle name="Note 2 2 18 5 4" xfId="27947"/>
    <cellStyle name="Note 2 2 18 5 5" xfId="32623"/>
    <cellStyle name="Note 2 2 18 5 6" xfId="38101"/>
    <cellStyle name="Note 2 2 18 5 7" xfId="42999"/>
    <cellStyle name="Note 2 2 18 5 8" xfId="49009"/>
    <cellStyle name="Note 2 2 18 6" xfId="4630"/>
    <cellStyle name="Note 2 2 18 6 2" xfId="15661"/>
    <cellStyle name="Note 2 2 18 6 3" xfId="22877"/>
    <cellStyle name="Note 2 2 18 6 4" xfId="27948"/>
    <cellStyle name="Note 2 2 18 6 5" xfId="32624"/>
    <cellStyle name="Note 2 2 18 6 6" xfId="38102"/>
    <cellStyle name="Note 2 2 18 6 7" xfId="43000"/>
    <cellStyle name="Note 2 2 18 6 8" xfId="49010"/>
    <cellStyle name="Note 2 2 18 7" xfId="4033"/>
    <cellStyle name="Note 2 2 18 7 2" xfId="15662"/>
    <cellStyle name="Note 2 2 18 7 3" xfId="22878"/>
    <cellStyle name="Note 2 2 18 7 4" xfId="27949"/>
    <cellStyle name="Note 2 2 18 7 5" xfId="32625"/>
    <cellStyle name="Note 2 2 18 7 6" xfId="38103"/>
    <cellStyle name="Note 2 2 18 7 7" xfId="43001"/>
    <cellStyle name="Note 2 2 18 7 8" xfId="49011"/>
    <cellStyle name="Note 2 2 18 8" xfId="4969"/>
    <cellStyle name="Note 2 2 18 8 2" xfId="15663"/>
    <cellStyle name="Note 2 2 18 8 3" xfId="22879"/>
    <cellStyle name="Note 2 2 18 8 4" xfId="27950"/>
    <cellStyle name="Note 2 2 18 8 5" xfId="32626"/>
    <cellStyle name="Note 2 2 18 8 6" xfId="38104"/>
    <cellStyle name="Note 2 2 18 8 7" xfId="43002"/>
    <cellStyle name="Note 2 2 18 8 8" xfId="49012"/>
    <cellStyle name="Note 2 2 18 9" xfId="11723"/>
    <cellStyle name="Note 2 2 19" xfId="2231"/>
    <cellStyle name="Note 2 2 19 10" xfId="19975"/>
    <cellStyle name="Note 2 2 19 11" xfId="47239"/>
    <cellStyle name="Note 2 2 19 2" xfId="4877"/>
    <cellStyle name="Note 2 2 19 2 10" xfId="38105"/>
    <cellStyle name="Note 2 2 19 2 11" xfId="43003"/>
    <cellStyle name="Note 2 2 19 2 12" xfId="49013"/>
    <cellStyle name="Note 2 2 19 2 2" xfId="7185"/>
    <cellStyle name="Note 2 2 19 2 2 2" xfId="15665"/>
    <cellStyle name="Note 2 2 19 2 2 3" xfId="22881"/>
    <cellStyle name="Note 2 2 19 2 2 4" xfId="27952"/>
    <cellStyle name="Note 2 2 19 2 2 5" xfId="32628"/>
    <cellStyle name="Note 2 2 19 2 2 6" xfId="38106"/>
    <cellStyle name="Note 2 2 19 2 2 7" xfId="43004"/>
    <cellStyle name="Note 2 2 19 2 2 8" xfId="49014"/>
    <cellStyle name="Note 2 2 19 2 3" xfId="8055"/>
    <cellStyle name="Note 2 2 19 2 3 2" xfId="15666"/>
    <cellStyle name="Note 2 2 19 2 3 3" xfId="22882"/>
    <cellStyle name="Note 2 2 19 2 3 4" xfId="27953"/>
    <cellStyle name="Note 2 2 19 2 3 5" xfId="32629"/>
    <cellStyle name="Note 2 2 19 2 3 6" xfId="38107"/>
    <cellStyle name="Note 2 2 19 2 3 7" xfId="43005"/>
    <cellStyle name="Note 2 2 19 2 3 8" xfId="49015"/>
    <cellStyle name="Note 2 2 19 2 4" xfId="8851"/>
    <cellStyle name="Note 2 2 19 2 4 2" xfId="15667"/>
    <cellStyle name="Note 2 2 19 2 4 3" xfId="22883"/>
    <cellStyle name="Note 2 2 19 2 4 4" xfId="27954"/>
    <cellStyle name="Note 2 2 19 2 4 5" xfId="32630"/>
    <cellStyle name="Note 2 2 19 2 4 6" xfId="38108"/>
    <cellStyle name="Note 2 2 19 2 4 7" xfId="43006"/>
    <cellStyle name="Note 2 2 19 2 4 8" xfId="49016"/>
    <cellStyle name="Note 2 2 19 2 5" xfId="9313"/>
    <cellStyle name="Note 2 2 19 2 5 2" xfId="15668"/>
    <cellStyle name="Note 2 2 19 2 5 3" xfId="22884"/>
    <cellStyle name="Note 2 2 19 2 5 4" xfId="27955"/>
    <cellStyle name="Note 2 2 19 2 5 5" xfId="32631"/>
    <cellStyle name="Note 2 2 19 2 5 6" xfId="38109"/>
    <cellStyle name="Note 2 2 19 2 5 7" xfId="43007"/>
    <cellStyle name="Note 2 2 19 2 5 8" xfId="49017"/>
    <cellStyle name="Note 2 2 19 2 6" xfId="15664"/>
    <cellStyle name="Note 2 2 19 2 7" xfId="22880"/>
    <cellStyle name="Note 2 2 19 2 8" xfId="27951"/>
    <cellStyle name="Note 2 2 19 2 9" xfId="32627"/>
    <cellStyle name="Note 2 2 19 3" xfId="5217"/>
    <cellStyle name="Note 2 2 19 3 10" xfId="15669"/>
    <cellStyle name="Note 2 2 19 3 11" xfId="22885"/>
    <cellStyle name="Note 2 2 19 3 12" xfId="27956"/>
    <cellStyle name="Note 2 2 19 3 13" xfId="32632"/>
    <cellStyle name="Note 2 2 19 3 14" xfId="38110"/>
    <cellStyle name="Note 2 2 19 3 15" xfId="43008"/>
    <cellStyle name="Note 2 2 19 3 16" xfId="49018"/>
    <cellStyle name="Note 2 2 19 3 2" xfId="7408"/>
    <cellStyle name="Note 2 2 19 3 2 2" xfId="15670"/>
    <cellStyle name="Note 2 2 19 3 2 3" xfId="22886"/>
    <cellStyle name="Note 2 2 19 3 2 4" xfId="27957"/>
    <cellStyle name="Note 2 2 19 3 2 5" xfId="32633"/>
    <cellStyle name="Note 2 2 19 3 2 6" xfId="38111"/>
    <cellStyle name="Note 2 2 19 3 2 7" xfId="43009"/>
    <cellStyle name="Note 2 2 19 3 2 8" xfId="49019"/>
    <cellStyle name="Note 2 2 19 3 3" xfId="7926"/>
    <cellStyle name="Note 2 2 19 3 3 2" xfId="15671"/>
    <cellStyle name="Note 2 2 19 3 3 3" xfId="22887"/>
    <cellStyle name="Note 2 2 19 3 3 4" xfId="27958"/>
    <cellStyle name="Note 2 2 19 3 3 5" xfId="32634"/>
    <cellStyle name="Note 2 2 19 3 3 6" xfId="38112"/>
    <cellStyle name="Note 2 2 19 3 3 7" xfId="43010"/>
    <cellStyle name="Note 2 2 19 3 3 8" xfId="49020"/>
    <cellStyle name="Note 2 2 19 3 4" xfId="8265"/>
    <cellStyle name="Note 2 2 19 3 4 2" xfId="15672"/>
    <cellStyle name="Note 2 2 19 3 4 3" xfId="22888"/>
    <cellStyle name="Note 2 2 19 3 4 4" xfId="27959"/>
    <cellStyle name="Note 2 2 19 3 4 5" xfId="32635"/>
    <cellStyle name="Note 2 2 19 3 4 6" xfId="38113"/>
    <cellStyle name="Note 2 2 19 3 4 7" xfId="43011"/>
    <cellStyle name="Note 2 2 19 3 4 8" xfId="49021"/>
    <cellStyle name="Note 2 2 19 3 5" xfId="8699"/>
    <cellStyle name="Note 2 2 19 3 5 2" xfId="15673"/>
    <cellStyle name="Note 2 2 19 3 5 3" xfId="22889"/>
    <cellStyle name="Note 2 2 19 3 5 4" xfId="27960"/>
    <cellStyle name="Note 2 2 19 3 5 5" xfId="32636"/>
    <cellStyle name="Note 2 2 19 3 5 6" xfId="38114"/>
    <cellStyle name="Note 2 2 19 3 5 7" xfId="43012"/>
    <cellStyle name="Note 2 2 19 3 5 8" xfId="49022"/>
    <cellStyle name="Note 2 2 19 3 6" xfId="9048"/>
    <cellStyle name="Note 2 2 19 3 6 2" xfId="15674"/>
    <cellStyle name="Note 2 2 19 3 6 3" xfId="22890"/>
    <cellStyle name="Note 2 2 19 3 6 4" xfId="27961"/>
    <cellStyle name="Note 2 2 19 3 6 5" xfId="32637"/>
    <cellStyle name="Note 2 2 19 3 6 6" xfId="38115"/>
    <cellStyle name="Note 2 2 19 3 6 7" xfId="43013"/>
    <cellStyle name="Note 2 2 19 3 6 8" xfId="49023"/>
    <cellStyle name="Note 2 2 19 3 7" xfId="9501"/>
    <cellStyle name="Note 2 2 19 3 7 2" xfId="15675"/>
    <cellStyle name="Note 2 2 19 3 7 3" xfId="22891"/>
    <cellStyle name="Note 2 2 19 3 7 4" xfId="27962"/>
    <cellStyle name="Note 2 2 19 3 7 5" xfId="32638"/>
    <cellStyle name="Note 2 2 19 3 7 6" xfId="38116"/>
    <cellStyle name="Note 2 2 19 3 7 7" xfId="43014"/>
    <cellStyle name="Note 2 2 19 3 7 8" xfId="49024"/>
    <cellStyle name="Note 2 2 19 3 8" xfId="9819"/>
    <cellStyle name="Note 2 2 19 3 8 2" xfId="15676"/>
    <cellStyle name="Note 2 2 19 3 8 3" xfId="22892"/>
    <cellStyle name="Note 2 2 19 3 8 4" xfId="27963"/>
    <cellStyle name="Note 2 2 19 3 8 5" xfId="32639"/>
    <cellStyle name="Note 2 2 19 3 8 6" xfId="38117"/>
    <cellStyle name="Note 2 2 19 3 8 7" xfId="43015"/>
    <cellStyle name="Note 2 2 19 3 8 8" xfId="49025"/>
    <cellStyle name="Note 2 2 19 3 9" xfId="10087"/>
    <cellStyle name="Note 2 2 19 3 9 2" xfId="15677"/>
    <cellStyle name="Note 2 2 19 3 9 3" xfId="22893"/>
    <cellStyle name="Note 2 2 19 3 9 4" xfId="27964"/>
    <cellStyle name="Note 2 2 19 3 9 5" xfId="32640"/>
    <cellStyle name="Note 2 2 19 3 9 6" xfId="38118"/>
    <cellStyle name="Note 2 2 19 3 9 7" xfId="43016"/>
    <cellStyle name="Note 2 2 19 3 9 8" xfId="49026"/>
    <cellStyle name="Note 2 2 19 4" xfId="5896"/>
    <cellStyle name="Note 2 2 19 4 10" xfId="15678"/>
    <cellStyle name="Note 2 2 19 4 11" xfId="22894"/>
    <cellStyle name="Note 2 2 19 4 12" xfId="27965"/>
    <cellStyle name="Note 2 2 19 4 13" xfId="32641"/>
    <cellStyle name="Note 2 2 19 4 14" xfId="38119"/>
    <cellStyle name="Note 2 2 19 4 15" xfId="43017"/>
    <cellStyle name="Note 2 2 19 4 16" xfId="49027"/>
    <cellStyle name="Note 2 2 19 4 2" xfId="6965"/>
    <cellStyle name="Note 2 2 19 4 2 2" xfId="15679"/>
    <cellStyle name="Note 2 2 19 4 2 3" xfId="22895"/>
    <cellStyle name="Note 2 2 19 4 2 4" xfId="27966"/>
    <cellStyle name="Note 2 2 19 4 2 5" xfId="32642"/>
    <cellStyle name="Note 2 2 19 4 2 6" xfId="38120"/>
    <cellStyle name="Note 2 2 19 4 2 7" xfId="43018"/>
    <cellStyle name="Note 2 2 19 4 2 8" xfId="49028"/>
    <cellStyle name="Note 2 2 19 4 3" xfId="7591"/>
    <cellStyle name="Note 2 2 19 4 3 2" xfId="15680"/>
    <cellStyle name="Note 2 2 19 4 3 3" xfId="22896"/>
    <cellStyle name="Note 2 2 19 4 3 4" xfId="27967"/>
    <cellStyle name="Note 2 2 19 4 3 5" xfId="32643"/>
    <cellStyle name="Note 2 2 19 4 3 6" xfId="38121"/>
    <cellStyle name="Note 2 2 19 4 3 7" xfId="43019"/>
    <cellStyle name="Note 2 2 19 4 3 8" xfId="49029"/>
    <cellStyle name="Note 2 2 19 4 4" xfId="7333"/>
    <cellStyle name="Note 2 2 19 4 4 2" xfId="15681"/>
    <cellStyle name="Note 2 2 19 4 4 3" xfId="22897"/>
    <cellStyle name="Note 2 2 19 4 4 4" xfId="27968"/>
    <cellStyle name="Note 2 2 19 4 4 5" xfId="32644"/>
    <cellStyle name="Note 2 2 19 4 4 6" xfId="38122"/>
    <cellStyle name="Note 2 2 19 4 4 7" xfId="43020"/>
    <cellStyle name="Note 2 2 19 4 4 8" xfId="49030"/>
    <cellStyle name="Note 2 2 19 4 5" xfId="6215"/>
    <cellStyle name="Note 2 2 19 4 5 2" xfId="15682"/>
    <cellStyle name="Note 2 2 19 4 5 3" xfId="22898"/>
    <cellStyle name="Note 2 2 19 4 5 4" xfId="27969"/>
    <cellStyle name="Note 2 2 19 4 5 5" xfId="32645"/>
    <cellStyle name="Note 2 2 19 4 5 6" xfId="38123"/>
    <cellStyle name="Note 2 2 19 4 5 7" xfId="43021"/>
    <cellStyle name="Note 2 2 19 4 5 8" xfId="49031"/>
    <cellStyle name="Note 2 2 19 4 6" xfId="7547"/>
    <cellStyle name="Note 2 2 19 4 6 2" xfId="15683"/>
    <cellStyle name="Note 2 2 19 4 6 3" xfId="22899"/>
    <cellStyle name="Note 2 2 19 4 6 4" xfId="27970"/>
    <cellStyle name="Note 2 2 19 4 6 5" xfId="32646"/>
    <cellStyle name="Note 2 2 19 4 6 6" xfId="38124"/>
    <cellStyle name="Note 2 2 19 4 6 7" xfId="43022"/>
    <cellStyle name="Note 2 2 19 4 6 8" xfId="49032"/>
    <cellStyle name="Note 2 2 19 4 7" xfId="7033"/>
    <cellStyle name="Note 2 2 19 4 7 2" xfId="15684"/>
    <cellStyle name="Note 2 2 19 4 7 3" xfId="22900"/>
    <cellStyle name="Note 2 2 19 4 7 4" xfId="27971"/>
    <cellStyle name="Note 2 2 19 4 7 5" xfId="32647"/>
    <cellStyle name="Note 2 2 19 4 7 6" xfId="38125"/>
    <cellStyle name="Note 2 2 19 4 7 7" xfId="43023"/>
    <cellStyle name="Note 2 2 19 4 7 8" xfId="49033"/>
    <cellStyle name="Note 2 2 19 4 8" xfId="7652"/>
    <cellStyle name="Note 2 2 19 4 8 2" xfId="15685"/>
    <cellStyle name="Note 2 2 19 4 8 3" xfId="22901"/>
    <cellStyle name="Note 2 2 19 4 8 4" xfId="27972"/>
    <cellStyle name="Note 2 2 19 4 8 5" xfId="32648"/>
    <cellStyle name="Note 2 2 19 4 8 6" xfId="38126"/>
    <cellStyle name="Note 2 2 19 4 8 7" xfId="43024"/>
    <cellStyle name="Note 2 2 19 4 8 8" xfId="49034"/>
    <cellStyle name="Note 2 2 19 4 9" xfId="9529"/>
    <cellStyle name="Note 2 2 19 4 9 2" xfId="15686"/>
    <cellStyle name="Note 2 2 19 4 9 3" xfId="22902"/>
    <cellStyle name="Note 2 2 19 4 9 4" xfId="27973"/>
    <cellStyle name="Note 2 2 19 4 9 5" xfId="32649"/>
    <cellStyle name="Note 2 2 19 4 9 6" xfId="38127"/>
    <cellStyle name="Note 2 2 19 4 9 7" xfId="43025"/>
    <cellStyle name="Note 2 2 19 4 9 8" xfId="49035"/>
    <cellStyle name="Note 2 2 19 5" xfId="4610"/>
    <cellStyle name="Note 2 2 19 5 2" xfId="15687"/>
    <cellStyle name="Note 2 2 19 5 3" xfId="22903"/>
    <cellStyle name="Note 2 2 19 5 4" xfId="27974"/>
    <cellStyle name="Note 2 2 19 5 5" xfId="32650"/>
    <cellStyle name="Note 2 2 19 5 6" xfId="38128"/>
    <cellStyle name="Note 2 2 19 5 7" xfId="43026"/>
    <cellStyle name="Note 2 2 19 5 8" xfId="49036"/>
    <cellStyle name="Note 2 2 19 6" xfId="5549"/>
    <cellStyle name="Note 2 2 19 6 2" xfId="15688"/>
    <cellStyle name="Note 2 2 19 6 3" xfId="22904"/>
    <cellStyle name="Note 2 2 19 6 4" xfId="27975"/>
    <cellStyle name="Note 2 2 19 6 5" xfId="32651"/>
    <cellStyle name="Note 2 2 19 6 6" xfId="38129"/>
    <cellStyle name="Note 2 2 19 6 7" xfId="43027"/>
    <cellStyle name="Note 2 2 19 6 8" xfId="49037"/>
    <cellStyle name="Note 2 2 19 7" xfId="4965"/>
    <cellStyle name="Note 2 2 19 7 2" xfId="15689"/>
    <cellStyle name="Note 2 2 19 7 3" xfId="22905"/>
    <cellStyle name="Note 2 2 19 7 4" xfId="27976"/>
    <cellStyle name="Note 2 2 19 7 5" xfId="32652"/>
    <cellStyle name="Note 2 2 19 7 6" xfId="38130"/>
    <cellStyle name="Note 2 2 19 7 7" xfId="43028"/>
    <cellStyle name="Note 2 2 19 7 8" xfId="49038"/>
    <cellStyle name="Note 2 2 19 8" xfId="6199"/>
    <cellStyle name="Note 2 2 19 8 2" xfId="15690"/>
    <cellStyle name="Note 2 2 19 8 3" xfId="22906"/>
    <cellStyle name="Note 2 2 19 8 4" xfId="27977"/>
    <cellStyle name="Note 2 2 19 8 5" xfId="32653"/>
    <cellStyle name="Note 2 2 19 8 6" xfId="38131"/>
    <cellStyle name="Note 2 2 19 8 7" xfId="43029"/>
    <cellStyle name="Note 2 2 19 8 8" xfId="49039"/>
    <cellStyle name="Note 2 2 19 9" xfId="12018"/>
    <cellStyle name="Note 2 2 2" xfId="700"/>
    <cellStyle name="Note 2 2 2 10" xfId="32377"/>
    <cellStyle name="Note 2 2 2 11" xfId="46957"/>
    <cellStyle name="Note 2 2 2 2" xfId="4049"/>
    <cellStyle name="Note 2 2 2 2 10" xfId="38132"/>
    <cellStyle name="Note 2 2 2 2 11" xfId="43030"/>
    <cellStyle name="Note 2 2 2 2 12" xfId="49040"/>
    <cellStyle name="Note 2 2 2 2 2" xfId="6866"/>
    <cellStyle name="Note 2 2 2 2 2 2" xfId="15692"/>
    <cellStyle name="Note 2 2 2 2 2 3" xfId="22908"/>
    <cellStyle name="Note 2 2 2 2 2 4" xfId="27979"/>
    <cellStyle name="Note 2 2 2 2 2 5" xfId="32655"/>
    <cellStyle name="Note 2 2 2 2 2 6" xfId="38133"/>
    <cellStyle name="Note 2 2 2 2 2 7" xfId="43031"/>
    <cellStyle name="Note 2 2 2 2 2 8" xfId="49041"/>
    <cellStyle name="Note 2 2 2 2 3" xfId="6264"/>
    <cellStyle name="Note 2 2 2 2 3 2" xfId="15693"/>
    <cellStyle name="Note 2 2 2 2 3 3" xfId="22909"/>
    <cellStyle name="Note 2 2 2 2 3 4" xfId="27980"/>
    <cellStyle name="Note 2 2 2 2 3 5" xfId="32656"/>
    <cellStyle name="Note 2 2 2 2 3 6" xfId="38134"/>
    <cellStyle name="Note 2 2 2 2 3 7" xfId="43032"/>
    <cellStyle name="Note 2 2 2 2 3 8" xfId="49042"/>
    <cellStyle name="Note 2 2 2 2 4" xfId="7517"/>
    <cellStyle name="Note 2 2 2 2 4 2" xfId="15694"/>
    <cellStyle name="Note 2 2 2 2 4 3" xfId="22910"/>
    <cellStyle name="Note 2 2 2 2 4 4" xfId="27981"/>
    <cellStyle name="Note 2 2 2 2 4 5" xfId="32657"/>
    <cellStyle name="Note 2 2 2 2 4 6" xfId="38135"/>
    <cellStyle name="Note 2 2 2 2 4 7" xfId="43033"/>
    <cellStyle name="Note 2 2 2 2 4 8" xfId="49043"/>
    <cellStyle name="Note 2 2 2 2 5" xfId="5396"/>
    <cellStyle name="Note 2 2 2 2 5 2" xfId="15695"/>
    <cellStyle name="Note 2 2 2 2 5 3" xfId="22911"/>
    <cellStyle name="Note 2 2 2 2 5 4" xfId="27982"/>
    <cellStyle name="Note 2 2 2 2 5 5" xfId="32658"/>
    <cellStyle name="Note 2 2 2 2 5 6" xfId="38136"/>
    <cellStyle name="Note 2 2 2 2 5 7" xfId="43034"/>
    <cellStyle name="Note 2 2 2 2 5 8" xfId="49044"/>
    <cellStyle name="Note 2 2 2 2 6" xfId="15691"/>
    <cellStyle name="Note 2 2 2 2 7" xfId="22907"/>
    <cellStyle name="Note 2 2 2 2 8" xfId="27978"/>
    <cellStyle name="Note 2 2 2 2 9" xfId="32654"/>
    <cellStyle name="Note 2 2 2 3" xfId="5505"/>
    <cellStyle name="Note 2 2 2 3 10" xfId="15696"/>
    <cellStyle name="Note 2 2 2 3 11" xfId="22912"/>
    <cellStyle name="Note 2 2 2 3 12" xfId="27983"/>
    <cellStyle name="Note 2 2 2 3 13" xfId="32659"/>
    <cellStyle name="Note 2 2 2 3 14" xfId="38137"/>
    <cellStyle name="Note 2 2 2 3 15" xfId="43035"/>
    <cellStyle name="Note 2 2 2 3 16" xfId="49045"/>
    <cellStyle name="Note 2 2 2 3 2" xfId="7407"/>
    <cellStyle name="Note 2 2 2 3 2 2" xfId="15697"/>
    <cellStyle name="Note 2 2 2 3 2 3" xfId="22913"/>
    <cellStyle name="Note 2 2 2 3 2 4" xfId="27984"/>
    <cellStyle name="Note 2 2 2 3 2 5" xfId="32660"/>
    <cellStyle name="Note 2 2 2 3 2 6" xfId="38138"/>
    <cellStyle name="Note 2 2 2 3 2 7" xfId="43036"/>
    <cellStyle name="Note 2 2 2 3 2 8" xfId="49046"/>
    <cellStyle name="Note 2 2 2 3 3" xfId="7925"/>
    <cellStyle name="Note 2 2 2 3 3 2" xfId="15698"/>
    <cellStyle name="Note 2 2 2 3 3 3" xfId="22914"/>
    <cellStyle name="Note 2 2 2 3 3 4" xfId="27985"/>
    <cellStyle name="Note 2 2 2 3 3 5" xfId="32661"/>
    <cellStyle name="Note 2 2 2 3 3 6" xfId="38139"/>
    <cellStyle name="Note 2 2 2 3 3 7" xfId="43037"/>
    <cellStyle name="Note 2 2 2 3 3 8" xfId="49047"/>
    <cellStyle name="Note 2 2 2 3 4" xfId="8264"/>
    <cellStyle name="Note 2 2 2 3 4 2" xfId="15699"/>
    <cellStyle name="Note 2 2 2 3 4 3" xfId="22915"/>
    <cellStyle name="Note 2 2 2 3 4 4" xfId="27986"/>
    <cellStyle name="Note 2 2 2 3 4 5" xfId="32662"/>
    <cellStyle name="Note 2 2 2 3 4 6" xfId="38140"/>
    <cellStyle name="Note 2 2 2 3 4 7" xfId="43038"/>
    <cellStyle name="Note 2 2 2 3 4 8" xfId="49048"/>
    <cellStyle name="Note 2 2 2 3 5" xfId="8698"/>
    <cellStyle name="Note 2 2 2 3 5 2" xfId="15700"/>
    <cellStyle name="Note 2 2 2 3 5 3" xfId="22916"/>
    <cellStyle name="Note 2 2 2 3 5 4" xfId="27987"/>
    <cellStyle name="Note 2 2 2 3 5 5" xfId="32663"/>
    <cellStyle name="Note 2 2 2 3 5 6" xfId="38141"/>
    <cellStyle name="Note 2 2 2 3 5 7" xfId="43039"/>
    <cellStyle name="Note 2 2 2 3 5 8" xfId="49049"/>
    <cellStyle name="Note 2 2 2 3 6" xfId="9047"/>
    <cellStyle name="Note 2 2 2 3 6 2" xfId="15701"/>
    <cellStyle name="Note 2 2 2 3 6 3" xfId="22917"/>
    <cellStyle name="Note 2 2 2 3 6 4" xfId="27988"/>
    <cellStyle name="Note 2 2 2 3 6 5" xfId="32664"/>
    <cellStyle name="Note 2 2 2 3 6 6" xfId="38142"/>
    <cellStyle name="Note 2 2 2 3 6 7" xfId="43040"/>
    <cellStyle name="Note 2 2 2 3 6 8" xfId="49050"/>
    <cellStyle name="Note 2 2 2 3 7" xfId="9500"/>
    <cellStyle name="Note 2 2 2 3 7 2" xfId="15702"/>
    <cellStyle name="Note 2 2 2 3 7 3" xfId="22918"/>
    <cellStyle name="Note 2 2 2 3 7 4" xfId="27989"/>
    <cellStyle name="Note 2 2 2 3 7 5" xfId="32665"/>
    <cellStyle name="Note 2 2 2 3 7 6" xfId="38143"/>
    <cellStyle name="Note 2 2 2 3 7 7" xfId="43041"/>
    <cellStyle name="Note 2 2 2 3 7 8" xfId="49051"/>
    <cellStyle name="Note 2 2 2 3 8" xfId="9818"/>
    <cellStyle name="Note 2 2 2 3 8 2" xfId="15703"/>
    <cellStyle name="Note 2 2 2 3 8 3" xfId="22919"/>
    <cellStyle name="Note 2 2 2 3 8 4" xfId="27990"/>
    <cellStyle name="Note 2 2 2 3 8 5" xfId="32666"/>
    <cellStyle name="Note 2 2 2 3 8 6" xfId="38144"/>
    <cellStyle name="Note 2 2 2 3 8 7" xfId="43042"/>
    <cellStyle name="Note 2 2 2 3 8 8" xfId="49052"/>
    <cellStyle name="Note 2 2 2 3 9" xfId="10086"/>
    <cellStyle name="Note 2 2 2 3 9 2" xfId="15704"/>
    <cellStyle name="Note 2 2 2 3 9 3" xfId="22920"/>
    <cellStyle name="Note 2 2 2 3 9 4" xfId="27991"/>
    <cellStyle name="Note 2 2 2 3 9 5" xfId="32667"/>
    <cellStyle name="Note 2 2 2 3 9 6" xfId="38145"/>
    <cellStyle name="Note 2 2 2 3 9 7" xfId="43043"/>
    <cellStyle name="Note 2 2 2 3 9 8" xfId="49053"/>
    <cellStyle name="Note 2 2 2 4" xfId="5162"/>
    <cellStyle name="Note 2 2 2 4 10" xfId="15705"/>
    <cellStyle name="Note 2 2 2 4 11" xfId="22921"/>
    <cellStyle name="Note 2 2 2 4 12" xfId="27992"/>
    <cellStyle name="Note 2 2 2 4 13" xfId="32668"/>
    <cellStyle name="Note 2 2 2 4 14" xfId="38146"/>
    <cellStyle name="Note 2 2 2 4 15" xfId="43044"/>
    <cellStyle name="Note 2 2 2 4 16" xfId="49054"/>
    <cellStyle name="Note 2 2 2 4 2" xfId="6829"/>
    <cellStyle name="Note 2 2 2 4 2 2" xfId="15706"/>
    <cellStyle name="Note 2 2 2 4 2 3" xfId="22922"/>
    <cellStyle name="Note 2 2 2 4 2 4" xfId="27993"/>
    <cellStyle name="Note 2 2 2 4 2 5" xfId="32669"/>
    <cellStyle name="Note 2 2 2 4 2 6" xfId="38147"/>
    <cellStyle name="Note 2 2 2 4 2 7" xfId="43045"/>
    <cellStyle name="Note 2 2 2 4 2 8" xfId="49055"/>
    <cellStyle name="Note 2 2 2 4 3" xfId="4539"/>
    <cellStyle name="Note 2 2 2 4 3 2" xfId="15707"/>
    <cellStyle name="Note 2 2 2 4 3 3" xfId="22923"/>
    <cellStyle name="Note 2 2 2 4 3 4" xfId="27994"/>
    <cellStyle name="Note 2 2 2 4 3 5" xfId="32670"/>
    <cellStyle name="Note 2 2 2 4 3 6" xfId="38148"/>
    <cellStyle name="Note 2 2 2 4 3 7" xfId="43046"/>
    <cellStyle name="Note 2 2 2 4 3 8" xfId="49056"/>
    <cellStyle name="Note 2 2 2 4 4" xfId="6070"/>
    <cellStyle name="Note 2 2 2 4 4 2" xfId="15708"/>
    <cellStyle name="Note 2 2 2 4 4 3" xfId="22924"/>
    <cellStyle name="Note 2 2 2 4 4 4" xfId="27995"/>
    <cellStyle name="Note 2 2 2 4 4 5" xfId="32671"/>
    <cellStyle name="Note 2 2 2 4 4 6" xfId="38149"/>
    <cellStyle name="Note 2 2 2 4 4 7" xfId="43047"/>
    <cellStyle name="Note 2 2 2 4 4 8" xfId="49057"/>
    <cellStyle name="Note 2 2 2 4 5" xfId="6801"/>
    <cellStyle name="Note 2 2 2 4 5 2" xfId="15709"/>
    <cellStyle name="Note 2 2 2 4 5 3" xfId="22925"/>
    <cellStyle name="Note 2 2 2 4 5 4" xfId="27996"/>
    <cellStyle name="Note 2 2 2 4 5 5" xfId="32672"/>
    <cellStyle name="Note 2 2 2 4 5 6" xfId="38150"/>
    <cellStyle name="Note 2 2 2 4 5 7" xfId="43048"/>
    <cellStyle name="Note 2 2 2 4 5 8" xfId="49058"/>
    <cellStyle name="Note 2 2 2 4 6" xfId="5973"/>
    <cellStyle name="Note 2 2 2 4 6 2" xfId="15710"/>
    <cellStyle name="Note 2 2 2 4 6 3" xfId="22926"/>
    <cellStyle name="Note 2 2 2 4 6 4" xfId="27997"/>
    <cellStyle name="Note 2 2 2 4 6 5" xfId="32673"/>
    <cellStyle name="Note 2 2 2 4 6 6" xfId="38151"/>
    <cellStyle name="Note 2 2 2 4 6 7" xfId="43049"/>
    <cellStyle name="Note 2 2 2 4 6 8" xfId="49059"/>
    <cellStyle name="Note 2 2 2 4 7" xfId="7594"/>
    <cellStyle name="Note 2 2 2 4 7 2" xfId="15711"/>
    <cellStyle name="Note 2 2 2 4 7 3" xfId="22927"/>
    <cellStyle name="Note 2 2 2 4 7 4" xfId="27998"/>
    <cellStyle name="Note 2 2 2 4 7 5" xfId="32674"/>
    <cellStyle name="Note 2 2 2 4 7 6" xfId="38152"/>
    <cellStyle name="Note 2 2 2 4 7 7" xfId="43050"/>
    <cellStyle name="Note 2 2 2 4 7 8" xfId="49060"/>
    <cellStyle name="Note 2 2 2 4 8" xfId="8749"/>
    <cellStyle name="Note 2 2 2 4 8 2" xfId="15712"/>
    <cellStyle name="Note 2 2 2 4 8 3" xfId="22928"/>
    <cellStyle name="Note 2 2 2 4 8 4" xfId="27999"/>
    <cellStyle name="Note 2 2 2 4 8 5" xfId="32675"/>
    <cellStyle name="Note 2 2 2 4 8 6" xfId="38153"/>
    <cellStyle name="Note 2 2 2 4 8 7" xfId="43051"/>
    <cellStyle name="Note 2 2 2 4 8 8" xfId="49061"/>
    <cellStyle name="Note 2 2 2 4 9" xfId="6297"/>
    <cellStyle name="Note 2 2 2 4 9 2" xfId="15713"/>
    <cellStyle name="Note 2 2 2 4 9 3" xfId="22929"/>
    <cellStyle name="Note 2 2 2 4 9 4" xfId="28000"/>
    <cellStyle name="Note 2 2 2 4 9 5" xfId="32676"/>
    <cellStyle name="Note 2 2 2 4 9 6" xfId="38154"/>
    <cellStyle name="Note 2 2 2 4 9 7" xfId="43052"/>
    <cellStyle name="Note 2 2 2 4 9 8" xfId="49062"/>
    <cellStyle name="Note 2 2 2 5" xfId="3947"/>
    <cellStyle name="Note 2 2 2 5 2" xfId="15714"/>
    <cellStyle name="Note 2 2 2 5 3" xfId="22930"/>
    <cellStyle name="Note 2 2 2 5 4" xfId="28001"/>
    <cellStyle name="Note 2 2 2 5 5" xfId="32677"/>
    <cellStyle name="Note 2 2 2 5 6" xfId="38155"/>
    <cellStyle name="Note 2 2 2 5 7" xfId="43053"/>
    <cellStyle name="Note 2 2 2 5 8" xfId="49063"/>
    <cellStyle name="Note 2 2 2 6" xfId="3842"/>
    <cellStyle name="Note 2 2 2 6 2" xfId="15715"/>
    <cellStyle name="Note 2 2 2 6 3" xfId="22931"/>
    <cellStyle name="Note 2 2 2 6 4" xfId="28002"/>
    <cellStyle name="Note 2 2 2 6 5" xfId="32678"/>
    <cellStyle name="Note 2 2 2 6 6" xfId="38156"/>
    <cellStyle name="Note 2 2 2 6 7" xfId="43054"/>
    <cellStyle name="Note 2 2 2 6 8" xfId="49064"/>
    <cellStyle name="Note 2 2 2 7" xfId="5173"/>
    <cellStyle name="Note 2 2 2 7 2" xfId="15716"/>
    <cellStyle name="Note 2 2 2 7 3" xfId="22932"/>
    <cellStyle name="Note 2 2 2 7 4" xfId="28003"/>
    <cellStyle name="Note 2 2 2 7 5" xfId="32679"/>
    <cellStyle name="Note 2 2 2 7 6" xfId="38157"/>
    <cellStyle name="Note 2 2 2 7 7" xfId="43055"/>
    <cellStyle name="Note 2 2 2 7 8" xfId="49065"/>
    <cellStyle name="Note 2 2 2 8" xfId="5240"/>
    <cellStyle name="Note 2 2 2 8 2" xfId="15717"/>
    <cellStyle name="Note 2 2 2 8 3" xfId="22933"/>
    <cellStyle name="Note 2 2 2 8 4" xfId="28004"/>
    <cellStyle name="Note 2 2 2 8 5" xfId="32680"/>
    <cellStyle name="Note 2 2 2 8 6" xfId="38158"/>
    <cellStyle name="Note 2 2 2 8 7" xfId="43056"/>
    <cellStyle name="Note 2 2 2 8 8" xfId="49066"/>
    <cellStyle name="Note 2 2 2 9" xfId="10756"/>
    <cellStyle name="Note 2 2 20" xfId="2598"/>
    <cellStyle name="Note 2 2 20 10" xfId="19900"/>
    <cellStyle name="Note 2 2 20 11" xfId="47274"/>
    <cellStyle name="Note 2 2 20 2" xfId="5075"/>
    <cellStyle name="Note 2 2 20 2 10" xfId="38159"/>
    <cellStyle name="Note 2 2 20 2 11" xfId="43057"/>
    <cellStyle name="Note 2 2 20 2 12" xfId="49067"/>
    <cellStyle name="Note 2 2 20 2 2" xfId="7257"/>
    <cellStyle name="Note 2 2 20 2 2 2" xfId="15719"/>
    <cellStyle name="Note 2 2 20 2 2 3" xfId="22935"/>
    <cellStyle name="Note 2 2 20 2 2 4" xfId="28006"/>
    <cellStyle name="Note 2 2 20 2 2 5" xfId="32682"/>
    <cellStyle name="Note 2 2 20 2 2 6" xfId="38160"/>
    <cellStyle name="Note 2 2 20 2 2 7" xfId="43058"/>
    <cellStyle name="Note 2 2 20 2 2 8" xfId="49068"/>
    <cellStyle name="Note 2 2 20 2 3" xfId="8122"/>
    <cellStyle name="Note 2 2 20 2 3 2" xfId="15720"/>
    <cellStyle name="Note 2 2 20 2 3 3" xfId="22936"/>
    <cellStyle name="Note 2 2 20 2 3 4" xfId="28007"/>
    <cellStyle name="Note 2 2 20 2 3 5" xfId="32683"/>
    <cellStyle name="Note 2 2 20 2 3 6" xfId="38161"/>
    <cellStyle name="Note 2 2 20 2 3 7" xfId="43059"/>
    <cellStyle name="Note 2 2 20 2 3 8" xfId="49069"/>
    <cellStyle name="Note 2 2 20 2 4" xfId="8913"/>
    <cellStyle name="Note 2 2 20 2 4 2" xfId="15721"/>
    <cellStyle name="Note 2 2 20 2 4 3" xfId="22937"/>
    <cellStyle name="Note 2 2 20 2 4 4" xfId="28008"/>
    <cellStyle name="Note 2 2 20 2 4 5" xfId="32684"/>
    <cellStyle name="Note 2 2 20 2 4 6" xfId="38162"/>
    <cellStyle name="Note 2 2 20 2 4 7" xfId="43060"/>
    <cellStyle name="Note 2 2 20 2 4 8" xfId="49070"/>
    <cellStyle name="Note 2 2 20 2 5" xfId="9364"/>
    <cellStyle name="Note 2 2 20 2 5 2" xfId="15722"/>
    <cellStyle name="Note 2 2 20 2 5 3" xfId="22938"/>
    <cellStyle name="Note 2 2 20 2 5 4" xfId="28009"/>
    <cellStyle name="Note 2 2 20 2 5 5" xfId="32685"/>
    <cellStyle name="Note 2 2 20 2 5 6" xfId="38163"/>
    <cellStyle name="Note 2 2 20 2 5 7" xfId="43061"/>
    <cellStyle name="Note 2 2 20 2 5 8" xfId="49071"/>
    <cellStyle name="Note 2 2 20 2 6" xfId="15718"/>
    <cellStyle name="Note 2 2 20 2 7" xfId="22934"/>
    <cellStyle name="Note 2 2 20 2 8" xfId="28005"/>
    <cellStyle name="Note 2 2 20 2 9" xfId="32681"/>
    <cellStyle name="Note 2 2 20 3" xfId="4704"/>
    <cellStyle name="Note 2 2 20 3 10" xfId="15723"/>
    <cellStyle name="Note 2 2 20 3 11" xfId="22939"/>
    <cellStyle name="Note 2 2 20 3 12" xfId="28010"/>
    <cellStyle name="Note 2 2 20 3 13" xfId="32686"/>
    <cellStyle name="Note 2 2 20 3 14" xfId="38164"/>
    <cellStyle name="Note 2 2 20 3 15" xfId="43062"/>
    <cellStyle name="Note 2 2 20 3 16" xfId="49072"/>
    <cellStyle name="Note 2 2 20 3 2" xfId="6918"/>
    <cellStyle name="Note 2 2 20 3 2 2" xfId="15724"/>
    <cellStyle name="Note 2 2 20 3 2 3" xfId="22940"/>
    <cellStyle name="Note 2 2 20 3 2 4" xfId="28011"/>
    <cellStyle name="Note 2 2 20 3 2 5" xfId="32687"/>
    <cellStyle name="Note 2 2 20 3 2 6" xfId="38165"/>
    <cellStyle name="Note 2 2 20 3 2 7" xfId="43063"/>
    <cellStyle name="Note 2 2 20 3 2 8" xfId="49073"/>
    <cellStyle name="Note 2 2 20 3 3" xfId="7558"/>
    <cellStyle name="Note 2 2 20 3 3 2" xfId="15725"/>
    <cellStyle name="Note 2 2 20 3 3 3" xfId="22941"/>
    <cellStyle name="Note 2 2 20 3 3 4" xfId="28012"/>
    <cellStyle name="Note 2 2 20 3 3 5" xfId="32688"/>
    <cellStyle name="Note 2 2 20 3 3 6" xfId="38166"/>
    <cellStyle name="Note 2 2 20 3 3 7" xfId="43064"/>
    <cellStyle name="Note 2 2 20 3 3 8" xfId="49074"/>
    <cellStyle name="Note 2 2 20 3 4" xfId="6272"/>
    <cellStyle name="Note 2 2 20 3 4 2" xfId="15726"/>
    <cellStyle name="Note 2 2 20 3 4 3" xfId="22942"/>
    <cellStyle name="Note 2 2 20 3 4 4" xfId="28013"/>
    <cellStyle name="Note 2 2 20 3 4 5" xfId="32689"/>
    <cellStyle name="Note 2 2 20 3 4 6" xfId="38167"/>
    <cellStyle name="Note 2 2 20 3 4 7" xfId="43065"/>
    <cellStyle name="Note 2 2 20 3 4 8" xfId="49075"/>
    <cellStyle name="Note 2 2 20 3 5" xfId="7943"/>
    <cellStyle name="Note 2 2 20 3 5 2" xfId="15727"/>
    <cellStyle name="Note 2 2 20 3 5 3" xfId="22943"/>
    <cellStyle name="Note 2 2 20 3 5 4" xfId="28014"/>
    <cellStyle name="Note 2 2 20 3 5 5" xfId="32690"/>
    <cellStyle name="Note 2 2 20 3 5 6" xfId="38168"/>
    <cellStyle name="Note 2 2 20 3 5 7" xfId="43066"/>
    <cellStyle name="Note 2 2 20 3 5 8" xfId="49076"/>
    <cellStyle name="Note 2 2 20 3 6" xfId="6069"/>
    <cellStyle name="Note 2 2 20 3 6 2" xfId="15728"/>
    <cellStyle name="Note 2 2 20 3 6 3" xfId="22944"/>
    <cellStyle name="Note 2 2 20 3 6 4" xfId="28015"/>
    <cellStyle name="Note 2 2 20 3 6 5" xfId="32691"/>
    <cellStyle name="Note 2 2 20 3 6 6" xfId="38169"/>
    <cellStyle name="Note 2 2 20 3 6 7" xfId="43067"/>
    <cellStyle name="Note 2 2 20 3 6 8" xfId="49077"/>
    <cellStyle name="Note 2 2 20 3 7" xfId="5582"/>
    <cellStyle name="Note 2 2 20 3 7 2" xfId="15729"/>
    <cellStyle name="Note 2 2 20 3 7 3" xfId="22945"/>
    <cellStyle name="Note 2 2 20 3 7 4" xfId="28016"/>
    <cellStyle name="Note 2 2 20 3 7 5" xfId="32692"/>
    <cellStyle name="Note 2 2 20 3 7 6" xfId="38170"/>
    <cellStyle name="Note 2 2 20 3 7 7" xfId="43068"/>
    <cellStyle name="Note 2 2 20 3 7 8" xfId="49078"/>
    <cellStyle name="Note 2 2 20 3 8" xfId="5940"/>
    <cellStyle name="Note 2 2 20 3 8 2" xfId="15730"/>
    <cellStyle name="Note 2 2 20 3 8 3" xfId="22946"/>
    <cellStyle name="Note 2 2 20 3 8 4" xfId="28017"/>
    <cellStyle name="Note 2 2 20 3 8 5" xfId="32693"/>
    <cellStyle name="Note 2 2 20 3 8 6" xfId="38171"/>
    <cellStyle name="Note 2 2 20 3 8 7" xfId="43069"/>
    <cellStyle name="Note 2 2 20 3 8 8" xfId="49079"/>
    <cellStyle name="Note 2 2 20 3 9" xfId="3813"/>
    <cellStyle name="Note 2 2 20 3 9 2" xfId="15731"/>
    <cellStyle name="Note 2 2 20 3 9 3" xfId="22947"/>
    <cellStyle name="Note 2 2 20 3 9 4" xfId="28018"/>
    <cellStyle name="Note 2 2 20 3 9 5" xfId="32694"/>
    <cellStyle name="Note 2 2 20 3 9 6" xfId="38172"/>
    <cellStyle name="Note 2 2 20 3 9 7" xfId="43070"/>
    <cellStyle name="Note 2 2 20 3 9 8" xfId="49080"/>
    <cellStyle name="Note 2 2 20 4" xfId="5759"/>
    <cellStyle name="Note 2 2 20 4 10" xfId="15732"/>
    <cellStyle name="Note 2 2 20 4 11" xfId="22948"/>
    <cellStyle name="Note 2 2 20 4 12" xfId="28019"/>
    <cellStyle name="Note 2 2 20 4 13" xfId="32695"/>
    <cellStyle name="Note 2 2 20 4 14" xfId="38173"/>
    <cellStyle name="Note 2 2 20 4 15" xfId="43071"/>
    <cellStyle name="Note 2 2 20 4 16" xfId="49081"/>
    <cellStyle name="Note 2 2 20 4 2" xfId="7491"/>
    <cellStyle name="Note 2 2 20 4 2 2" xfId="15733"/>
    <cellStyle name="Note 2 2 20 4 2 3" xfId="22949"/>
    <cellStyle name="Note 2 2 20 4 2 4" xfId="28020"/>
    <cellStyle name="Note 2 2 20 4 2 5" xfId="32696"/>
    <cellStyle name="Note 2 2 20 4 2 6" xfId="38174"/>
    <cellStyle name="Note 2 2 20 4 2 7" xfId="43072"/>
    <cellStyle name="Note 2 2 20 4 2 8" xfId="49082"/>
    <cellStyle name="Note 2 2 20 4 3" xfId="7986"/>
    <cellStyle name="Note 2 2 20 4 3 2" xfId="15734"/>
    <cellStyle name="Note 2 2 20 4 3 3" xfId="22950"/>
    <cellStyle name="Note 2 2 20 4 3 4" xfId="28021"/>
    <cellStyle name="Note 2 2 20 4 3 5" xfId="32697"/>
    <cellStyle name="Note 2 2 20 4 3 6" xfId="38175"/>
    <cellStyle name="Note 2 2 20 4 3 7" xfId="43073"/>
    <cellStyle name="Note 2 2 20 4 3 8" xfId="49083"/>
    <cellStyle name="Note 2 2 20 4 4" xfId="8350"/>
    <cellStyle name="Note 2 2 20 4 4 2" xfId="15735"/>
    <cellStyle name="Note 2 2 20 4 4 3" xfId="22951"/>
    <cellStyle name="Note 2 2 20 4 4 4" xfId="28022"/>
    <cellStyle name="Note 2 2 20 4 4 5" xfId="32698"/>
    <cellStyle name="Note 2 2 20 4 4 6" xfId="38176"/>
    <cellStyle name="Note 2 2 20 4 4 7" xfId="43074"/>
    <cellStyle name="Note 2 2 20 4 4 8" xfId="49084"/>
    <cellStyle name="Note 2 2 20 4 5" xfId="8762"/>
    <cellStyle name="Note 2 2 20 4 5 2" xfId="15736"/>
    <cellStyle name="Note 2 2 20 4 5 3" xfId="22952"/>
    <cellStyle name="Note 2 2 20 4 5 4" xfId="28023"/>
    <cellStyle name="Note 2 2 20 4 5 5" xfId="32699"/>
    <cellStyle name="Note 2 2 20 4 5 6" xfId="38177"/>
    <cellStyle name="Note 2 2 20 4 5 7" xfId="43075"/>
    <cellStyle name="Note 2 2 20 4 5 8" xfId="49085"/>
    <cellStyle name="Note 2 2 20 4 6" xfId="9132"/>
    <cellStyle name="Note 2 2 20 4 6 2" xfId="15737"/>
    <cellStyle name="Note 2 2 20 4 6 3" xfId="22953"/>
    <cellStyle name="Note 2 2 20 4 6 4" xfId="28024"/>
    <cellStyle name="Note 2 2 20 4 6 5" xfId="32700"/>
    <cellStyle name="Note 2 2 20 4 6 6" xfId="38178"/>
    <cellStyle name="Note 2 2 20 4 6 7" xfId="43076"/>
    <cellStyle name="Note 2 2 20 4 6 8" xfId="49086"/>
    <cellStyle name="Note 2 2 20 4 7" xfId="9554"/>
    <cellStyle name="Note 2 2 20 4 7 2" xfId="15738"/>
    <cellStyle name="Note 2 2 20 4 7 3" xfId="22954"/>
    <cellStyle name="Note 2 2 20 4 7 4" xfId="28025"/>
    <cellStyle name="Note 2 2 20 4 7 5" xfId="32701"/>
    <cellStyle name="Note 2 2 20 4 7 6" xfId="38179"/>
    <cellStyle name="Note 2 2 20 4 7 7" xfId="43077"/>
    <cellStyle name="Note 2 2 20 4 7 8" xfId="49087"/>
    <cellStyle name="Note 2 2 20 4 8" xfId="9869"/>
    <cellStyle name="Note 2 2 20 4 8 2" xfId="15739"/>
    <cellStyle name="Note 2 2 20 4 8 3" xfId="22955"/>
    <cellStyle name="Note 2 2 20 4 8 4" xfId="28026"/>
    <cellStyle name="Note 2 2 20 4 8 5" xfId="32702"/>
    <cellStyle name="Note 2 2 20 4 8 6" xfId="38180"/>
    <cellStyle name="Note 2 2 20 4 8 7" xfId="43078"/>
    <cellStyle name="Note 2 2 20 4 8 8" xfId="49088"/>
    <cellStyle name="Note 2 2 20 4 9" xfId="10137"/>
    <cellStyle name="Note 2 2 20 4 9 2" xfId="15740"/>
    <cellStyle name="Note 2 2 20 4 9 3" xfId="22956"/>
    <cellStyle name="Note 2 2 20 4 9 4" xfId="28027"/>
    <cellStyle name="Note 2 2 20 4 9 5" xfId="32703"/>
    <cellStyle name="Note 2 2 20 4 9 6" xfId="38181"/>
    <cellStyle name="Note 2 2 20 4 9 7" xfId="43079"/>
    <cellStyle name="Note 2 2 20 4 9 8" xfId="49089"/>
    <cellStyle name="Note 2 2 20 5" xfId="3924"/>
    <cellStyle name="Note 2 2 20 5 2" xfId="15741"/>
    <cellStyle name="Note 2 2 20 5 3" xfId="22957"/>
    <cellStyle name="Note 2 2 20 5 4" xfId="28028"/>
    <cellStyle name="Note 2 2 20 5 5" xfId="32704"/>
    <cellStyle name="Note 2 2 20 5 6" xfId="38182"/>
    <cellStyle name="Note 2 2 20 5 7" xfId="43080"/>
    <cellStyle name="Note 2 2 20 5 8" xfId="49090"/>
    <cellStyle name="Note 2 2 20 6" xfId="4861"/>
    <cellStyle name="Note 2 2 20 6 2" xfId="15742"/>
    <cellStyle name="Note 2 2 20 6 3" xfId="22958"/>
    <cellStyle name="Note 2 2 20 6 4" xfId="28029"/>
    <cellStyle name="Note 2 2 20 6 5" xfId="32705"/>
    <cellStyle name="Note 2 2 20 6 6" xfId="38183"/>
    <cellStyle name="Note 2 2 20 6 7" xfId="43081"/>
    <cellStyle name="Note 2 2 20 6 8" xfId="49091"/>
    <cellStyle name="Note 2 2 20 7" xfId="3826"/>
    <cellStyle name="Note 2 2 20 7 2" xfId="15743"/>
    <cellStyle name="Note 2 2 20 7 3" xfId="22959"/>
    <cellStyle name="Note 2 2 20 7 4" xfId="28030"/>
    <cellStyle name="Note 2 2 20 7 5" xfId="32706"/>
    <cellStyle name="Note 2 2 20 7 6" xfId="38184"/>
    <cellStyle name="Note 2 2 20 7 7" xfId="43082"/>
    <cellStyle name="Note 2 2 20 7 8" xfId="49092"/>
    <cellStyle name="Note 2 2 20 8" xfId="6358"/>
    <cellStyle name="Note 2 2 20 8 2" xfId="15744"/>
    <cellStyle name="Note 2 2 20 8 3" xfId="22960"/>
    <cellStyle name="Note 2 2 20 8 4" xfId="28031"/>
    <cellStyle name="Note 2 2 20 8 5" xfId="32707"/>
    <cellStyle name="Note 2 2 20 8 6" xfId="38185"/>
    <cellStyle name="Note 2 2 20 8 7" xfId="43083"/>
    <cellStyle name="Note 2 2 20 8 8" xfId="49093"/>
    <cellStyle name="Note 2 2 20 9" xfId="12289"/>
    <cellStyle name="Note 2 2 21" xfId="2167"/>
    <cellStyle name="Note 2 2 21 10" xfId="20461"/>
    <cellStyle name="Note 2 2 21 11" xfId="47223"/>
    <cellStyle name="Note 2 2 21 2" xfId="4837"/>
    <cellStyle name="Note 2 2 21 2 10" xfId="38186"/>
    <cellStyle name="Note 2 2 21 2 11" xfId="43084"/>
    <cellStyle name="Note 2 2 21 2 12" xfId="49094"/>
    <cellStyle name="Note 2 2 21 2 2" xfId="7173"/>
    <cellStyle name="Note 2 2 21 2 2 2" xfId="15746"/>
    <cellStyle name="Note 2 2 21 2 2 3" xfId="22962"/>
    <cellStyle name="Note 2 2 21 2 2 4" xfId="28033"/>
    <cellStyle name="Note 2 2 21 2 2 5" xfId="32709"/>
    <cellStyle name="Note 2 2 21 2 2 6" xfId="38187"/>
    <cellStyle name="Note 2 2 21 2 2 7" xfId="43085"/>
    <cellStyle name="Note 2 2 21 2 2 8" xfId="49095"/>
    <cellStyle name="Note 2 2 21 2 3" xfId="8040"/>
    <cellStyle name="Note 2 2 21 2 3 2" xfId="15747"/>
    <cellStyle name="Note 2 2 21 2 3 3" xfId="22963"/>
    <cellStyle name="Note 2 2 21 2 3 4" xfId="28034"/>
    <cellStyle name="Note 2 2 21 2 3 5" xfId="32710"/>
    <cellStyle name="Note 2 2 21 2 3 6" xfId="38188"/>
    <cellStyle name="Note 2 2 21 2 3 7" xfId="43086"/>
    <cellStyle name="Note 2 2 21 2 3 8" xfId="49096"/>
    <cellStyle name="Note 2 2 21 2 4" xfId="8840"/>
    <cellStyle name="Note 2 2 21 2 4 2" xfId="15748"/>
    <cellStyle name="Note 2 2 21 2 4 3" xfId="22964"/>
    <cellStyle name="Note 2 2 21 2 4 4" xfId="28035"/>
    <cellStyle name="Note 2 2 21 2 4 5" xfId="32711"/>
    <cellStyle name="Note 2 2 21 2 4 6" xfId="38189"/>
    <cellStyle name="Note 2 2 21 2 4 7" xfId="43087"/>
    <cellStyle name="Note 2 2 21 2 4 8" xfId="49097"/>
    <cellStyle name="Note 2 2 21 2 5" xfId="9302"/>
    <cellStyle name="Note 2 2 21 2 5 2" xfId="15749"/>
    <cellStyle name="Note 2 2 21 2 5 3" xfId="22965"/>
    <cellStyle name="Note 2 2 21 2 5 4" xfId="28036"/>
    <cellStyle name="Note 2 2 21 2 5 5" xfId="32712"/>
    <cellStyle name="Note 2 2 21 2 5 6" xfId="38190"/>
    <cellStyle name="Note 2 2 21 2 5 7" xfId="43088"/>
    <cellStyle name="Note 2 2 21 2 5 8" xfId="49098"/>
    <cellStyle name="Note 2 2 21 2 6" xfId="15745"/>
    <cellStyle name="Note 2 2 21 2 7" xfId="22961"/>
    <cellStyle name="Note 2 2 21 2 8" xfId="28032"/>
    <cellStyle name="Note 2 2 21 2 9" xfId="32708"/>
    <cellStyle name="Note 2 2 21 3" xfId="3745"/>
    <cellStyle name="Note 2 2 21 3 10" xfId="15750"/>
    <cellStyle name="Note 2 2 21 3 11" xfId="22966"/>
    <cellStyle name="Note 2 2 21 3 12" xfId="28037"/>
    <cellStyle name="Note 2 2 21 3 13" xfId="32713"/>
    <cellStyle name="Note 2 2 21 3 14" xfId="38191"/>
    <cellStyle name="Note 2 2 21 3 15" xfId="43089"/>
    <cellStyle name="Note 2 2 21 3 16" xfId="49099"/>
    <cellStyle name="Note 2 2 21 3 2" xfId="7353"/>
    <cellStyle name="Note 2 2 21 3 2 2" xfId="15751"/>
    <cellStyle name="Note 2 2 21 3 2 3" xfId="22967"/>
    <cellStyle name="Note 2 2 21 3 2 4" xfId="28038"/>
    <cellStyle name="Note 2 2 21 3 2 5" xfId="32714"/>
    <cellStyle name="Note 2 2 21 3 2 6" xfId="38192"/>
    <cellStyle name="Note 2 2 21 3 2 7" xfId="43090"/>
    <cellStyle name="Note 2 2 21 3 2 8" xfId="49100"/>
    <cellStyle name="Note 2 2 21 3 3" xfId="7872"/>
    <cellStyle name="Note 2 2 21 3 3 2" xfId="15752"/>
    <cellStyle name="Note 2 2 21 3 3 3" xfId="22968"/>
    <cellStyle name="Note 2 2 21 3 3 4" xfId="28039"/>
    <cellStyle name="Note 2 2 21 3 3 5" xfId="32715"/>
    <cellStyle name="Note 2 2 21 3 3 6" xfId="38193"/>
    <cellStyle name="Note 2 2 21 3 3 7" xfId="43091"/>
    <cellStyle name="Note 2 2 21 3 3 8" xfId="49101"/>
    <cellStyle name="Note 2 2 21 3 4" xfId="8217"/>
    <cellStyle name="Note 2 2 21 3 4 2" xfId="15753"/>
    <cellStyle name="Note 2 2 21 3 4 3" xfId="22969"/>
    <cellStyle name="Note 2 2 21 3 4 4" xfId="28040"/>
    <cellStyle name="Note 2 2 21 3 4 5" xfId="32716"/>
    <cellStyle name="Note 2 2 21 3 4 6" xfId="38194"/>
    <cellStyle name="Note 2 2 21 3 4 7" xfId="43092"/>
    <cellStyle name="Note 2 2 21 3 4 8" xfId="49102"/>
    <cellStyle name="Note 2 2 21 3 5" xfId="8643"/>
    <cellStyle name="Note 2 2 21 3 5 2" xfId="15754"/>
    <cellStyle name="Note 2 2 21 3 5 3" xfId="22970"/>
    <cellStyle name="Note 2 2 21 3 5 4" xfId="28041"/>
    <cellStyle name="Note 2 2 21 3 5 5" xfId="32717"/>
    <cellStyle name="Note 2 2 21 3 5 6" xfId="38195"/>
    <cellStyle name="Note 2 2 21 3 5 7" xfId="43093"/>
    <cellStyle name="Note 2 2 21 3 5 8" xfId="49103"/>
    <cellStyle name="Note 2 2 21 3 6" xfId="8998"/>
    <cellStyle name="Note 2 2 21 3 6 2" xfId="15755"/>
    <cellStyle name="Note 2 2 21 3 6 3" xfId="22971"/>
    <cellStyle name="Note 2 2 21 3 6 4" xfId="28042"/>
    <cellStyle name="Note 2 2 21 3 6 5" xfId="32718"/>
    <cellStyle name="Note 2 2 21 3 6 6" xfId="38196"/>
    <cellStyle name="Note 2 2 21 3 6 7" xfId="43094"/>
    <cellStyle name="Note 2 2 21 3 6 8" xfId="49104"/>
    <cellStyle name="Note 2 2 21 3 7" xfId="9453"/>
    <cellStyle name="Note 2 2 21 3 7 2" xfId="15756"/>
    <cellStyle name="Note 2 2 21 3 7 3" xfId="22972"/>
    <cellStyle name="Note 2 2 21 3 7 4" xfId="28043"/>
    <cellStyle name="Note 2 2 21 3 7 5" xfId="32719"/>
    <cellStyle name="Note 2 2 21 3 7 6" xfId="38197"/>
    <cellStyle name="Note 2 2 21 3 7 7" xfId="43095"/>
    <cellStyle name="Note 2 2 21 3 7 8" xfId="49105"/>
    <cellStyle name="Note 2 2 21 3 8" xfId="9773"/>
    <cellStyle name="Note 2 2 21 3 8 2" xfId="15757"/>
    <cellStyle name="Note 2 2 21 3 8 3" xfId="22973"/>
    <cellStyle name="Note 2 2 21 3 8 4" xfId="28044"/>
    <cellStyle name="Note 2 2 21 3 8 5" xfId="32720"/>
    <cellStyle name="Note 2 2 21 3 8 6" xfId="38198"/>
    <cellStyle name="Note 2 2 21 3 8 7" xfId="43096"/>
    <cellStyle name="Note 2 2 21 3 8 8" xfId="49106"/>
    <cellStyle name="Note 2 2 21 3 9" xfId="10042"/>
    <cellStyle name="Note 2 2 21 3 9 2" xfId="15758"/>
    <cellStyle name="Note 2 2 21 3 9 3" xfId="22974"/>
    <cellStyle name="Note 2 2 21 3 9 4" xfId="28045"/>
    <cellStyle name="Note 2 2 21 3 9 5" xfId="32721"/>
    <cellStyle name="Note 2 2 21 3 9 6" xfId="38199"/>
    <cellStyle name="Note 2 2 21 3 9 7" xfId="43097"/>
    <cellStyle name="Note 2 2 21 3 9 8" xfId="49107"/>
    <cellStyle name="Note 2 2 21 4" xfId="3702"/>
    <cellStyle name="Note 2 2 21 4 10" xfId="15759"/>
    <cellStyle name="Note 2 2 21 4 11" xfId="22975"/>
    <cellStyle name="Note 2 2 21 4 12" xfId="28046"/>
    <cellStyle name="Note 2 2 21 4 13" xfId="32722"/>
    <cellStyle name="Note 2 2 21 4 14" xfId="38200"/>
    <cellStyle name="Note 2 2 21 4 15" xfId="43098"/>
    <cellStyle name="Note 2 2 21 4 16" xfId="49108"/>
    <cellStyle name="Note 2 2 21 4 2" xfId="7167"/>
    <cellStyle name="Note 2 2 21 4 2 2" xfId="15760"/>
    <cellStyle name="Note 2 2 21 4 2 3" xfId="22976"/>
    <cellStyle name="Note 2 2 21 4 2 4" xfId="28047"/>
    <cellStyle name="Note 2 2 21 4 2 5" xfId="32723"/>
    <cellStyle name="Note 2 2 21 4 2 6" xfId="38201"/>
    <cellStyle name="Note 2 2 21 4 2 7" xfId="43099"/>
    <cellStyle name="Note 2 2 21 4 2 8" xfId="49109"/>
    <cellStyle name="Note 2 2 21 4 3" xfId="7722"/>
    <cellStyle name="Note 2 2 21 4 3 2" xfId="15761"/>
    <cellStyle name="Note 2 2 21 4 3 3" xfId="22977"/>
    <cellStyle name="Note 2 2 21 4 3 4" xfId="28048"/>
    <cellStyle name="Note 2 2 21 4 3 5" xfId="32724"/>
    <cellStyle name="Note 2 2 21 4 3 6" xfId="38202"/>
    <cellStyle name="Note 2 2 21 4 3 7" xfId="43100"/>
    <cellStyle name="Note 2 2 21 4 3 8" xfId="49110"/>
    <cellStyle name="Note 2 2 21 4 4" xfId="8034"/>
    <cellStyle name="Note 2 2 21 4 4 2" xfId="15762"/>
    <cellStyle name="Note 2 2 21 4 4 3" xfId="22978"/>
    <cellStyle name="Note 2 2 21 4 4 4" xfId="28049"/>
    <cellStyle name="Note 2 2 21 4 4 5" xfId="32725"/>
    <cellStyle name="Note 2 2 21 4 4 6" xfId="38203"/>
    <cellStyle name="Note 2 2 21 4 4 7" xfId="43101"/>
    <cellStyle name="Note 2 2 21 4 4 8" xfId="49111"/>
    <cellStyle name="Note 2 2 21 4 5" xfId="8495"/>
    <cellStyle name="Note 2 2 21 4 5 2" xfId="15763"/>
    <cellStyle name="Note 2 2 21 4 5 3" xfId="22979"/>
    <cellStyle name="Note 2 2 21 4 5 4" xfId="28050"/>
    <cellStyle name="Note 2 2 21 4 5 5" xfId="32726"/>
    <cellStyle name="Note 2 2 21 4 5 6" xfId="38204"/>
    <cellStyle name="Note 2 2 21 4 5 7" xfId="43102"/>
    <cellStyle name="Note 2 2 21 4 5 8" xfId="49112"/>
    <cellStyle name="Note 2 2 21 4 6" xfId="8834"/>
    <cellStyle name="Note 2 2 21 4 6 2" xfId="15764"/>
    <cellStyle name="Note 2 2 21 4 6 3" xfId="22980"/>
    <cellStyle name="Note 2 2 21 4 6 4" xfId="28051"/>
    <cellStyle name="Note 2 2 21 4 6 5" xfId="32727"/>
    <cellStyle name="Note 2 2 21 4 6 6" xfId="38205"/>
    <cellStyle name="Note 2 2 21 4 6 7" xfId="43103"/>
    <cellStyle name="Note 2 2 21 4 6 8" xfId="49113"/>
    <cellStyle name="Note 2 2 21 4 7" xfId="9296"/>
    <cellStyle name="Note 2 2 21 4 7 2" xfId="15765"/>
    <cellStyle name="Note 2 2 21 4 7 3" xfId="22981"/>
    <cellStyle name="Note 2 2 21 4 7 4" xfId="28052"/>
    <cellStyle name="Note 2 2 21 4 7 5" xfId="32728"/>
    <cellStyle name="Note 2 2 21 4 7 6" xfId="38206"/>
    <cellStyle name="Note 2 2 21 4 7 7" xfId="43104"/>
    <cellStyle name="Note 2 2 21 4 7 8" xfId="49114"/>
    <cellStyle name="Note 2 2 21 4 8" xfId="9658"/>
    <cellStyle name="Note 2 2 21 4 8 2" xfId="15766"/>
    <cellStyle name="Note 2 2 21 4 8 3" xfId="22982"/>
    <cellStyle name="Note 2 2 21 4 8 4" xfId="28053"/>
    <cellStyle name="Note 2 2 21 4 8 5" xfId="32729"/>
    <cellStyle name="Note 2 2 21 4 8 6" xfId="38207"/>
    <cellStyle name="Note 2 2 21 4 8 7" xfId="43105"/>
    <cellStyle name="Note 2 2 21 4 8 8" xfId="49115"/>
    <cellStyle name="Note 2 2 21 4 9" xfId="9927"/>
    <cellStyle name="Note 2 2 21 4 9 2" xfId="15767"/>
    <cellStyle name="Note 2 2 21 4 9 3" xfId="22983"/>
    <cellStyle name="Note 2 2 21 4 9 4" xfId="28054"/>
    <cellStyle name="Note 2 2 21 4 9 5" xfId="32730"/>
    <cellStyle name="Note 2 2 21 4 9 6" xfId="38208"/>
    <cellStyle name="Note 2 2 21 4 9 7" xfId="43106"/>
    <cellStyle name="Note 2 2 21 4 9 8" xfId="49116"/>
    <cellStyle name="Note 2 2 21 5" xfId="5639"/>
    <cellStyle name="Note 2 2 21 5 2" xfId="15768"/>
    <cellStyle name="Note 2 2 21 5 3" xfId="22984"/>
    <cellStyle name="Note 2 2 21 5 4" xfId="28055"/>
    <cellStyle name="Note 2 2 21 5 5" xfId="32731"/>
    <cellStyle name="Note 2 2 21 5 6" xfId="38209"/>
    <cellStyle name="Note 2 2 21 5 7" xfId="43107"/>
    <cellStyle name="Note 2 2 21 5 8" xfId="49117"/>
    <cellStyle name="Note 2 2 21 6" xfId="5416"/>
    <cellStyle name="Note 2 2 21 6 2" xfId="15769"/>
    <cellStyle name="Note 2 2 21 6 3" xfId="22985"/>
    <cellStyle name="Note 2 2 21 6 4" xfId="28056"/>
    <cellStyle name="Note 2 2 21 6 5" xfId="32732"/>
    <cellStyle name="Note 2 2 21 6 6" xfId="38210"/>
    <cellStyle name="Note 2 2 21 6 7" xfId="43108"/>
    <cellStyle name="Note 2 2 21 6 8" xfId="49118"/>
    <cellStyle name="Note 2 2 21 7" xfId="6146"/>
    <cellStyle name="Note 2 2 21 7 2" xfId="15770"/>
    <cellStyle name="Note 2 2 21 7 3" xfId="22986"/>
    <cellStyle name="Note 2 2 21 7 4" xfId="28057"/>
    <cellStyle name="Note 2 2 21 7 5" xfId="32733"/>
    <cellStyle name="Note 2 2 21 7 6" xfId="38211"/>
    <cellStyle name="Note 2 2 21 7 7" xfId="43109"/>
    <cellStyle name="Note 2 2 21 7 8" xfId="49119"/>
    <cellStyle name="Note 2 2 21 8" xfId="5272"/>
    <cellStyle name="Note 2 2 21 8 2" xfId="15771"/>
    <cellStyle name="Note 2 2 21 8 3" xfId="22987"/>
    <cellStyle name="Note 2 2 21 8 4" xfId="28058"/>
    <cellStyle name="Note 2 2 21 8 5" xfId="32734"/>
    <cellStyle name="Note 2 2 21 8 6" xfId="38212"/>
    <cellStyle name="Note 2 2 21 8 7" xfId="43110"/>
    <cellStyle name="Note 2 2 21 8 8" xfId="49120"/>
    <cellStyle name="Note 2 2 21 9" xfId="11964"/>
    <cellStyle name="Note 2 2 22" xfId="2627"/>
    <cellStyle name="Note 2 2 22 10" xfId="12558"/>
    <cellStyle name="Note 2 2 22 11" xfId="47284"/>
    <cellStyle name="Note 2 2 22 2" xfId="5096"/>
    <cellStyle name="Note 2 2 22 2 10" xfId="38213"/>
    <cellStyle name="Note 2 2 22 2 11" xfId="43111"/>
    <cellStyle name="Note 2 2 22 2 12" xfId="49121"/>
    <cellStyle name="Note 2 2 22 2 2" xfId="7267"/>
    <cellStyle name="Note 2 2 22 2 2 2" xfId="15773"/>
    <cellStyle name="Note 2 2 22 2 2 3" xfId="22989"/>
    <cellStyle name="Note 2 2 22 2 2 4" xfId="28060"/>
    <cellStyle name="Note 2 2 22 2 2 5" xfId="32736"/>
    <cellStyle name="Note 2 2 22 2 2 6" xfId="38214"/>
    <cellStyle name="Note 2 2 22 2 2 7" xfId="43112"/>
    <cellStyle name="Note 2 2 22 2 2 8" xfId="49122"/>
    <cellStyle name="Note 2 2 22 2 3" xfId="8133"/>
    <cellStyle name="Note 2 2 22 2 3 2" xfId="15774"/>
    <cellStyle name="Note 2 2 22 2 3 3" xfId="22990"/>
    <cellStyle name="Note 2 2 22 2 3 4" xfId="28061"/>
    <cellStyle name="Note 2 2 22 2 3 5" xfId="32737"/>
    <cellStyle name="Note 2 2 22 2 3 6" xfId="38215"/>
    <cellStyle name="Note 2 2 22 2 3 7" xfId="43113"/>
    <cellStyle name="Note 2 2 22 2 3 8" xfId="49123"/>
    <cellStyle name="Note 2 2 22 2 4" xfId="8922"/>
    <cellStyle name="Note 2 2 22 2 4 2" xfId="15775"/>
    <cellStyle name="Note 2 2 22 2 4 3" xfId="22991"/>
    <cellStyle name="Note 2 2 22 2 4 4" xfId="28062"/>
    <cellStyle name="Note 2 2 22 2 4 5" xfId="32738"/>
    <cellStyle name="Note 2 2 22 2 4 6" xfId="38216"/>
    <cellStyle name="Note 2 2 22 2 4 7" xfId="43114"/>
    <cellStyle name="Note 2 2 22 2 4 8" xfId="49124"/>
    <cellStyle name="Note 2 2 22 2 5" xfId="9374"/>
    <cellStyle name="Note 2 2 22 2 5 2" xfId="15776"/>
    <cellStyle name="Note 2 2 22 2 5 3" xfId="22992"/>
    <cellStyle name="Note 2 2 22 2 5 4" xfId="28063"/>
    <cellStyle name="Note 2 2 22 2 5 5" xfId="32739"/>
    <cellStyle name="Note 2 2 22 2 5 6" xfId="38217"/>
    <cellStyle name="Note 2 2 22 2 5 7" xfId="43115"/>
    <cellStyle name="Note 2 2 22 2 5 8" xfId="49125"/>
    <cellStyle name="Note 2 2 22 2 6" xfId="15772"/>
    <cellStyle name="Note 2 2 22 2 7" xfId="22988"/>
    <cellStyle name="Note 2 2 22 2 8" xfId="28059"/>
    <cellStyle name="Note 2 2 22 2 9" xfId="32735"/>
    <cellStyle name="Note 2 2 22 3" xfId="5007"/>
    <cellStyle name="Note 2 2 22 3 10" xfId="15777"/>
    <cellStyle name="Note 2 2 22 3 11" xfId="22993"/>
    <cellStyle name="Note 2 2 22 3 12" xfId="28064"/>
    <cellStyle name="Note 2 2 22 3 13" xfId="32740"/>
    <cellStyle name="Note 2 2 22 3 14" xfId="38218"/>
    <cellStyle name="Note 2 2 22 3 15" xfId="43116"/>
    <cellStyle name="Note 2 2 22 3 16" xfId="49126"/>
    <cellStyle name="Note 2 2 22 3 2" xfId="6876"/>
    <cellStyle name="Note 2 2 22 3 2 2" xfId="15778"/>
    <cellStyle name="Note 2 2 22 3 2 3" xfId="22994"/>
    <cellStyle name="Note 2 2 22 3 2 4" xfId="28065"/>
    <cellStyle name="Note 2 2 22 3 2 5" xfId="32741"/>
    <cellStyle name="Note 2 2 22 3 2 6" xfId="38219"/>
    <cellStyle name="Note 2 2 22 3 2 7" xfId="43117"/>
    <cellStyle name="Note 2 2 22 3 2 8" xfId="49127"/>
    <cellStyle name="Note 2 2 22 3 3" xfId="7533"/>
    <cellStyle name="Note 2 2 22 3 3 2" xfId="15779"/>
    <cellStyle name="Note 2 2 22 3 3 3" xfId="22995"/>
    <cellStyle name="Note 2 2 22 3 3 4" xfId="28066"/>
    <cellStyle name="Note 2 2 22 3 3 5" xfId="32742"/>
    <cellStyle name="Note 2 2 22 3 3 6" xfId="38220"/>
    <cellStyle name="Note 2 2 22 3 3 7" xfId="43118"/>
    <cellStyle name="Note 2 2 22 3 3 8" xfId="49128"/>
    <cellStyle name="Note 2 2 22 3 4" xfId="4898"/>
    <cellStyle name="Note 2 2 22 3 4 2" xfId="15780"/>
    <cellStyle name="Note 2 2 22 3 4 3" xfId="22996"/>
    <cellStyle name="Note 2 2 22 3 4 4" xfId="28067"/>
    <cellStyle name="Note 2 2 22 3 4 5" xfId="32743"/>
    <cellStyle name="Note 2 2 22 3 4 6" xfId="38221"/>
    <cellStyle name="Note 2 2 22 3 4 7" xfId="43119"/>
    <cellStyle name="Note 2 2 22 3 4 8" xfId="49129"/>
    <cellStyle name="Note 2 2 22 3 5" xfId="7289"/>
    <cellStyle name="Note 2 2 22 3 5 2" xfId="15781"/>
    <cellStyle name="Note 2 2 22 3 5 3" xfId="22997"/>
    <cellStyle name="Note 2 2 22 3 5 4" xfId="28068"/>
    <cellStyle name="Note 2 2 22 3 5 5" xfId="32744"/>
    <cellStyle name="Note 2 2 22 3 5 6" xfId="38222"/>
    <cellStyle name="Note 2 2 22 3 5 7" xfId="43120"/>
    <cellStyle name="Note 2 2 22 3 5 8" xfId="49130"/>
    <cellStyle name="Note 2 2 22 3 6" xfId="6377"/>
    <cellStyle name="Note 2 2 22 3 6 2" xfId="15782"/>
    <cellStyle name="Note 2 2 22 3 6 3" xfId="22998"/>
    <cellStyle name="Note 2 2 22 3 6 4" xfId="28069"/>
    <cellStyle name="Note 2 2 22 3 6 5" xfId="32745"/>
    <cellStyle name="Note 2 2 22 3 6 6" xfId="38223"/>
    <cellStyle name="Note 2 2 22 3 6 7" xfId="43121"/>
    <cellStyle name="Note 2 2 22 3 6 8" xfId="49131"/>
    <cellStyle name="Note 2 2 22 3 7" xfId="5399"/>
    <cellStyle name="Note 2 2 22 3 7 2" xfId="15783"/>
    <cellStyle name="Note 2 2 22 3 7 3" xfId="22999"/>
    <cellStyle name="Note 2 2 22 3 7 4" xfId="28070"/>
    <cellStyle name="Note 2 2 22 3 7 5" xfId="32746"/>
    <cellStyle name="Note 2 2 22 3 7 6" xfId="38224"/>
    <cellStyle name="Note 2 2 22 3 7 7" xfId="43122"/>
    <cellStyle name="Note 2 2 22 3 7 8" xfId="49132"/>
    <cellStyle name="Note 2 2 22 3 8" xfId="5950"/>
    <cellStyle name="Note 2 2 22 3 8 2" xfId="15784"/>
    <cellStyle name="Note 2 2 22 3 8 3" xfId="23000"/>
    <cellStyle name="Note 2 2 22 3 8 4" xfId="28071"/>
    <cellStyle name="Note 2 2 22 3 8 5" xfId="32747"/>
    <cellStyle name="Note 2 2 22 3 8 6" xfId="38225"/>
    <cellStyle name="Note 2 2 22 3 8 7" xfId="43123"/>
    <cellStyle name="Note 2 2 22 3 8 8" xfId="49133"/>
    <cellStyle name="Note 2 2 22 3 9" xfId="6455"/>
    <cellStyle name="Note 2 2 22 3 9 2" xfId="15785"/>
    <cellStyle name="Note 2 2 22 3 9 3" xfId="23001"/>
    <cellStyle name="Note 2 2 22 3 9 4" xfId="28072"/>
    <cellStyle name="Note 2 2 22 3 9 5" xfId="32748"/>
    <cellStyle name="Note 2 2 22 3 9 6" xfId="38226"/>
    <cellStyle name="Note 2 2 22 3 9 7" xfId="43124"/>
    <cellStyle name="Note 2 2 22 3 9 8" xfId="49134"/>
    <cellStyle name="Note 2 2 22 4" xfId="4561"/>
    <cellStyle name="Note 2 2 22 4 10" xfId="15786"/>
    <cellStyle name="Note 2 2 22 4 11" xfId="23002"/>
    <cellStyle name="Note 2 2 22 4 12" xfId="28073"/>
    <cellStyle name="Note 2 2 22 4 13" xfId="32749"/>
    <cellStyle name="Note 2 2 22 4 14" xfId="38227"/>
    <cellStyle name="Note 2 2 22 4 15" xfId="43125"/>
    <cellStyle name="Note 2 2 22 4 16" xfId="49135"/>
    <cellStyle name="Note 2 2 22 4 2" xfId="6909"/>
    <cellStyle name="Note 2 2 22 4 2 2" xfId="15787"/>
    <cellStyle name="Note 2 2 22 4 2 3" xfId="23003"/>
    <cellStyle name="Note 2 2 22 4 2 4" xfId="28074"/>
    <cellStyle name="Note 2 2 22 4 2 5" xfId="32750"/>
    <cellStyle name="Note 2 2 22 4 2 6" xfId="38228"/>
    <cellStyle name="Note 2 2 22 4 2 7" xfId="43126"/>
    <cellStyle name="Note 2 2 22 4 2 8" xfId="49136"/>
    <cellStyle name="Note 2 2 22 4 3" xfId="7553"/>
    <cellStyle name="Note 2 2 22 4 3 2" xfId="15788"/>
    <cellStyle name="Note 2 2 22 4 3 3" xfId="23004"/>
    <cellStyle name="Note 2 2 22 4 3 4" xfId="28075"/>
    <cellStyle name="Note 2 2 22 4 3 5" xfId="32751"/>
    <cellStyle name="Note 2 2 22 4 3 6" xfId="38229"/>
    <cellStyle name="Note 2 2 22 4 3 7" xfId="43127"/>
    <cellStyle name="Note 2 2 22 4 3 8" xfId="49137"/>
    <cellStyle name="Note 2 2 22 4 4" xfId="5434"/>
    <cellStyle name="Note 2 2 22 4 4 2" xfId="15789"/>
    <cellStyle name="Note 2 2 22 4 4 3" xfId="23005"/>
    <cellStyle name="Note 2 2 22 4 4 4" xfId="28076"/>
    <cellStyle name="Note 2 2 22 4 4 5" xfId="32752"/>
    <cellStyle name="Note 2 2 22 4 4 6" xfId="38230"/>
    <cellStyle name="Note 2 2 22 4 4 7" xfId="43128"/>
    <cellStyle name="Note 2 2 22 4 4 8" xfId="49138"/>
    <cellStyle name="Note 2 2 22 4 5" xfId="7956"/>
    <cellStyle name="Note 2 2 22 4 5 2" xfId="15790"/>
    <cellStyle name="Note 2 2 22 4 5 3" xfId="23006"/>
    <cellStyle name="Note 2 2 22 4 5 4" xfId="28077"/>
    <cellStyle name="Note 2 2 22 4 5 5" xfId="32753"/>
    <cellStyle name="Note 2 2 22 4 5 6" xfId="38231"/>
    <cellStyle name="Note 2 2 22 4 5 7" xfId="43129"/>
    <cellStyle name="Note 2 2 22 4 5 8" xfId="49139"/>
    <cellStyle name="Note 2 2 22 4 6" xfId="5888"/>
    <cellStyle name="Note 2 2 22 4 6 2" xfId="15791"/>
    <cellStyle name="Note 2 2 22 4 6 3" xfId="23007"/>
    <cellStyle name="Note 2 2 22 4 6 4" xfId="28078"/>
    <cellStyle name="Note 2 2 22 4 6 5" xfId="32754"/>
    <cellStyle name="Note 2 2 22 4 6 6" xfId="38232"/>
    <cellStyle name="Note 2 2 22 4 6 7" xfId="43130"/>
    <cellStyle name="Note 2 2 22 4 6 8" xfId="49140"/>
    <cellStyle name="Note 2 2 22 4 7" xfId="6290"/>
    <cellStyle name="Note 2 2 22 4 7 2" xfId="15792"/>
    <cellStyle name="Note 2 2 22 4 7 3" xfId="23008"/>
    <cellStyle name="Note 2 2 22 4 7 4" xfId="28079"/>
    <cellStyle name="Note 2 2 22 4 7 5" xfId="32755"/>
    <cellStyle name="Note 2 2 22 4 7 6" xfId="38233"/>
    <cellStyle name="Note 2 2 22 4 7 7" xfId="43131"/>
    <cellStyle name="Note 2 2 22 4 7 8" xfId="49141"/>
    <cellStyle name="Note 2 2 22 4 8" xfId="6318"/>
    <cellStyle name="Note 2 2 22 4 8 2" xfId="15793"/>
    <cellStyle name="Note 2 2 22 4 8 3" xfId="23009"/>
    <cellStyle name="Note 2 2 22 4 8 4" xfId="28080"/>
    <cellStyle name="Note 2 2 22 4 8 5" xfId="32756"/>
    <cellStyle name="Note 2 2 22 4 8 6" xfId="38234"/>
    <cellStyle name="Note 2 2 22 4 8 7" xfId="43132"/>
    <cellStyle name="Note 2 2 22 4 8 8" xfId="49142"/>
    <cellStyle name="Note 2 2 22 4 9" xfId="6554"/>
    <cellStyle name="Note 2 2 22 4 9 2" xfId="15794"/>
    <cellStyle name="Note 2 2 22 4 9 3" xfId="23010"/>
    <cellStyle name="Note 2 2 22 4 9 4" xfId="28081"/>
    <cellStyle name="Note 2 2 22 4 9 5" xfId="32757"/>
    <cellStyle name="Note 2 2 22 4 9 6" xfId="38235"/>
    <cellStyle name="Note 2 2 22 4 9 7" xfId="43133"/>
    <cellStyle name="Note 2 2 22 4 9 8" xfId="49143"/>
    <cellStyle name="Note 2 2 22 5" xfId="4973"/>
    <cellStyle name="Note 2 2 22 5 2" xfId="15795"/>
    <cellStyle name="Note 2 2 22 5 3" xfId="23011"/>
    <cellStyle name="Note 2 2 22 5 4" xfId="28082"/>
    <cellStyle name="Note 2 2 22 5 5" xfId="32758"/>
    <cellStyle name="Note 2 2 22 5 6" xfId="38236"/>
    <cellStyle name="Note 2 2 22 5 7" xfId="43134"/>
    <cellStyle name="Note 2 2 22 5 8" xfId="49144"/>
    <cellStyle name="Note 2 2 22 6" xfId="3760"/>
    <cellStyle name="Note 2 2 22 6 2" xfId="15796"/>
    <cellStyle name="Note 2 2 22 6 3" xfId="23012"/>
    <cellStyle name="Note 2 2 22 6 4" xfId="28083"/>
    <cellStyle name="Note 2 2 22 6 5" xfId="32759"/>
    <cellStyle name="Note 2 2 22 6 6" xfId="38237"/>
    <cellStyle name="Note 2 2 22 6 7" xfId="43135"/>
    <cellStyle name="Note 2 2 22 6 8" xfId="49145"/>
    <cellStyle name="Note 2 2 22 7" xfId="6155"/>
    <cellStyle name="Note 2 2 22 7 2" xfId="15797"/>
    <cellStyle name="Note 2 2 22 7 3" xfId="23013"/>
    <cellStyle name="Note 2 2 22 7 4" xfId="28084"/>
    <cellStyle name="Note 2 2 22 7 5" xfId="32760"/>
    <cellStyle name="Note 2 2 22 7 6" xfId="38238"/>
    <cellStyle name="Note 2 2 22 7 7" xfId="43136"/>
    <cellStyle name="Note 2 2 22 7 8" xfId="49146"/>
    <cellStyle name="Note 2 2 22 8" xfId="6371"/>
    <cellStyle name="Note 2 2 22 8 2" xfId="15798"/>
    <cellStyle name="Note 2 2 22 8 3" xfId="23014"/>
    <cellStyle name="Note 2 2 22 8 4" xfId="28085"/>
    <cellStyle name="Note 2 2 22 8 5" xfId="32761"/>
    <cellStyle name="Note 2 2 22 8 6" xfId="38239"/>
    <cellStyle name="Note 2 2 22 8 7" xfId="43137"/>
    <cellStyle name="Note 2 2 22 8 8" xfId="49147"/>
    <cellStyle name="Note 2 2 22 9" xfId="12316"/>
    <cellStyle name="Note 2 2 23" xfId="2349"/>
    <cellStyle name="Note 2 2 23 10" xfId="12883"/>
    <cellStyle name="Note 2 2 23 11" xfId="47248"/>
    <cellStyle name="Note 2 2 23 2" xfId="4944"/>
    <cellStyle name="Note 2 2 23 2 10" xfId="38240"/>
    <cellStyle name="Note 2 2 23 2 11" xfId="43138"/>
    <cellStyle name="Note 2 2 23 2 12" xfId="49148"/>
    <cellStyle name="Note 2 2 23 2 2" xfId="7216"/>
    <cellStyle name="Note 2 2 23 2 2 2" xfId="15800"/>
    <cellStyle name="Note 2 2 23 2 2 3" xfId="23016"/>
    <cellStyle name="Note 2 2 23 2 2 4" xfId="28087"/>
    <cellStyle name="Note 2 2 23 2 2 5" xfId="32763"/>
    <cellStyle name="Note 2 2 23 2 2 6" xfId="38241"/>
    <cellStyle name="Note 2 2 23 2 2 7" xfId="43139"/>
    <cellStyle name="Note 2 2 23 2 2 8" xfId="49149"/>
    <cellStyle name="Note 2 2 23 2 3" xfId="8086"/>
    <cellStyle name="Note 2 2 23 2 3 2" xfId="15801"/>
    <cellStyle name="Note 2 2 23 2 3 3" xfId="23017"/>
    <cellStyle name="Note 2 2 23 2 3 4" xfId="28088"/>
    <cellStyle name="Note 2 2 23 2 3 5" xfId="32764"/>
    <cellStyle name="Note 2 2 23 2 3 6" xfId="38242"/>
    <cellStyle name="Note 2 2 23 2 3 7" xfId="43140"/>
    <cellStyle name="Note 2 2 23 2 3 8" xfId="49150"/>
    <cellStyle name="Note 2 2 23 2 4" xfId="8882"/>
    <cellStyle name="Note 2 2 23 2 4 2" xfId="15802"/>
    <cellStyle name="Note 2 2 23 2 4 3" xfId="23018"/>
    <cellStyle name="Note 2 2 23 2 4 4" xfId="28089"/>
    <cellStyle name="Note 2 2 23 2 4 5" xfId="32765"/>
    <cellStyle name="Note 2 2 23 2 4 6" xfId="38243"/>
    <cellStyle name="Note 2 2 23 2 4 7" xfId="43141"/>
    <cellStyle name="Note 2 2 23 2 4 8" xfId="49151"/>
    <cellStyle name="Note 2 2 23 2 5" xfId="9333"/>
    <cellStyle name="Note 2 2 23 2 5 2" xfId="15803"/>
    <cellStyle name="Note 2 2 23 2 5 3" xfId="23019"/>
    <cellStyle name="Note 2 2 23 2 5 4" xfId="28090"/>
    <cellStyle name="Note 2 2 23 2 5 5" xfId="32766"/>
    <cellStyle name="Note 2 2 23 2 5 6" xfId="38244"/>
    <cellStyle name="Note 2 2 23 2 5 7" xfId="43142"/>
    <cellStyle name="Note 2 2 23 2 5 8" xfId="49152"/>
    <cellStyle name="Note 2 2 23 2 6" xfId="15799"/>
    <cellStyle name="Note 2 2 23 2 7" xfId="23015"/>
    <cellStyle name="Note 2 2 23 2 8" xfId="28086"/>
    <cellStyle name="Note 2 2 23 2 9" xfId="32762"/>
    <cellStyle name="Note 2 2 23 3" xfId="5498"/>
    <cellStyle name="Note 2 2 23 3 10" xfId="15804"/>
    <cellStyle name="Note 2 2 23 3 11" xfId="23020"/>
    <cellStyle name="Note 2 2 23 3 12" xfId="28091"/>
    <cellStyle name="Note 2 2 23 3 13" xfId="32767"/>
    <cellStyle name="Note 2 2 23 3 14" xfId="38245"/>
    <cellStyle name="Note 2 2 23 3 15" xfId="43143"/>
    <cellStyle name="Note 2 2 23 3 16" xfId="49153"/>
    <cellStyle name="Note 2 2 23 3 2" xfId="7309"/>
    <cellStyle name="Note 2 2 23 3 2 2" xfId="15805"/>
    <cellStyle name="Note 2 2 23 3 2 3" xfId="23021"/>
    <cellStyle name="Note 2 2 23 3 2 4" xfId="28092"/>
    <cellStyle name="Note 2 2 23 3 2 5" xfId="32768"/>
    <cellStyle name="Note 2 2 23 3 2 6" xfId="38246"/>
    <cellStyle name="Note 2 2 23 3 2 7" xfId="43144"/>
    <cellStyle name="Note 2 2 23 3 2 8" xfId="49154"/>
    <cellStyle name="Note 2 2 23 3 3" xfId="7830"/>
    <cellStyle name="Note 2 2 23 3 3 2" xfId="15806"/>
    <cellStyle name="Note 2 2 23 3 3 3" xfId="23022"/>
    <cellStyle name="Note 2 2 23 3 3 4" xfId="28093"/>
    <cellStyle name="Note 2 2 23 3 3 5" xfId="32769"/>
    <cellStyle name="Note 2 2 23 3 3 6" xfId="38247"/>
    <cellStyle name="Note 2 2 23 3 3 7" xfId="43145"/>
    <cellStyle name="Note 2 2 23 3 3 8" xfId="49155"/>
    <cellStyle name="Note 2 2 23 3 4" xfId="8177"/>
    <cellStyle name="Note 2 2 23 3 4 2" xfId="15807"/>
    <cellStyle name="Note 2 2 23 3 4 3" xfId="23023"/>
    <cellStyle name="Note 2 2 23 3 4 4" xfId="28094"/>
    <cellStyle name="Note 2 2 23 3 4 5" xfId="32770"/>
    <cellStyle name="Note 2 2 23 3 4 6" xfId="38248"/>
    <cellStyle name="Note 2 2 23 3 4 7" xfId="43146"/>
    <cellStyle name="Note 2 2 23 3 4 8" xfId="49156"/>
    <cellStyle name="Note 2 2 23 3 5" xfId="8601"/>
    <cellStyle name="Note 2 2 23 3 5 2" xfId="15808"/>
    <cellStyle name="Note 2 2 23 3 5 3" xfId="23024"/>
    <cellStyle name="Note 2 2 23 3 5 4" xfId="28095"/>
    <cellStyle name="Note 2 2 23 3 5 5" xfId="32771"/>
    <cellStyle name="Note 2 2 23 3 5 6" xfId="38249"/>
    <cellStyle name="Note 2 2 23 3 5 7" xfId="43147"/>
    <cellStyle name="Note 2 2 23 3 5 8" xfId="49157"/>
    <cellStyle name="Note 2 2 23 3 6" xfId="8960"/>
    <cellStyle name="Note 2 2 23 3 6 2" xfId="15809"/>
    <cellStyle name="Note 2 2 23 3 6 3" xfId="23025"/>
    <cellStyle name="Note 2 2 23 3 6 4" xfId="28096"/>
    <cellStyle name="Note 2 2 23 3 6 5" xfId="32772"/>
    <cellStyle name="Note 2 2 23 3 6 6" xfId="38250"/>
    <cellStyle name="Note 2 2 23 3 6 7" xfId="43148"/>
    <cellStyle name="Note 2 2 23 3 6 8" xfId="49158"/>
    <cellStyle name="Note 2 2 23 3 7" xfId="9414"/>
    <cellStyle name="Note 2 2 23 3 7 2" xfId="15810"/>
    <cellStyle name="Note 2 2 23 3 7 3" xfId="23026"/>
    <cellStyle name="Note 2 2 23 3 7 4" xfId="28097"/>
    <cellStyle name="Note 2 2 23 3 7 5" xfId="32773"/>
    <cellStyle name="Note 2 2 23 3 7 6" xfId="38251"/>
    <cellStyle name="Note 2 2 23 3 7 7" xfId="43149"/>
    <cellStyle name="Note 2 2 23 3 7 8" xfId="49159"/>
    <cellStyle name="Note 2 2 23 3 8" xfId="9741"/>
    <cellStyle name="Note 2 2 23 3 8 2" xfId="15811"/>
    <cellStyle name="Note 2 2 23 3 8 3" xfId="23027"/>
    <cellStyle name="Note 2 2 23 3 8 4" xfId="28098"/>
    <cellStyle name="Note 2 2 23 3 8 5" xfId="32774"/>
    <cellStyle name="Note 2 2 23 3 8 6" xfId="38252"/>
    <cellStyle name="Note 2 2 23 3 8 7" xfId="43150"/>
    <cellStyle name="Note 2 2 23 3 8 8" xfId="49160"/>
    <cellStyle name="Note 2 2 23 3 9" xfId="10010"/>
    <cellStyle name="Note 2 2 23 3 9 2" xfId="15812"/>
    <cellStyle name="Note 2 2 23 3 9 3" xfId="23028"/>
    <cellStyle name="Note 2 2 23 3 9 4" xfId="28099"/>
    <cellStyle name="Note 2 2 23 3 9 5" xfId="32775"/>
    <cellStyle name="Note 2 2 23 3 9 6" xfId="38253"/>
    <cellStyle name="Note 2 2 23 3 9 7" xfId="43151"/>
    <cellStyle name="Note 2 2 23 3 9 8" xfId="49161"/>
    <cellStyle name="Note 2 2 23 4" xfId="5321"/>
    <cellStyle name="Note 2 2 23 4 10" xfId="15813"/>
    <cellStyle name="Note 2 2 23 4 11" xfId="23029"/>
    <cellStyle name="Note 2 2 23 4 12" xfId="28100"/>
    <cellStyle name="Note 2 2 23 4 13" xfId="32776"/>
    <cellStyle name="Note 2 2 23 4 14" xfId="38254"/>
    <cellStyle name="Note 2 2 23 4 15" xfId="43152"/>
    <cellStyle name="Note 2 2 23 4 16" xfId="49162"/>
    <cellStyle name="Note 2 2 23 4 2" xfId="7416"/>
    <cellStyle name="Note 2 2 23 4 2 2" xfId="15814"/>
    <cellStyle name="Note 2 2 23 4 2 3" xfId="23030"/>
    <cellStyle name="Note 2 2 23 4 2 4" xfId="28101"/>
    <cellStyle name="Note 2 2 23 4 2 5" xfId="32777"/>
    <cellStyle name="Note 2 2 23 4 2 6" xfId="38255"/>
    <cellStyle name="Note 2 2 23 4 2 7" xfId="43153"/>
    <cellStyle name="Note 2 2 23 4 2 8" xfId="49163"/>
    <cellStyle name="Note 2 2 23 4 3" xfId="7932"/>
    <cellStyle name="Note 2 2 23 4 3 2" xfId="15815"/>
    <cellStyle name="Note 2 2 23 4 3 3" xfId="23031"/>
    <cellStyle name="Note 2 2 23 4 3 4" xfId="28102"/>
    <cellStyle name="Note 2 2 23 4 3 5" xfId="32778"/>
    <cellStyle name="Note 2 2 23 4 3 6" xfId="38256"/>
    <cellStyle name="Note 2 2 23 4 3 7" xfId="43154"/>
    <cellStyle name="Note 2 2 23 4 3 8" xfId="49164"/>
    <cellStyle name="Note 2 2 23 4 4" xfId="8273"/>
    <cellStyle name="Note 2 2 23 4 4 2" xfId="15816"/>
    <cellStyle name="Note 2 2 23 4 4 3" xfId="23032"/>
    <cellStyle name="Note 2 2 23 4 4 4" xfId="28103"/>
    <cellStyle name="Note 2 2 23 4 4 5" xfId="32779"/>
    <cellStyle name="Note 2 2 23 4 4 6" xfId="38257"/>
    <cellStyle name="Note 2 2 23 4 4 7" xfId="43155"/>
    <cellStyle name="Note 2 2 23 4 4 8" xfId="49165"/>
    <cellStyle name="Note 2 2 23 4 5" xfId="8705"/>
    <cellStyle name="Note 2 2 23 4 5 2" xfId="15817"/>
    <cellStyle name="Note 2 2 23 4 5 3" xfId="23033"/>
    <cellStyle name="Note 2 2 23 4 5 4" xfId="28104"/>
    <cellStyle name="Note 2 2 23 4 5 5" xfId="32780"/>
    <cellStyle name="Note 2 2 23 4 5 6" xfId="38258"/>
    <cellStyle name="Note 2 2 23 4 5 7" xfId="43156"/>
    <cellStyle name="Note 2 2 23 4 5 8" xfId="49166"/>
    <cellStyle name="Note 2 2 23 4 6" xfId="9055"/>
    <cellStyle name="Note 2 2 23 4 6 2" xfId="15818"/>
    <cellStyle name="Note 2 2 23 4 6 3" xfId="23034"/>
    <cellStyle name="Note 2 2 23 4 6 4" xfId="28105"/>
    <cellStyle name="Note 2 2 23 4 6 5" xfId="32781"/>
    <cellStyle name="Note 2 2 23 4 6 6" xfId="38259"/>
    <cellStyle name="Note 2 2 23 4 6 7" xfId="43157"/>
    <cellStyle name="Note 2 2 23 4 6 8" xfId="49167"/>
    <cellStyle name="Note 2 2 23 4 7" xfId="9508"/>
    <cellStyle name="Note 2 2 23 4 7 2" xfId="15819"/>
    <cellStyle name="Note 2 2 23 4 7 3" xfId="23035"/>
    <cellStyle name="Note 2 2 23 4 7 4" xfId="28106"/>
    <cellStyle name="Note 2 2 23 4 7 5" xfId="32782"/>
    <cellStyle name="Note 2 2 23 4 7 6" xfId="38260"/>
    <cellStyle name="Note 2 2 23 4 7 7" xfId="43158"/>
    <cellStyle name="Note 2 2 23 4 7 8" xfId="49168"/>
    <cellStyle name="Note 2 2 23 4 8" xfId="9825"/>
    <cellStyle name="Note 2 2 23 4 8 2" xfId="15820"/>
    <cellStyle name="Note 2 2 23 4 8 3" xfId="23036"/>
    <cellStyle name="Note 2 2 23 4 8 4" xfId="28107"/>
    <cellStyle name="Note 2 2 23 4 8 5" xfId="32783"/>
    <cellStyle name="Note 2 2 23 4 8 6" xfId="38261"/>
    <cellStyle name="Note 2 2 23 4 8 7" xfId="43159"/>
    <cellStyle name="Note 2 2 23 4 8 8" xfId="49169"/>
    <cellStyle name="Note 2 2 23 4 9" xfId="10094"/>
    <cellStyle name="Note 2 2 23 4 9 2" xfId="15821"/>
    <cellStyle name="Note 2 2 23 4 9 3" xfId="23037"/>
    <cellStyle name="Note 2 2 23 4 9 4" xfId="28108"/>
    <cellStyle name="Note 2 2 23 4 9 5" xfId="32784"/>
    <cellStyle name="Note 2 2 23 4 9 6" xfId="38262"/>
    <cellStyle name="Note 2 2 23 4 9 7" xfId="43160"/>
    <cellStyle name="Note 2 2 23 4 9 8" xfId="49170"/>
    <cellStyle name="Note 2 2 23 5" xfId="5685"/>
    <cellStyle name="Note 2 2 23 5 2" xfId="15822"/>
    <cellStyle name="Note 2 2 23 5 3" xfId="23038"/>
    <cellStyle name="Note 2 2 23 5 4" xfId="28109"/>
    <cellStyle name="Note 2 2 23 5 5" xfId="32785"/>
    <cellStyle name="Note 2 2 23 5 6" xfId="38263"/>
    <cellStyle name="Note 2 2 23 5 7" xfId="43161"/>
    <cellStyle name="Note 2 2 23 5 8" xfId="49171"/>
    <cellStyle name="Note 2 2 23 6" xfId="5150"/>
    <cellStyle name="Note 2 2 23 6 2" xfId="15823"/>
    <cellStyle name="Note 2 2 23 6 3" xfId="23039"/>
    <cellStyle name="Note 2 2 23 6 4" xfId="28110"/>
    <cellStyle name="Note 2 2 23 6 5" xfId="32786"/>
    <cellStyle name="Note 2 2 23 6 6" xfId="38264"/>
    <cellStyle name="Note 2 2 23 6 7" xfId="43162"/>
    <cellStyle name="Note 2 2 23 6 8" xfId="49172"/>
    <cellStyle name="Note 2 2 23 7" xfId="5731"/>
    <cellStyle name="Note 2 2 23 7 2" xfId="15824"/>
    <cellStyle name="Note 2 2 23 7 3" xfId="23040"/>
    <cellStyle name="Note 2 2 23 7 4" xfId="28111"/>
    <cellStyle name="Note 2 2 23 7 5" xfId="32787"/>
    <cellStyle name="Note 2 2 23 7 6" xfId="38265"/>
    <cellStyle name="Note 2 2 23 7 7" xfId="43163"/>
    <cellStyle name="Note 2 2 23 7 8" xfId="49173"/>
    <cellStyle name="Note 2 2 23 8" xfId="6259"/>
    <cellStyle name="Note 2 2 23 8 2" xfId="15825"/>
    <cellStyle name="Note 2 2 23 8 3" xfId="23041"/>
    <cellStyle name="Note 2 2 23 8 4" xfId="28112"/>
    <cellStyle name="Note 2 2 23 8 5" xfId="32788"/>
    <cellStyle name="Note 2 2 23 8 6" xfId="38266"/>
    <cellStyle name="Note 2 2 23 8 7" xfId="43164"/>
    <cellStyle name="Note 2 2 23 8 8" xfId="49174"/>
    <cellStyle name="Note 2 2 23 9" xfId="12115"/>
    <cellStyle name="Note 2 2 24" xfId="2647"/>
    <cellStyle name="Note 2 2 24 10" xfId="19762"/>
    <cellStyle name="Note 2 2 24 11" xfId="47294"/>
    <cellStyle name="Note 2 2 24 2" xfId="5110"/>
    <cellStyle name="Note 2 2 24 2 10" xfId="38267"/>
    <cellStyle name="Note 2 2 24 2 11" xfId="43165"/>
    <cellStyle name="Note 2 2 24 2 12" xfId="49175"/>
    <cellStyle name="Note 2 2 24 2 2" xfId="7273"/>
    <cellStyle name="Note 2 2 24 2 2 2" xfId="15827"/>
    <cellStyle name="Note 2 2 24 2 2 3" xfId="23043"/>
    <cellStyle name="Note 2 2 24 2 2 4" xfId="28114"/>
    <cellStyle name="Note 2 2 24 2 2 5" xfId="32790"/>
    <cellStyle name="Note 2 2 24 2 2 6" xfId="38268"/>
    <cellStyle name="Note 2 2 24 2 2 7" xfId="43166"/>
    <cellStyle name="Note 2 2 24 2 2 8" xfId="49176"/>
    <cellStyle name="Note 2 2 24 2 3" xfId="8140"/>
    <cellStyle name="Note 2 2 24 2 3 2" xfId="15828"/>
    <cellStyle name="Note 2 2 24 2 3 3" xfId="23044"/>
    <cellStyle name="Note 2 2 24 2 3 4" xfId="28115"/>
    <cellStyle name="Note 2 2 24 2 3 5" xfId="32791"/>
    <cellStyle name="Note 2 2 24 2 3 6" xfId="38269"/>
    <cellStyle name="Note 2 2 24 2 3 7" xfId="43167"/>
    <cellStyle name="Note 2 2 24 2 3 8" xfId="49177"/>
    <cellStyle name="Note 2 2 24 2 4" xfId="8928"/>
    <cellStyle name="Note 2 2 24 2 4 2" xfId="15829"/>
    <cellStyle name="Note 2 2 24 2 4 3" xfId="23045"/>
    <cellStyle name="Note 2 2 24 2 4 4" xfId="28116"/>
    <cellStyle name="Note 2 2 24 2 4 5" xfId="32792"/>
    <cellStyle name="Note 2 2 24 2 4 6" xfId="38270"/>
    <cellStyle name="Note 2 2 24 2 4 7" xfId="43168"/>
    <cellStyle name="Note 2 2 24 2 4 8" xfId="49178"/>
    <cellStyle name="Note 2 2 24 2 5" xfId="9380"/>
    <cellStyle name="Note 2 2 24 2 5 2" xfId="15830"/>
    <cellStyle name="Note 2 2 24 2 5 3" xfId="23046"/>
    <cellStyle name="Note 2 2 24 2 5 4" xfId="28117"/>
    <cellStyle name="Note 2 2 24 2 5 5" xfId="32793"/>
    <cellStyle name="Note 2 2 24 2 5 6" xfId="38271"/>
    <cellStyle name="Note 2 2 24 2 5 7" xfId="43169"/>
    <cellStyle name="Note 2 2 24 2 5 8" xfId="49179"/>
    <cellStyle name="Note 2 2 24 2 6" xfId="15826"/>
    <cellStyle name="Note 2 2 24 2 7" xfId="23042"/>
    <cellStyle name="Note 2 2 24 2 8" xfId="28113"/>
    <cellStyle name="Note 2 2 24 2 9" xfId="32789"/>
    <cellStyle name="Note 2 2 24 3" xfId="4038"/>
    <cellStyle name="Note 2 2 24 3 10" xfId="15831"/>
    <cellStyle name="Note 2 2 24 3 11" xfId="23047"/>
    <cellStyle name="Note 2 2 24 3 12" xfId="28118"/>
    <cellStyle name="Note 2 2 24 3 13" xfId="32794"/>
    <cellStyle name="Note 2 2 24 3 14" xfId="38272"/>
    <cellStyle name="Note 2 2 24 3 15" xfId="43170"/>
    <cellStyle name="Note 2 2 24 3 16" xfId="49180"/>
    <cellStyle name="Note 2 2 24 3 2" xfId="6960"/>
    <cellStyle name="Note 2 2 24 3 2 2" xfId="15832"/>
    <cellStyle name="Note 2 2 24 3 2 3" xfId="23048"/>
    <cellStyle name="Note 2 2 24 3 2 4" xfId="28119"/>
    <cellStyle name="Note 2 2 24 3 2 5" xfId="32795"/>
    <cellStyle name="Note 2 2 24 3 2 6" xfId="38273"/>
    <cellStyle name="Note 2 2 24 3 2 7" xfId="43171"/>
    <cellStyle name="Note 2 2 24 3 2 8" xfId="49181"/>
    <cellStyle name="Note 2 2 24 3 3" xfId="7585"/>
    <cellStyle name="Note 2 2 24 3 3 2" xfId="15833"/>
    <cellStyle name="Note 2 2 24 3 3 3" xfId="23049"/>
    <cellStyle name="Note 2 2 24 3 3 4" xfId="28120"/>
    <cellStyle name="Note 2 2 24 3 3 5" xfId="32796"/>
    <cellStyle name="Note 2 2 24 3 3 6" xfId="38274"/>
    <cellStyle name="Note 2 2 24 3 3 7" xfId="43172"/>
    <cellStyle name="Note 2 2 24 3 3 8" xfId="49182"/>
    <cellStyle name="Note 2 2 24 3 4" xfId="6038"/>
    <cellStyle name="Note 2 2 24 3 4 2" xfId="15834"/>
    <cellStyle name="Note 2 2 24 3 4 3" xfId="23050"/>
    <cellStyle name="Note 2 2 24 3 4 4" xfId="28121"/>
    <cellStyle name="Note 2 2 24 3 4 5" xfId="32797"/>
    <cellStyle name="Note 2 2 24 3 4 6" xfId="38275"/>
    <cellStyle name="Note 2 2 24 3 4 7" xfId="43173"/>
    <cellStyle name="Note 2 2 24 3 4 8" xfId="49183"/>
    <cellStyle name="Note 2 2 24 3 5" xfId="6209"/>
    <cellStyle name="Note 2 2 24 3 5 2" xfId="15835"/>
    <cellStyle name="Note 2 2 24 3 5 3" xfId="23051"/>
    <cellStyle name="Note 2 2 24 3 5 4" xfId="28122"/>
    <cellStyle name="Note 2 2 24 3 5 5" xfId="32798"/>
    <cellStyle name="Note 2 2 24 3 5 6" xfId="38276"/>
    <cellStyle name="Note 2 2 24 3 5 7" xfId="43174"/>
    <cellStyle name="Note 2 2 24 3 5 8" xfId="49184"/>
    <cellStyle name="Note 2 2 24 3 6" xfId="6573"/>
    <cellStyle name="Note 2 2 24 3 6 2" xfId="15836"/>
    <cellStyle name="Note 2 2 24 3 6 3" xfId="23052"/>
    <cellStyle name="Note 2 2 24 3 6 4" xfId="28123"/>
    <cellStyle name="Note 2 2 24 3 6 5" xfId="32799"/>
    <cellStyle name="Note 2 2 24 3 6 6" xfId="38277"/>
    <cellStyle name="Note 2 2 24 3 6 7" xfId="43175"/>
    <cellStyle name="Note 2 2 24 3 6 8" xfId="49185"/>
    <cellStyle name="Note 2 2 24 3 7" xfId="6488"/>
    <cellStyle name="Note 2 2 24 3 7 2" xfId="15837"/>
    <cellStyle name="Note 2 2 24 3 7 3" xfId="23053"/>
    <cellStyle name="Note 2 2 24 3 7 4" xfId="28124"/>
    <cellStyle name="Note 2 2 24 3 7 5" xfId="32800"/>
    <cellStyle name="Note 2 2 24 3 7 6" xfId="38278"/>
    <cellStyle name="Note 2 2 24 3 7 7" xfId="43176"/>
    <cellStyle name="Note 2 2 24 3 7 8" xfId="49186"/>
    <cellStyle name="Note 2 2 24 3 8" xfId="7034"/>
    <cellStyle name="Note 2 2 24 3 8 2" xfId="15838"/>
    <cellStyle name="Note 2 2 24 3 8 3" xfId="23054"/>
    <cellStyle name="Note 2 2 24 3 8 4" xfId="28125"/>
    <cellStyle name="Note 2 2 24 3 8 5" xfId="32801"/>
    <cellStyle name="Note 2 2 24 3 8 6" xfId="38279"/>
    <cellStyle name="Note 2 2 24 3 8 7" xfId="43177"/>
    <cellStyle name="Note 2 2 24 3 8 8" xfId="49187"/>
    <cellStyle name="Note 2 2 24 3 9" xfId="8146"/>
    <cellStyle name="Note 2 2 24 3 9 2" xfId="15839"/>
    <cellStyle name="Note 2 2 24 3 9 3" xfId="23055"/>
    <cellStyle name="Note 2 2 24 3 9 4" xfId="28126"/>
    <cellStyle name="Note 2 2 24 3 9 5" xfId="32802"/>
    <cellStyle name="Note 2 2 24 3 9 6" xfId="38280"/>
    <cellStyle name="Note 2 2 24 3 9 7" xfId="43178"/>
    <cellStyle name="Note 2 2 24 3 9 8" xfId="49188"/>
    <cellStyle name="Note 2 2 24 4" xfId="4318"/>
    <cellStyle name="Note 2 2 24 4 10" xfId="15840"/>
    <cellStyle name="Note 2 2 24 4 11" xfId="23056"/>
    <cellStyle name="Note 2 2 24 4 12" xfId="28127"/>
    <cellStyle name="Note 2 2 24 4 13" xfId="32803"/>
    <cellStyle name="Note 2 2 24 4 14" xfId="38281"/>
    <cellStyle name="Note 2 2 24 4 15" xfId="43179"/>
    <cellStyle name="Note 2 2 24 4 16" xfId="49189"/>
    <cellStyle name="Note 2 2 24 4 2" xfId="7075"/>
    <cellStyle name="Note 2 2 24 4 2 2" xfId="15841"/>
    <cellStyle name="Note 2 2 24 4 2 3" xfId="23057"/>
    <cellStyle name="Note 2 2 24 4 2 4" xfId="28128"/>
    <cellStyle name="Note 2 2 24 4 2 5" xfId="32804"/>
    <cellStyle name="Note 2 2 24 4 2 6" xfId="38282"/>
    <cellStyle name="Note 2 2 24 4 2 7" xfId="43180"/>
    <cellStyle name="Note 2 2 24 4 2 8" xfId="49190"/>
    <cellStyle name="Note 2 2 24 4 3" xfId="7649"/>
    <cellStyle name="Note 2 2 24 4 3 2" xfId="15842"/>
    <cellStyle name="Note 2 2 24 4 3 3" xfId="23058"/>
    <cellStyle name="Note 2 2 24 4 3 4" xfId="28129"/>
    <cellStyle name="Note 2 2 24 4 3 5" xfId="32805"/>
    <cellStyle name="Note 2 2 24 4 3 6" xfId="38283"/>
    <cellStyle name="Note 2 2 24 4 3 7" xfId="43181"/>
    <cellStyle name="Note 2 2 24 4 3 8" xfId="49191"/>
    <cellStyle name="Note 2 2 24 4 4" xfId="6861"/>
    <cellStyle name="Note 2 2 24 4 4 2" xfId="15843"/>
    <cellStyle name="Note 2 2 24 4 4 3" xfId="23059"/>
    <cellStyle name="Note 2 2 24 4 4 4" xfId="28130"/>
    <cellStyle name="Note 2 2 24 4 4 5" xfId="32806"/>
    <cellStyle name="Note 2 2 24 4 4 6" xfId="38284"/>
    <cellStyle name="Note 2 2 24 4 4 7" xfId="43182"/>
    <cellStyle name="Note 2 2 24 4 4 8" xfId="49192"/>
    <cellStyle name="Note 2 2 24 4 5" xfId="8427"/>
    <cellStyle name="Note 2 2 24 4 5 2" xfId="15844"/>
    <cellStyle name="Note 2 2 24 4 5 3" xfId="23060"/>
    <cellStyle name="Note 2 2 24 4 5 4" xfId="28131"/>
    <cellStyle name="Note 2 2 24 4 5 5" xfId="32807"/>
    <cellStyle name="Note 2 2 24 4 5 6" xfId="38285"/>
    <cellStyle name="Note 2 2 24 4 5 7" xfId="43183"/>
    <cellStyle name="Note 2 2 24 4 5 8" xfId="49193"/>
    <cellStyle name="Note 2 2 24 4 6" xfId="7797"/>
    <cellStyle name="Note 2 2 24 4 6 2" xfId="15845"/>
    <cellStyle name="Note 2 2 24 4 6 3" xfId="23061"/>
    <cellStyle name="Note 2 2 24 4 6 4" xfId="28132"/>
    <cellStyle name="Note 2 2 24 4 6 5" xfId="32808"/>
    <cellStyle name="Note 2 2 24 4 6 6" xfId="38286"/>
    <cellStyle name="Note 2 2 24 4 6 7" xfId="43184"/>
    <cellStyle name="Note 2 2 24 4 6 8" xfId="49194"/>
    <cellStyle name="Note 2 2 24 4 7" xfId="9227"/>
    <cellStyle name="Note 2 2 24 4 7 2" xfId="15846"/>
    <cellStyle name="Note 2 2 24 4 7 3" xfId="23062"/>
    <cellStyle name="Note 2 2 24 4 7 4" xfId="28133"/>
    <cellStyle name="Note 2 2 24 4 7 5" xfId="32809"/>
    <cellStyle name="Note 2 2 24 4 7 6" xfId="38287"/>
    <cellStyle name="Note 2 2 24 4 7 7" xfId="43185"/>
    <cellStyle name="Note 2 2 24 4 7 8" xfId="49195"/>
    <cellStyle name="Note 2 2 24 4 8" xfId="9594"/>
    <cellStyle name="Note 2 2 24 4 8 2" xfId="15847"/>
    <cellStyle name="Note 2 2 24 4 8 3" xfId="23063"/>
    <cellStyle name="Note 2 2 24 4 8 4" xfId="28134"/>
    <cellStyle name="Note 2 2 24 4 8 5" xfId="32810"/>
    <cellStyle name="Note 2 2 24 4 8 6" xfId="38288"/>
    <cellStyle name="Note 2 2 24 4 8 7" xfId="43186"/>
    <cellStyle name="Note 2 2 24 4 8 8" xfId="49196"/>
    <cellStyle name="Note 2 2 24 4 9" xfId="9255"/>
    <cellStyle name="Note 2 2 24 4 9 2" xfId="15848"/>
    <cellStyle name="Note 2 2 24 4 9 3" xfId="23064"/>
    <cellStyle name="Note 2 2 24 4 9 4" xfId="28135"/>
    <cellStyle name="Note 2 2 24 4 9 5" xfId="32811"/>
    <cellStyle name="Note 2 2 24 4 9 6" xfId="38289"/>
    <cellStyle name="Note 2 2 24 4 9 7" xfId="43187"/>
    <cellStyle name="Note 2 2 24 4 9 8" xfId="49197"/>
    <cellStyle name="Note 2 2 24 5" xfId="4088"/>
    <cellStyle name="Note 2 2 24 5 2" xfId="15849"/>
    <cellStyle name="Note 2 2 24 5 3" xfId="23065"/>
    <cellStyle name="Note 2 2 24 5 4" xfId="28136"/>
    <cellStyle name="Note 2 2 24 5 5" xfId="32812"/>
    <cellStyle name="Note 2 2 24 5 6" xfId="38290"/>
    <cellStyle name="Note 2 2 24 5 7" xfId="43188"/>
    <cellStyle name="Note 2 2 24 5 8" xfId="49198"/>
    <cellStyle name="Note 2 2 24 6" xfId="5056"/>
    <cellStyle name="Note 2 2 24 6 2" xfId="15850"/>
    <cellStyle name="Note 2 2 24 6 3" xfId="23066"/>
    <cellStyle name="Note 2 2 24 6 4" xfId="28137"/>
    <cellStyle name="Note 2 2 24 6 5" xfId="32813"/>
    <cellStyle name="Note 2 2 24 6 6" xfId="38291"/>
    <cellStyle name="Note 2 2 24 6 7" xfId="43189"/>
    <cellStyle name="Note 2 2 24 6 8" xfId="49199"/>
    <cellStyle name="Note 2 2 24 7" xfId="4834"/>
    <cellStyle name="Note 2 2 24 7 2" xfId="15851"/>
    <cellStyle name="Note 2 2 24 7 3" xfId="23067"/>
    <cellStyle name="Note 2 2 24 7 4" xfId="28138"/>
    <cellStyle name="Note 2 2 24 7 5" xfId="32814"/>
    <cellStyle name="Note 2 2 24 7 6" xfId="38292"/>
    <cellStyle name="Note 2 2 24 7 7" xfId="43190"/>
    <cellStyle name="Note 2 2 24 7 8" xfId="49200"/>
    <cellStyle name="Note 2 2 24 8" xfId="6382"/>
    <cellStyle name="Note 2 2 24 8 2" xfId="15852"/>
    <cellStyle name="Note 2 2 24 8 3" xfId="23068"/>
    <cellStyle name="Note 2 2 24 8 4" xfId="28139"/>
    <cellStyle name="Note 2 2 24 8 5" xfId="32815"/>
    <cellStyle name="Note 2 2 24 8 6" xfId="38293"/>
    <cellStyle name="Note 2 2 24 8 7" xfId="43191"/>
    <cellStyle name="Note 2 2 24 8 8" xfId="49201"/>
    <cellStyle name="Note 2 2 24 9" xfId="12334"/>
    <cellStyle name="Note 2 2 25" xfId="2667"/>
    <cellStyle name="Note 2 2 25 10" xfId="10780"/>
    <cellStyle name="Note 2 2 25 11" xfId="47304"/>
    <cellStyle name="Note 2 2 25 2" xfId="5123"/>
    <cellStyle name="Note 2 2 25 2 10" xfId="38294"/>
    <cellStyle name="Note 2 2 25 2 11" xfId="43192"/>
    <cellStyle name="Note 2 2 25 2 12" xfId="49202"/>
    <cellStyle name="Note 2 2 25 2 2" xfId="7279"/>
    <cellStyle name="Note 2 2 25 2 2 2" xfId="15854"/>
    <cellStyle name="Note 2 2 25 2 2 3" xfId="23070"/>
    <cellStyle name="Note 2 2 25 2 2 4" xfId="28141"/>
    <cellStyle name="Note 2 2 25 2 2 5" xfId="32817"/>
    <cellStyle name="Note 2 2 25 2 2 6" xfId="38295"/>
    <cellStyle name="Note 2 2 25 2 2 7" xfId="43193"/>
    <cellStyle name="Note 2 2 25 2 2 8" xfId="49203"/>
    <cellStyle name="Note 2 2 25 2 3" xfId="8147"/>
    <cellStyle name="Note 2 2 25 2 3 2" xfId="15855"/>
    <cellStyle name="Note 2 2 25 2 3 3" xfId="23071"/>
    <cellStyle name="Note 2 2 25 2 3 4" xfId="28142"/>
    <cellStyle name="Note 2 2 25 2 3 5" xfId="32818"/>
    <cellStyle name="Note 2 2 25 2 3 6" xfId="38296"/>
    <cellStyle name="Note 2 2 25 2 3 7" xfId="43194"/>
    <cellStyle name="Note 2 2 25 2 3 8" xfId="49204"/>
    <cellStyle name="Note 2 2 25 2 4" xfId="8934"/>
    <cellStyle name="Note 2 2 25 2 4 2" xfId="15856"/>
    <cellStyle name="Note 2 2 25 2 4 3" xfId="23072"/>
    <cellStyle name="Note 2 2 25 2 4 4" xfId="28143"/>
    <cellStyle name="Note 2 2 25 2 4 5" xfId="32819"/>
    <cellStyle name="Note 2 2 25 2 4 6" xfId="38297"/>
    <cellStyle name="Note 2 2 25 2 4 7" xfId="43195"/>
    <cellStyle name="Note 2 2 25 2 4 8" xfId="49205"/>
    <cellStyle name="Note 2 2 25 2 5" xfId="9385"/>
    <cellStyle name="Note 2 2 25 2 5 2" xfId="15857"/>
    <cellStyle name="Note 2 2 25 2 5 3" xfId="23073"/>
    <cellStyle name="Note 2 2 25 2 5 4" xfId="28144"/>
    <cellStyle name="Note 2 2 25 2 5 5" xfId="32820"/>
    <cellStyle name="Note 2 2 25 2 5 6" xfId="38298"/>
    <cellStyle name="Note 2 2 25 2 5 7" xfId="43196"/>
    <cellStyle name="Note 2 2 25 2 5 8" xfId="49206"/>
    <cellStyle name="Note 2 2 25 2 6" xfId="15853"/>
    <cellStyle name="Note 2 2 25 2 7" xfId="23069"/>
    <cellStyle name="Note 2 2 25 2 8" xfId="28140"/>
    <cellStyle name="Note 2 2 25 2 9" xfId="32816"/>
    <cellStyle name="Note 2 2 25 3" xfId="4153"/>
    <cellStyle name="Note 2 2 25 3 10" xfId="15858"/>
    <cellStyle name="Note 2 2 25 3 11" xfId="23074"/>
    <cellStyle name="Note 2 2 25 3 12" xfId="28145"/>
    <cellStyle name="Note 2 2 25 3 13" xfId="32821"/>
    <cellStyle name="Note 2 2 25 3 14" xfId="38299"/>
    <cellStyle name="Note 2 2 25 3 15" xfId="43197"/>
    <cellStyle name="Note 2 2 25 3 16" xfId="49207"/>
    <cellStyle name="Note 2 2 25 3 2" xfId="7031"/>
    <cellStyle name="Note 2 2 25 3 2 2" xfId="15859"/>
    <cellStyle name="Note 2 2 25 3 2 3" xfId="23075"/>
    <cellStyle name="Note 2 2 25 3 2 4" xfId="28146"/>
    <cellStyle name="Note 2 2 25 3 2 5" xfId="32822"/>
    <cellStyle name="Note 2 2 25 3 2 6" xfId="38300"/>
    <cellStyle name="Note 2 2 25 3 2 7" xfId="43198"/>
    <cellStyle name="Note 2 2 25 3 2 8" xfId="49208"/>
    <cellStyle name="Note 2 2 25 3 3" xfId="7625"/>
    <cellStyle name="Note 2 2 25 3 3 2" xfId="15860"/>
    <cellStyle name="Note 2 2 25 3 3 3" xfId="23076"/>
    <cellStyle name="Note 2 2 25 3 3 4" xfId="28147"/>
    <cellStyle name="Note 2 2 25 3 3 5" xfId="32823"/>
    <cellStyle name="Note 2 2 25 3 3 6" xfId="38301"/>
    <cellStyle name="Note 2 2 25 3 3 7" xfId="43199"/>
    <cellStyle name="Note 2 2 25 3 3 8" xfId="49209"/>
    <cellStyle name="Note 2 2 25 3 4" xfId="6988"/>
    <cellStyle name="Note 2 2 25 3 4 2" xfId="15861"/>
    <cellStyle name="Note 2 2 25 3 4 3" xfId="23077"/>
    <cellStyle name="Note 2 2 25 3 4 4" xfId="28148"/>
    <cellStyle name="Note 2 2 25 3 4 5" xfId="32824"/>
    <cellStyle name="Note 2 2 25 3 4 6" xfId="38302"/>
    <cellStyle name="Note 2 2 25 3 4 7" xfId="43200"/>
    <cellStyle name="Note 2 2 25 3 4 8" xfId="49210"/>
    <cellStyle name="Note 2 2 25 3 5" xfId="8405"/>
    <cellStyle name="Note 2 2 25 3 5 2" xfId="15862"/>
    <cellStyle name="Note 2 2 25 3 5 3" xfId="23078"/>
    <cellStyle name="Note 2 2 25 3 5 4" xfId="28149"/>
    <cellStyle name="Note 2 2 25 3 5 5" xfId="32825"/>
    <cellStyle name="Note 2 2 25 3 5 6" xfId="38303"/>
    <cellStyle name="Note 2 2 25 3 5 7" xfId="43201"/>
    <cellStyle name="Note 2 2 25 3 5 8" xfId="49211"/>
    <cellStyle name="Note 2 2 25 3 6" xfId="6304"/>
    <cellStyle name="Note 2 2 25 3 6 2" xfId="15863"/>
    <cellStyle name="Note 2 2 25 3 6 3" xfId="23079"/>
    <cellStyle name="Note 2 2 25 3 6 4" xfId="28150"/>
    <cellStyle name="Note 2 2 25 3 6 5" xfId="32826"/>
    <cellStyle name="Note 2 2 25 3 6 6" xfId="38304"/>
    <cellStyle name="Note 2 2 25 3 6 7" xfId="43202"/>
    <cellStyle name="Note 2 2 25 3 6 8" xfId="49212"/>
    <cellStyle name="Note 2 2 25 3 7" xfId="9196"/>
    <cellStyle name="Note 2 2 25 3 7 2" xfId="15864"/>
    <cellStyle name="Note 2 2 25 3 7 3" xfId="23080"/>
    <cellStyle name="Note 2 2 25 3 7 4" xfId="28151"/>
    <cellStyle name="Note 2 2 25 3 7 5" xfId="32827"/>
    <cellStyle name="Note 2 2 25 3 7 6" xfId="38305"/>
    <cellStyle name="Note 2 2 25 3 7 7" xfId="43203"/>
    <cellStyle name="Note 2 2 25 3 7 8" xfId="49213"/>
    <cellStyle name="Note 2 2 25 3 8" xfId="4381"/>
    <cellStyle name="Note 2 2 25 3 8 2" xfId="15865"/>
    <cellStyle name="Note 2 2 25 3 8 3" xfId="23081"/>
    <cellStyle name="Note 2 2 25 3 8 4" xfId="28152"/>
    <cellStyle name="Note 2 2 25 3 8 5" xfId="32828"/>
    <cellStyle name="Note 2 2 25 3 8 6" xfId="38306"/>
    <cellStyle name="Note 2 2 25 3 8 7" xfId="43204"/>
    <cellStyle name="Note 2 2 25 3 8 8" xfId="49214"/>
    <cellStyle name="Note 2 2 25 3 9" xfId="6355"/>
    <cellStyle name="Note 2 2 25 3 9 2" xfId="15866"/>
    <cellStyle name="Note 2 2 25 3 9 3" xfId="23082"/>
    <cellStyle name="Note 2 2 25 3 9 4" xfId="28153"/>
    <cellStyle name="Note 2 2 25 3 9 5" xfId="32829"/>
    <cellStyle name="Note 2 2 25 3 9 6" xfId="38307"/>
    <cellStyle name="Note 2 2 25 3 9 7" xfId="43205"/>
    <cellStyle name="Note 2 2 25 3 9 8" xfId="49215"/>
    <cellStyle name="Note 2 2 25 4" xfId="5789"/>
    <cellStyle name="Note 2 2 25 4 10" xfId="15867"/>
    <cellStyle name="Note 2 2 25 4 11" xfId="23083"/>
    <cellStyle name="Note 2 2 25 4 12" xfId="28154"/>
    <cellStyle name="Note 2 2 25 4 13" xfId="32830"/>
    <cellStyle name="Note 2 2 25 4 14" xfId="38308"/>
    <cellStyle name="Note 2 2 25 4 15" xfId="43206"/>
    <cellStyle name="Note 2 2 25 4 16" xfId="49216"/>
    <cellStyle name="Note 2 2 25 4 2" xfId="6790"/>
    <cellStyle name="Note 2 2 25 4 2 2" xfId="15868"/>
    <cellStyle name="Note 2 2 25 4 2 3" xfId="23084"/>
    <cellStyle name="Note 2 2 25 4 2 4" xfId="28155"/>
    <cellStyle name="Note 2 2 25 4 2 5" xfId="32831"/>
    <cellStyle name="Note 2 2 25 4 2 6" xfId="38309"/>
    <cellStyle name="Note 2 2 25 4 2 7" xfId="43207"/>
    <cellStyle name="Note 2 2 25 4 2 8" xfId="49217"/>
    <cellStyle name="Note 2 2 25 4 3" xfId="5884"/>
    <cellStyle name="Note 2 2 25 4 3 2" xfId="15869"/>
    <cellStyle name="Note 2 2 25 4 3 3" xfId="23085"/>
    <cellStyle name="Note 2 2 25 4 3 4" xfId="28156"/>
    <cellStyle name="Note 2 2 25 4 3 5" xfId="32832"/>
    <cellStyle name="Note 2 2 25 4 3 6" xfId="38310"/>
    <cellStyle name="Note 2 2 25 4 3 7" xfId="43208"/>
    <cellStyle name="Note 2 2 25 4 3 8" xfId="49218"/>
    <cellStyle name="Note 2 2 25 4 4" xfId="6159"/>
    <cellStyle name="Note 2 2 25 4 4 2" xfId="15870"/>
    <cellStyle name="Note 2 2 25 4 4 3" xfId="23086"/>
    <cellStyle name="Note 2 2 25 4 4 4" xfId="28157"/>
    <cellStyle name="Note 2 2 25 4 4 5" xfId="32833"/>
    <cellStyle name="Note 2 2 25 4 4 6" xfId="38311"/>
    <cellStyle name="Note 2 2 25 4 4 7" xfId="43209"/>
    <cellStyle name="Note 2 2 25 4 4 8" xfId="49219"/>
    <cellStyle name="Note 2 2 25 4 5" xfId="5169"/>
    <cellStyle name="Note 2 2 25 4 5 2" xfId="15871"/>
    <cellStyle name="Note 2 2 25 4 5 3" xfId="23087"/>
    <cellStyle name="Note 2 2 25 4 5 4" xfId="28158"/>
    <cellStyle name="Note 2 2 25 4 5 5" xfId="32834"/>
    <cellStyle name="Note 2 2 25 4 5 6" xfId="38312"/>
    <cellStyle name="Note 2 2 25 4 5 7" xfId="43210"/>
    <cellStyle name="Note 2 2 25 4 5 8" xfId="49220"/>
    <cellStyle name="Note 2 2 25 4 6" xfId="6405"/>
    <cellStyle name="Note 2 2 25 4 6 2" xfId="15872"/>
    <cellStyle name="Note 2 2 25 4 6 3" xfId="23088"/>
    <cellStyle name="Note 2 2 25 4 6 4" xfId="28159"/>
    <cellStyle name="Note 2 2 25 4 6 5" xfId="32835"/>
    <cellStyle name="Note 2 2 25 4 6 6" xfId="38313"/>
    <cellStyle name="Note 2 2 25 4 6 7" xfId="43211"/>
    <cellStyle name="Note 2 2 25 4 6 8" xfId="49221"/>
    <cellStyle name="Note 2 2 25 4 7" xfId="8606"/>
    <cellStyle name="Note 2 2 25 4 7 2" xfId="15873"/>
    <cellStyle name="Note 2 2 25 4 7 3" xfId="23089"/>
    <cellStyle name="Note 2 2 25 4 7 4" xfId="28160"/>
    <cellStyle name="Note 2 2 25 4 7 5" xfId="32836"/>
    <cellStyle name="Note 2 2 25 4 7 6" xfId="38314"/>
    <cellStyle name="Note 2 2 25 4 7 7" xfId="43212"/>
    <cellStyle name="Note 2 2 25 4 7 8" xfId="49222"/>
    <cellStyle name="Note 2 2 25 4 8" xfId="4628"/>
    <cellStyle name="Note 2 2 25 4 8 2" xfId="15874"/>
    <cellStyle name="Note 2 2 25 4 8 3" xfId="23090"/>
    <cellStyle name="Note 2 2 25 4 8 4" xfId="28161"/>
    <cellStyle name="Note 2 2 25 4 8 5" xfId="32837"/>
    <cellStyle name="Note 2 2 25 4 8 6" xfId="38315"/>
    <cellStyle name="Note 2 2 25 4 8 7" xfId="43213"/>
    <cellStyle name="Note 2 2 25 4 8 8" xfId="49223"/>
    <cellStyle name="Note 2 2 25 4 9" xfId="8389"/>
    <cellStyle name="Note 2 2 25 4 9 2" xfId="15875"/>
    <cellStyle name="Note 2 2 25 4 9 3" xfId="23091"/>
    <cellStyle name="Note 2 2 25 4 9 4" xfId="28162"/>
    <cellStyle name="Note 2 2 25 4 9 5" xfId="32838"/>
    <cellStyle name="Note 2 2 25 4 9 6" xfId="38316"/>
    <cellStyle name="Note 2 2 25 4 9 7" xfId="43214"/>
    <cellStyle name="Note 2 2 25 4 9 8" xfId="49224"/>
    <cellStyle name="Note 2 2 25 5" xfId="3919"/>
    <cellStyle name="Note 2 2 25 5 2" xfId="15876"/>
    <cellStyle name="Note 2 2 25 5 3" xfId="23092"/>
    <cellStyle name="Note 2 2 25 5 4" xfId="28163"/>
    <cellStyle name="Note 2 2 25 5 5" xfId="32839"/>
    <cellStyle name="Note 2 2 25 5 6" xfId="38317"/>
    <cellStyle name="Note 2 2 25 5 7" xfId="43215"/>
    <cellStyle name="Note 2 2 25 5 8" xfId="49225"/>
    <cellStyle name="Note 2 2 25 6" xfId="5903"/>
    <cellStyle name="Note 2 2 25 6 2" xfId="15877"/>
    <cellStyle name="Note 2 2 25 6 3" xfId="23093"/>
    <cellStyle name="Note 2 2 25 6 4" xfId="28164"/>
    <cellStyle name="Note 2 2 25 6 5" xfId="32840"/>
    <cellStyle name="Note 2 2 25 6 6" xfId="38318"/>
    <cellStyle name="Note 2 2 25 6 7" xfId="43216"/>
    <cellStyle name="Note 2 2 25 6 8" xfId="49226"/>
    <cellStyle name="Note 2 2 25 7" xfId="5274"/>
    <cellStyle name="Note 2 2 25 7 2" xfId="15878"/>
    <cellStyle name="Note 2 2 25 7 3" xfId="23094"/>
    <cellStyle name="Note 2 2 25 7 4" xfId="28165"/>
    <cellStyle name="Note 2 2 25 7 5" xfId="32841"/>
    <cellStyle name="Note 2 2 25 7 6" xfId="38319"/>
    <cellStyle name="Note 2 2 25 7 7" xfId="43217"/>
    <cellStyle name="Note 2 2 25 7 8" xfId="49227"/>
    <cellStyle name="Note 2 2 25 8" xfId="6394"/>
    <cellStyle name="Note 2 2 25 8 2" xfId="15879"/>
    <cellStyle name="Note 2 2 25 8 3" xfId="23095"/>
    <cellStyle name="Note 2 2 25 8 4" xfId="28166"/>
    <cellStyle name="Note 2 2 25 8 5" xfId="32842"/>
    <cellStyle name="Note 2 2 25 8 6" xfId="38320"/>
    <cellStyle name="Note 2 2 25 8 7" xfId="43218"/>
    <cellStyle name="Note 2 2 25 8 8" xfId="49228"/>
    <cellStyle name="Note 2 2 25 9" xfId="12352"/>
    <cellStyle name="Note 2 2 26" xfId="3055"/>
    <cellStyle name="Note 2 2 26 10" xfId="20429"/>
    <cellStyle name="Note 2 2 26 11" xfId="47339"/>
    <cellStyle name="Note 2 2 26 2" xfId="5316"/>
    <cellStyle name="Note 2 2 26 2 10" xfId="38321"/>
    <cellStyle name="Note 2 2 26 2 11" xfId="43219"/>
    <cellStyle name="Note 2 2 26 2 12" xfId="49229"/>
    <cellStyle name="Note 2 2 26 2 2" xfId="7338"/>
    <cellStyle name="Note 2 2 26 2 2 2" xfId="15881"/>
    <cellStyle name="Note 2 2 26 2 2 3" xfId="23097"/>
    <cellStyle name="Note 2 2 26 2 2 4" xfId="28168"/>
    <cellStyle name="Note 2 2 26 2 2 5" xfId="32844"/>
    <cellStyle name="Note 2 2 26 2 2 6" xfId="38322"/>
    <cellStyle name="Note 2 2 26 2 2 7" xfId="43220"/>
    <cellStyle name="Note 2 2 26 2 2 8" xfId="49230"/>
    <cellStyle name="Note 2 2 26 2 3" xfId="8201"/>
    <cellStyle name="Note 2 2 26 2 3 2" xfId="15882"/>
    <cellStyle name="Note 2 2 26 2 3 3" xfId="23098"/>
    <cellStyle name="Note 2 2 26 2 3 4" xfId="28169"/>
    <cellStyle name="Note 2 2 26 2 3 5" xfId="32845"/>
    <cellStyle name="Note 2 2 26 2 3 6" xfId="38323"/>
    <cellStyle name="Note 2 2 26 2 3 7" xfId="43221"/>
    <cellStyle name="Note 2 2 26 2 3 8" xfId="49231"/>
    <cellStyle name="Note 2 2 26 2 4" xfId="8982"/>
    <cellStyle name="Note 2 2 26 2 4 2" xfId="15883"/>
    <cellStyle name="Note 2 2 26 2 4 3" xfId="23099"/>
    <cellStyle name="Note 2 2 26 2 4 4" xfId="28170"/>
    <cellStyle name="Note 2 2 26 2 4 5" xfId="32846"/>
    <cellStyle name="Note 2 2 26 2 4 6" xfId="38324"/>
    <cellStyle name="Note 2 2 26 2 4 7" xfId="43222"/>
    <cellStyle name="Note 2 2 26 2 4 8" xfId="49232"/>
    <cellStyle name="Note 2 2 26 2 5" xfId="9438"/>
    <cellStyle name="Note 2 2 26 2 5 2" xfId="15884"/>
    <cellStyle name="Note 2 2 26 2 5 3" xfId="23100"/>
    <cellStyle name="Note 2 2 26 2 5 4" xfId="28171"/>
    <cellStyle name="Note 2 2 26 2 5 5" xfId="32847"/>
    <cellStyle name="Note 2 2 26 2 5 6" xfId="38325"/>
    <cellStyle name="Note 2 2 26 2 5 7" xfId="43223"/>
    <cellStyle name="Note 2 2 26 2 5 8" xfId="49233"/>
    <cellStyle name="Note 2 2 26 2 6" xfId="15880"/>
    <cellStyle name="Note 2 2 26 2 7" xfId="23096"/>
    <cellStyle name="Note 2 2 26 2 8" xfId="28167"/>
    <cellStyle name="Note 2 2 26 2 9" xfId="32843"/>
    <cellStyle name="Note 2 2 26 3" xfId="4642"/>
    <cellStyle name="Note 2 2 26 3 10" xfId="15885"/>
    <cellStyle name="Note 2 2 26 3 11" xfId="23101"/>
    <cellStyle name="Note 2 2 26 3 12" xfId="28172"/>
    <cellStyle name="Note 2 2 26 3 13" xfId="32848"/>
    <cellStyle name="Note 2 2 26 3 14" xfId="38326"/>
    <cellStyle name="Note 2 2 26 3 15" xfId="43224"/>
    <cellStyle name="Note 2 2 26 3 16" xfId="49234"/>
    <cellStyle name="Note 2 2 26 3 2" xfId="7087"/>
    <cellStyle name="Note 2 2 26 3 2 2" xfId="15886"/>
    <cellStyle name="Note 2 2 26 3 2 3" xfId="23102"/>
    <cellStyle name="Note 2 2 26 3 2 4" xfId="28173"/>
    <cellStyle name="Note 2 2 26 3 2 5" xfId="32849"/>
    <cellStyle name="Note 2 2 26 3 2 6" xfId="38327"/>
    <cellStyle name="Note 2 2 26 3 2 7" xfId="43225"/>
    <cellStyle name="Note 2 2 26 3 2 8" xfId="49235"/>
    <cellStyle name="Note 2 2 26 3 3" xfId="7659"/>
    <cellStyle name="Note 2 2 26 3 3 2" xfId="15887"/>
    <cellStyle name="Note 2 2 26 3 3 3" xfId="23103"/>
    <cellStyle name="Note 2 2 26 3 3 4" xfId="28174"/>
    <cellStyle name="Note 2 2 26 3 3 5" xfId="32850"/>
    <cellStyle name="Note 2 2 26 3 3 6" xfId="38328"/>
    <cellStyle name="Note 2 2 26 3 3 7" xfId="43226"/>
    <cellStyle name="Note 2 2 26 3 3 8" xfId="49236"/>
    <cellStyle name="Note 2 2 26 3 4" xfId="7331"/>
    <cellStyle name="Note 2 2 26 3 4 2" xfId="15888"/>
    <cellStyle name="Note 2 2 26 3 4 3" xfId="23104"/>
    <cellStyle name="Note 2 2 26 3 4 4" xfId="28175"/>
    <cellStyle name="Note 2 2 26 3 4 5" xfId="32851"/>
    <cellStyle name="Note 2 2 26 3 4 6" xfId="38329"/>
    <cellStyle name="Note 2 2 26 3 4 7" xfId="43227"/>
    <cellStyle name="Note 2 2 26 3 4 8" xfId="49237"/>
    <cellStyle name="Note 2 2 26 3 5" xfId="8435"/>
    <cellStyle name="Note 2 2 26 3 5 2" xfId="15889"/>
    <cellStyle name="Note 2 2 26 3 5 3" xfId="23105"/>
    <cellStyle name="Note 2 2 26 3 5 4" xfId="28176"/>
    <cellStyle name="Note 2 2 26 3 5 5" xfId="32852"/>
    <cellStyle name="Note 2 2 26 3 5 6" xfId="38330"/>
    <cellStyle name="Note 2 2 26 3 5 7" xfId="43228"/>
    <cellStyle name="Note 2 2 26 3 5 8" xfId="49238"/>
    <cellStyle name="Note 2 2 26 3 6" xfId="6594"/>
    <cellStyle name="Note 2 2 26 3 6 2" xfId="15890"/>
    <cellStyle name="Note 2 2 26 3 6 3" xfId="23106"/>
    <cellStyle name="Note 2 2 26 3 6 4" xfId="28177"/>
    <cellStyle name="Note 2 2 26 3 6 5" xfId="32853"/>
    <cellStyle name="Note 2 2 26 3 6 6" xfId="38331"/>
    <cellStyle name="Note 2 2 26 3 6 7" xfId="43229"/>
    <cellStyle name="Note 2 2 26 3 6 8" xfId="49239"/>
    <cellStyle name="Note 2 2 26 3 7" xfId="9235"/>
    <cellStyle name="Note 2 2 26 3 7 2" xfId="15891"/>
    <cellStyle name="Note 2 2 26 3 7 3" xfId="23107"/>
    <cellStyle name="Note 2 2 26 3 7 4" xfId="28178"/>
    <cellStyle name="Note 2 2 26 3 7 5" xfId="32854"/>
    <cellStyle name="Note 2 2 26 3 7 6" xfId="38332"/>
    <cellStyle name="Note 2 2 26 3 7 7" xfId="43230"/>
    <cellStyle name="Note 2 2 26 3 7 8" xfId="49240"/>
    <cellStyle name="Note 2 2 26 3 8" xfId="9604"/>
    <cellStyle name="Note 2 2 26 3 8 2" xfId="15892"/>
    <cellStyle name="Note 2 2 26 3 8 3" xfId="23108"/>
    <cellStyle name="Note 2 2 26 3 8 4" xfId="28179"/>
    <cellStyle name="Note 2 2 26 3 8 5" xfId="32855"/>
    <cellStyle name="Note 2 2 26 3 8 6" xfId="38333"/>
    <cellStyle name="Note 2 2 26 3 8 7" xfId="43231"/>
    <cellStyle name="Note 2 2 26 3 8 8" xfId="49241"/>
    <cellStyle name="Note 2 2 26 3 9" xfId="3764"/>
    <cellStyle name="Note 2 2 26 3 9 2" xfId="15893"/>
    <cellStyle name="Note 2 2 26 3 9 3" xfId="23109"/>
    <cellStyle name="Note 2 2 26 3 9 4" xfId="28180"/>
    <cellStyle name="Note 2 2 26 3 9 5" xfId="32856"/>
    <cellStyle name="Note 2 2 26 3 9 6" xfId="38334"/>
    <cellStyle name="Note 2 2 26 3 9 7" xfId="43232"/>
    <cellStyle name="Note 2 2 26 3 9 8" xfId="49242"/>
    <cellStyle name="Note 2 2 26 4" xfId="4939"/>
    <cellStyle name="Note 2 2 26 4 10" xfId="15894"/>
    <cellStyle name="Note 2 2 26 4 11" xfId="23110"/>
    <cellStyle name="Note 2 2 26 4 12" xfId="28181"/>
    <cellStyle name="Note 2 2 26 4 13" xfId="32857"/>
    <cellStyle name="Note 2 2 26 4 14" xfId="38335"/>
    <cellStyle name="Note 2 2 26 4 15" xfId="43233"/>
    <cellStyle name="Note 2 2 26 4 16" xfId="49243"/>
    <cellStyle name="Note 2 2 26 4 2" xfId="7372"/>
    <cellStyle name="Note 2 2 26 4 2 2" xfId="15895"/>
    <cellStyle name="Note 2 2 26 4 2 3" xfId="23111"/>
    <cellStyle name="Note 2 2 26 4 2 4" xfId="28182"/>
    <cellStyle name="Note 2 2 26 4 2 5" xfId="32858"/>
    <cellStyle name="Note 2 2 26 4 2 6" xfId="38336"/>
    <cellStyle name="Note 2 2 26 4 2 7" xfId="43234"/>
    <cellStyle name="Note 2 2 26 4 2 8" xfId="49244"/>
    <cellStyle name="Note 2 2 26 4 3" xfId="7892"/>
    <cellStyle name="Note 2 2 26 4 3 2" xfId="15896"/>
    <cellStyle name="Note 2 2 26 4 3 3" xfId="23112"/>
    <cellStyle name="Note 2 2 26 4 3 4" xfId="28183"/>
    <cellStyle name="Note 2 2 26 4 3 5" xfId="32859"/>
    <cellStyle name="Note 2 2 26 4 3 6" xfId="38337"/>
    <cellStyle name="Note 2 2 26 4 3 7" xfId="43235"/>
    <cellStyle name="Note 2 2 26 4 3 8" xfId="49245"/>
    <cellStyle name="Note 2 2 26 4 4" xfId="8233"/>
    <cellStyle name="Note 2 2 26 4 4 2" xfId="15897"/>
    <cellStyle name="Note 2 2 26 4 4 3" xfId="23113"/>
    <cellStyle name="Note 2 2 26 4 4 4" xfId="28184"/>
    <cellStyle name="Note 2 2 26 4 4 5" xfId="32860"/>
    <cellStyle name="Note 2 2 26 4 4 6" xfId="38338"/>
    <cellStyle name="Note 2 2 26 4 4 7" xfId="43236"/>
    <cellStyle name="Note 2 2 26 4 4 8" xfId="49246"/>
    <cellStyle name="Note 2 2 26 4 5" xfId="8665"/>
    <cellStyle name="Note 2 2 26 4 5 2" xfId="15898"/>
    <cellStyle name="Note 2 2 26 4 5 3" xfId="23114"/>
    <cellStyle name="Note 2 2 26 4 5 4" xfId="28185"/>
    <cellStyle name="Note 2 2 26 4 5 5" xfId="32861"/>
    <cellStyle name="Note 2 2 26 4 5 6" xfId="38339"/>
    <cellStyle name="Note 2 2 26 4 5 7" xfId="43237"/>
    <cellStyle name="Note 2 2 26 4 5 8" xfId="49247"/>
    <cellStyle name="Note 2 2 26 4 6" xfId="9014"/>
    <cellStyle name="Note 2 2 26 4 6 2" xfId="15899"/>
    <cellStyle name="Note 2 2 26 4 6 3" xfId="23115"/>
    <cellStyle name="Note 2 2 26 4 6 4" xfId="28186"/>
    <cellStyle name="Note 2 2 26 4 6 5" xfId="32862"/>
    <cellStyle name="Note 2 2 26 4 6 6" xfId="38340"/>
    <cellStyle name="Note 2 2 26 4 6 7" xfId="43238"/>
    <cellStyle name="Note 2 2 26 4 6 8" xfId="49248"/>
    <cellStyle name="Note 2 2 26 4 7" xfId="9468"/>
    <cellStyle name="Note 2 2 26 4 7 2" xfId="15900"/>
    <cellStyle name="Note 2 2 26 4 7 3" xfId="23116"/>
    <cellStyle name="Note 2 2 26 4 7 4" xfId="28187"/>
    <cellStyle name="Note 2 2 26 4 7 5" xfId="32863"/>
    <cellStyle name="Note 2 2 26 4 7 6" xfId="38341"/>
    <cellStyle name="Note 2 2 26 4 7 7" xfId="43239"/>
    <cellStyle name="Note 2 2 26 4 7 8" xfId="49249"/>
    <cellStyle name="Note 2 2 26 4 8" xfId="9788"/>
    <cellStyle name="Note 2 2 26 4 8 2" xfId="15901"/>
    <cellStyle name="Note 2 2 26 4 8 3" xfId="23117"/>
    <cellStyle name="Note 2 2 26 4 8 4" xfId="28188"/>
    <cellStyle name="Note 2 2 26 4 8 5" xfId="32864"/>
    <cellStyle name="Note 2 2 26 4 8 6" xfId="38342"/>
    <cellStyle name="Note 2 2 26 4 8 7" xfId="43240"/>
    <cellStyle name="Note 2 2 26 4 8 8" xfId="49250"/>
    <cellStyle name="Note 2 2 26 4 9" xfId="10057"/>
    <cellStyle name="Note 2 2 26 4 9 2" xfId="15902"/>
    <cellStyle name="Note 2 2 26 4 9 3" xfId="23118"/>
    <cellStyle name="Note 2 2 26 4 9 4" xfId="28189"/>
    <cellStyle name="Note 2 2 26 4 9 5" xfId="32865"/>
    <cellStyle name="Note 2 2 26 4 9 6" xfId="38343"/>
    <cellStyle name="Note 2 2 26 4 9 7" xfId="43241"/>
    <cellStyle name="Note 2 2 26 4 9 8" xfId="49251"/>
    <cellStyle name="Note 2 2 26 5" xfId="3836"/>
    <cellStyle name="Note 2 2 26 5 2" xfId="15903"/>
    <cellStyle name="Note 2 2 26 5 3" xfId="23119"/>
    <cellStyle name="Note 2 2 26 5 4" xfId="28190"/>
    <cellStyle name="Note 2 2 26 5 5" xfId="32866"/>
    <cellStyle name="Note 2 2 26 5 6" xfId="38344"/>
    <cellStyle name="Note 2 2 26 5 7" xfId="43242"/>
    <cellStyle name="Note 2 2 26 5 8" xfId="49252"/>
    <cellStyle name="Note 2 2 26 6" xfId="5193"/>
    <cellStyle name="Note 2 2 26 6 2" xfId="15904"/>
    <cellStyle name="Note 2 2 26 6 3" xfId="23120"/>
    <cellStyle name="Note 2 2 26 6 4" xfId="28191"/>
    <cellStyle name="Note 2 2 26 6 5" xfId="32867"/>
    <cellStyle name="Note 2 2 26 6 6" xfId="38345"/>
    <cellStyle name="Note 2 2 26 6 7" xfId="43243"/>
    <cellStyle name="Note 2 2 26 6 8" xfId="49253"/>
    <cellStyle name="Note 2 2 26 7" xfId="3684"/>
    <cellStyle name="Note 2 2 26 7 2" xfId="15905"/>
    <cellStyle name="Note 2 2 26 7 3" xfId="23121"/>
    <cellStyle name="Note 2 2 26 7 4" xfId="28192"/>
    <cellStyle name="Note 2 2 26 7 5" xfId="32868"/>
    <cellStyle name="Note 2 2 26 7 6" xfId="38346"/>
    <cellStyle name="Note 2 2 26 7 7" xfId="43244"/>
    <cellStyle name="Note 2 2 26 7 8" xfId="49254"/>
    <cellStyle name="Note 2 2 26 8" xfId="6527"/>
    <cellStyle name="Note 2 2 26 8 2" xfId="15906"/>
    <cellStyle name="Note 2 2 26 8 3" xfId="23122"/>
    <cellStyle name="Note 2 2 26 8 4" xfId="28193"/>
    <cellStyle name="Note 2 2 26 8 5" xfId="32869"/>
    <cellStyle name="Note 2 2 26 8 6" xfId="38347"/>
    <cellStyle name="Note 2 2 26 8 7" xfId="43245"/>
    <cellStyle name="Note 2 2 26 8 8" xfId="49255"/>
    <cellStyle name="Note 2 2 26 9" xfId="12647"/>
    <cellStyle name="Note 2 2 27" xfId="3894"/>
    <cellStyle name="Note 2 2 27 10" xfId="38348"/>
    <cellStyle name="Note 2 2 27 11" xfId="43246"/>
    <cellStyle name="Note 2 2 27 12" xfId="49256"/>
    <cellStyle name="Note 2 2 27 2" xfId="6806"/>
    <cellStyle name="Note 2 2 27 2 2" xfId="15908"/>
    <cellStyle name="Note 2 2 27 2 3" xfId="23124"/>
    <cellStyle name="Note 2 2 27 2 4" xfId="28195"/>
    <cellStyle name="Note 2 2 27 2 5" xfId="32871"/>
    <cellStyle name="Note 2 2 27 2 6" xfId="38349"/>
    <cellStyle name="Note 2 2 27 2 7" xfId="43247"/>
    <cellStyle name="Note 2 2 27 2 8" xfId="49257"/>
    <cellStyle name="Note 2 2 27 3" xfId="5519"/>
    <cellStyle name="Note 2 2 27 3 2" xfId="15909"/>
    <cellStyle name="Note 2 2 27 3 3" xfId="23125"/>
    <cellStyle name="Note 2 2 27 3 4" xfId="28196"/>
    <cellStyle name="Note 2 2 27 3 5" xfId="32872"/>
    <cellStyle name="Note 2 2 27 3 6" xfId="38350"/>
    <cellStyle name="Note 2 2 27 3 7" xfId="43248"/>
    <cellStyle name="Note 2 2 27 3 8" xfId="49258"/>
    <cellStyle name="Note 2 2 27 4" xfId="6726"/>
    <cellStyle name="Note 2 2 27 4 2" xfId="15910"/>
    <cellStyle name="Note 2 2 27 4 3" xfId="23126"/>
    <cellStyle name="Note 2 2 27 4 4" xfId="28197"/>
    <cellStyle name="Note 2 2 27 4 5" xfId="32873"/>
    <cellStyle name="Note 2 2 27 4 6" xfId="38351"/>
    <cellStyle name="Note 2 2 27 4 7" xfId="43249"/>
    <cellStyle name="Note 2 2 27 4 8" xfId="49259"/>
    <cellStyle name="Note 2 2 27 5" xfId="8585"/>
    <cellStyle name="Note 2 2 27 5 2" xfId="15911"/>
    <cellStyle name="Note 2 2 27 5 3" xfId="23127"/>
    <cellStyle name="Note 2 2 27 5 4" xfId="28198"/>
    <cellStyle name="Note 2 2 27 5 5" xfId="32874"/>
    <cellStyle name="Note 2 2 27 5 6" xfId="38352"/>
    <cellStyle name="Note 2 2 27 5 7" xfId="43250"/>
    <cellStyle name="Note 2 2 27 5 8" xfId="49260"/>
    <cellStyle name="Note 2 2 27 6" xfId="15907"/>
    <cellStyle name="Note 2 2 27 7" xfId="23123"/>
    <cellStyle name="Note 2 2 27 8" xfId="28194"/>
    <cellStyle name="Note 2 2 27 9" xfId="32870"/>
    <cellStyle name="Note 2 2 28" xfId="5348"/>
    <cellStyle name="Note 2 2 28 10" xfId="15912"/>
    <cellStyle name="Note 2 2 28 11" xfId="23128"/>
    <cellStyle name="Note 2 2 28 12" xfId="28199"/>
    <cellStyle name="Note 2 2 28 13" xfId="32875"/>
    <cellStyle name="Note 2 2 28 14" xfId="38353"/>
    <cellStyle name="Note 2 2 28 15" xfId="43251"/>
    <cellStyle name="Note 2 2 28 16" xfId="49261"/>
    <cellStyle name="Note 2 2 28 2" xfId="7349"/>
    <cellStyle name="Note 2 2 28 2 2" xfId="15913"/>
    <cellStyle name="Note 2 2 28 2 3" xfId="23129"/>
    <cellStyle name="Note 2 2 28 2 4" xfId="28200"/>
    <cellStyle name="Note 2 2 28 2 5" xfId="32876"/>
    <cellStyle name="Note 2 2 28 2 6" xfId="38354"/>
    <cellStyle name="Note 2 2 28 2 7" xfId="43252"/>
    <cellStyle name="Note 2 2 28 2 8" xfId="49262"/>
    <cellStyle name="Note 2 2 28 3" xfId="7867"/>
    <cellStyle name="Note 2 2 28 3 2" xfId="15914"/>
    <cellStyle name="Note 2 2 28 3 3" xfId="23130"/>
    <cellStyle name="Note 2 2 28 3 4" xfId="28201"/>
    <cellStyle name="Note 2 2 28 3 5" xfId="32877"/>
    <cellStyle name="Note 2 2 28 3 6" xfId="38355"/>
    <cellStyle name="Note 2 2 28 3 7" xfId="43253"/>
    <cellStyle name="Note 2 2 28 3 8" xfId="49263"/>
    <cellStyle name="Note 2 2 28 4" xfId="8213"/>
    <cellStyle name="Note 2 2 28 4 2" xfId="15915"/>
    <cellStyle name="Note 2 2 28 4 3" xfId="23131"/>
    <cellStyle name="Note 2 2 28 4 4" xfId="28202"/>
    <cellStyle name="Note 2 2 28 4 5" xfId="32878"/>
    <cellStyle name="Note 2 2 28 4 6" xfId="38356"/>
    <cellStyle name="Note 2 2 28 4 7" xfId="43254"/>
    <cellStyle name="Note 2 2 28 4 8" xfId="49264"/>
    <cellStyle name="Note 2 2 28 5" xfId="8638"/>
    <cellStyle name="Note 2 2 28 5 2" xfId="15916"/>
    <cellStyle name="Note 2 2 28 5 3" xfId="23132"/>
    <cellStyle name="Note 2 2 28 5 4" xfId="28203"/>
    <cellStyle name="Note 2 2 28 5 5" xfId="32879"/>
    <cellStyle name="Note 2 2 28 5 6" xfId="38357"/>
    <cellStyle name="Note 2 2 28 5 7" xfId="43255"/>
    <cellStyle name="Note 2 2 28 5 8" xfId="49265"/>
    <cellStyle name="Note 2 2 28 6" xfId="8993"/>
    <cellStyle name="Note 2 2 28 6 2" xfId="15917"/>
    <cellStyle name="Note 2 2 28 6 3" xfId="23133"/>
    <cellStyle name="Note 2 2 28 6 4" xfId="28204"/>
    <cellStyle name="Note 2 2 28 6 5" xfId="32880"/>
    <cellStyle name="Note 2 2 28 6 6" xfId="38358"/>
    <cellStyle name="Note 2 2 28 6 7" xfId="43256"/>
    <cellStyle name="Note 2 2 28 6 8" xfId="49266"/>
    <cellStyle name="Note 2 2 28 7" xfId="9449"/>
    <cellStyle name="Note 2 2 28 7 2" xfId="15918"/>
    <cellStyle name="Note 2 2 28 7 3" xfId="23134"/>
    <cellStyle name="Note 2 2 28 7 4" xfId="28205"/>
    <cellStyle name="Note 2 2 28 7 5" xfId="32881"/>
    <cellStyle name="Note 2 2 28 7 6" xfId="38359"/>
    <cellStyle name="Note 2 2 28 7 7" xfId="43257"/>
    <cellStyle name="Note 2 2 28 7 8" xfId="49267"/>
    <cellStyle name="Note 2 2 28 8" xfId="9769"/>
    <cellStyle name="Note 2 2 28 8 2" xfId="15919"/>
    <cellStyle name="Note 2 2 28 8 3" xfId="23135"/>
    <cellStyle name="Note 2 2 28 8 4" xfId="28206"/>
    <cellStyle name="Note 2 2 28 8 5" xfId="32882"/>
    <cellStyle name="Note 2 2 28 8 6" xfId="38360"/>
    <cellStyle name="Note 2 2 28 8 7" xfId="43258"/>
    <cellStyle name="Note 2 2 28 8 8" xfId="49268"/>
    <cellStyle name="Note 2 2 28 9" xfId="10038"/>
    <cellStyle name="Note 2 2 28 9 2" xfId="15920"/>
    <cellStyle name="Note 2 2 28 9 3" xfId="23136"/>
    <cellStyle name="Note 2 2 28 9 4" xfId="28207"/>
    <cellStyle name="Note 2 2 28 9 5" xfId="32883"/>
    <cellStyle name="Note 2 2 28 9 6" xfId="38361"/>
    <cellStyle name="Note 2 2 28 9 7" xfId="43259"/>
    <cellStyle name="Note 2 2 28 9 8" xfId="49269"/>
    <cellStyle name="Note 2 2 29" xfId="5034"/>
    <cellStyle name="Note 2 2 29 10" xfId="15921"/>
    <cellStyle name="Note 2 2 29 11" xfId="23137"/>
    <cellStyle name="Note 2 2 29 12" xfId="28208"/>
    <cellStyle name="Note 2 2 29 13" xfId="32884"/>
    <cellStyle name="Note 2 2 29 14" xfId="38362"/>
    <cellStyle name="Note 2 2 29 15" xfId="43260"/>
    <cellStyle name="Note 2 2 29 16" xfId="49270"/>
    <cellStyle name="Note 2 2 29 2" xfId="6805"/>
    <cellStyle name="Note 2 2 29 2 2" xfId="15922"/>
    <cellStyle name="Note 2 2 29 2 3" xfId="23138"/>
    <cellStyle name="Note 2 2 29 2 4" xfId="28209"/>
    <cellStyle name="Note 2 2 29 2 5" xfId="32885"/>
    <cellStyle name="Note 2 2 29 2 6" xfId="38363"/>
    <cellStyle name="Note 2 2 29 2 7" xfId="43261"/>
    <cellStyle name="Note 2 2 29 2 8" xfId="49271"/>
    <cellStyle name="Note 2 2 29 3" xfId="4069"/>
    <cellStyle name="Note 2 2 29 3 2" xfId="15923"/>
    <cellStyle name="Note 2 2 29 3 3" xfId="23139"/>
    <cellStyle name="Note 2 2 29 3 4" xfId="28210"/>
    <cellStyle name="Note 2 2 29 3 5" xfId="32886"/>
    <cellStyle name="Note 2 2 29 3 6" xfId="38364"/>
    <cellStyle name="Note 2 2 29 3 7" xfId="43262"/>
    <cellStyle name="Note 2 2 29 3 8" xfId="49272"/>
    <cellStyle name="Note 2 2 29 4" xfId="6507"/>
    <cellStyle name="Note 2 2 29 4 2" xfId="15924"/>
    <cellStyle name="Note 2 2 29 4 3" xfId="23140"/>
    <cellStyle name="Note 2 2 29 4 4" xfId="28211"/>
    <cellStyle name="Note 2 2 29 4 5" xfId="32887"/>
    <cellStyle name="Note 2 2 29 4 6" xfId="38365"/>
    <cellStyle name="Note 2 2 29 4 7" xfId="43263"/>
    <cellStyle name="Note 2 2 29 4 8" xfId="49273"/>
    <cellStyle name="Note 2 2 29 5" xfId="7812"/>
    <cellStyle name="Note 2 2 29 5 2" xfId="15925"/>
    <cellStyle name="Note 2 2 29 5 3" xfId="23141"/>
    <cellStyle name="Note 2 2 29 5 4" xfId="28212"/>
    <cellStyle name="Note 2 2 29 5 5" xfId="32888"/>
    <cellStyle name="Note 2 2 29 5 6" xfId="38366"/>
    <cellStyle name="Note 2 2 29 5 7" xfId="43264"/>
    <cellStyle name="Note 2 2 29 5 8" xfId="49274"/>
    <cellStyle name="Note 2 2 29 6" xfId="5790"/>
    <cellStyle name="Note 2 2 29 6 2" xfId="15926"/>
    <cellStyle name="Note 2 2 29 6 3" xfId="23142"/>
    <cellStyle name="Note 2 2 29 6 4" xfId="28213"/>
    <cellStyle name="Note 2 2 29 6 5" xfId="32889"/>
    <cellStyle name="Note 2 2 29 6 6" xfId="38367"/>
    <cellStyle name="Note 2 2 29 6 7" xfId="43265"/>
    <cellStyle name="Note 2 2 29 6 8" xfId="49275"/>
    <cellStyle name="Note 2 2 29 7" xfId="3693"/>
    <cellStyle name="Note 2 2 29 7 2" xfId="15927"/>
    <cellStyle name="Note 2 2 29 7 3" xfId="23143"/>
    <cellStyle name="Note 2 2 29 7 4" xfId="28214"/>
    <cellStyle name="Note 2 2 29 7 5" xfId="32890"/>
    <cellStyle name="Note 2 2 29 7 6" xfId="38368"/>
    <cellStyle name="Note 2 2 29 7 7" xfId="43266"/>
    <cellStyle name="Note 2 2 29 7 8" xfId="49276"/>
    <cellStyle name="Note 2 2 29 8" xfId="7525"/>
    <cellStyle name="Note 2 2 29 8 2" xfId="15928"/>
    <cellStyle name="Note 2 2 29 8 3" xfId="23144"/>
    <cellStyle name="Note 2 2 29 8 4" xfId="28215"/>
    <cellStyle name="Note 2 2 29 8 5" xfId="32891"/>
    <cellStyle name="Note 2 2 29 8 6" xfId="38369"/>
    <cellStyle name="Note 2 2 29 8 7" xfId="43267"/>
    <cellStyle name="Note 2 2 29 8 8" xfId="49277"/>
    <cellStyle name="Note 2 2 29 9" xfId="8626"/>
    <cellStyle name="Note 2 2 29 9 2" xfId="15929"/>
    <cellStyle name="Note 2 2 29 9 3" xfId="23145"/>
    <cellStyle name="Note 2 2 29 9 4" xfId="28216"/>
    <cellStyle name="Note 2 2 29 9 5" xfId="32892"/>
    <cellStyle name="Note 2 2 29 9 6" xfId="38370"/>
    <cellStyle name="Note 2 2 29 9 7" xfId="43268"/>
    <cellStyle name="Note 2 2 29 9 8" xfId="49278"/>
    <cellStyle name="Note 2 2 3" xfId="745"/>
    <cellStyle name="Note 2 2 3 10" xfId="22613"/>
    <cellStyle name="Note 2 2 3 11" xfId="46967"/>
    <cellStyle name="Note 2 2 3 2" xfId="4072"/>
    <cellStyle name="Note 2 2 3 2 10" xfId="38371"/>
    <cellStyle name="Note 2 2 3 2 11" xfId="43269"/>
    <cellStyle name="Note 2 2 3 2 12" xfId="49279"/>
    <cellStyle name="Note 2 2 3 2 2" xfId="6879"/>
    <cellStyle name="Note 2 2 3 2 2 2" xfId="15931"/>
    <cellStyle name="Note 2 2 3 2 2 3" xfId="23147"/>
    <cellStyle name="Note 2 2 3 2 2 4" xfId="28218"/>
    <cellStyle name="Note 2 2 3 2 2 5" xfId="32894"/>
    <cellStyle name="Note 2 2 3 2 2 6" xfId="38372"/>
    <cellStyle name="Note 2 2 3 2 2 7" xfId="43270"/>
    <cellStyle name="Note 2 2 3 2 2 8" xfId="49280"/>
    <cellStyle name="Note 2 2 3 2 3" xfId="5389"/>
    <cellStyle name="Note 2 2 3 2 3 2" xfId="15932"/>
    <cellStyle name="Note 2 2 3 2 3 3" xfId="23148"/>
    <cellStyle name="Note 2 2 3 2 3 4" xfId="28219"/>
    <cellStyle name="Note 2 2 3 2 3 5" xfId="32895"/>
    <cellStyle name="Note 2 2 3 2 3 6" xfId="38373"/>
    <cellStyle name="Note 2 2 3 2 3 7" xfId="43271"/>
    <cellStyle name="Note 2 2 3 2 3 8" xfId="49281"/>
    <cellStyle name="Note 2 2 3 2 4" xfId="4650"/>
    <cellStyle name="Note 2 2 3 2 4 2" xfId="15933"/>
    <cellStyle name="Note 2 2 3 2 4 3" xfId="23149"/>
    <cellStyle name="Note 2 2 3 2 4 4" xfId="28220"/>
    <cellStyle name="Note 2 2 3 2 4 5" xfId="32896"/>
    <cellStyle name="Note 2 2 3 2 4 6" xfId="38374"/>
    <cellStyle name="Note 2 2 3 2 4 7" xfId="43272"/>
    <cellStyle name="Note 2 2 3 2 4 8" xfId="49282"/>
    <cellStyle name="Note 2 2 3 2 5" xfId="6280"/>
    <cellStyle name="Note 2 2 3 2 5 2" xfId="15934"/>
    <cellStyle name="Note 2 2 3 2 5 3" xfId="23150"/>
    <cellStyle name="Note 2 2 3 2 5 4" xfId="28221"/>
    <cellStyle name="Note 2 2 3 2 5 5" xfId="32897"/>
    <cellStyle name="Note 2 2 3 2 5 6" xfId="38375"/>
    <cellStyle name="Note 2 2 3 2 5 7" xfId="43273"/>
    <cellStyle name="Note 2 2 3 2 5 8" xfId="49283"/>
    <cellStyle name="Note 2 2 3 2 6" xfId="15930"/>
    <cellStyle name="Note 2 2 3 2 7" xfId="23146"/>
    <cellStyle name="Note 2 2 3 2 8" xfId="28217"/>
    <cellStyle name="Note 2 2 3 2 9" xfId="32893"/>
    <cellStyle name="Note 2 2 3 3" xfId="5131"/>
    <cellStyle name="Note 2 2 3 3 10" xfId="15935"/>
    <cellStyle name="Note 2 2 3 3 11" xfId="23151"/>
    <cellStyle name="Note 2 2 3 3 12" xfId="28222"/>
    <cellStyle name="Note 2 2 3 3 13" xfId="32898"/>
    <cellStyle name="Note 2 2 3 3 14" xfId="38376"/>
    <cellStyle name="Note 2 2 3 3 15" xfId="43274"/>
    <cellStyle name="Note 2 2 3 3 16" xfId="49284"/>
    <cellStyle name="Note 2 2 3 3 2" xfId="7285"/>
    <cellStyle name="Note 2 2 3 3 2 2" xfId="15936"/>
    <cellStyle name="Note 2 2 3 3 2 3" xfId="23152"/>
    <cellStyle name="Note 2 2 3 3 2 4" xfId="28223"/>
    <cellStyle name="Note 2 2 3 3 2 5" xfId="32899"/>
    <cellStyle name="Note 2 2 3 3 2 6" xfId="38377"/>
    <cellStyle name="Note 2 2 3 3 2 7" xfId="43275"/>
    <cellStyle name="Note 2 2 3 3 2 8" xfId="49285"/>
    <cellStyle name="Note 2 2 3 3 3" xfId="7802"/>
    <cellStyle name="Note 2 2 3 3 3 2" xfId="15937"/>
    <cellStyle name="Note 2 2 3 3 3 3" xfId="23153"/>
    <cellStyle name="Note 2 2 3 3 3 4" xfId="28224"/>
    <cellStyle name="Note 2 2 3 3 3 5" xfId="32900"/>
    <cellStyle name="Note 2 2 3 3 3 6" xfId="38378"/>
    <cellStyle name="Note 2 2 3 3 3 7" xfId="43276"/>
    <cellStyle name="Note 2 2 3 3 3 8" xfId="49286"/>
    <cellStyle name="Note 2 2 3 3 4" xfId="8153"/>
    <cellStyle name="Note 2 2 3 3 4 2" xfId="15938"/>
    <cellStyle name="Note 2 2 3 3 4 3" xfId="23154"/>
    <cellStyle name="Note 2 2 3 3 4 4" xfId="28225"/>
    <cellStyle name="Note 2 2 3 3 4 5" xfId="32901"/>
    <cellStyle name="Note 2 2 3 3 4 6" xfId="38379"/>
    <cellStyle name="Note 2 2 3 3 4 7" xfId="43277"/>
    <cellStyle name="Note 2 2 3 3 4 8" xfId="49287"/>
    <cellStyle name="Note 2 2 3 3 5" xfId="8574"/>
    <cellStyle name="Note 2 2 3 3 5 2" xfId="15939"/>
    <cellStyle name="Note 2 2 3 3 5 3" xfId="23155"/>
    <cellStyle name="Note 2 2 3 3 5 4" xfId="28226"/>
    <cellStyle name="Note 2 2 3 3 5 5" xfId="32902"/>
    <cellStyle name="Note 2 2 3 3 5 6" xfId="38380"/>
    <cellStyle name="Note 2 2 3 3 5 7" xfId="43278"/>
    <cellStyle name="Note 2 2 3 3 5 8" xfId="49288"/>
    <cellStyle name="Note 2 2 3 3 6" xfId="8940"/>
    <cellStyle name="Note 2 2 3 3 6 2" xfId="15940"/>
    <cellStyle name="Note 2 2 3 3 6 3" xfId="23156"/>
    <cellStyle name="Note 2 2 3 3 6 4" xfId="28227"/>
    <cellStyle name="Note 2 2 3 3 6 5" xfId="32903"/>
    <cellStyle name="Note 2 2 3 3 6 6" xfId="38381"/>
    <cellStyle name="Note 2 2 3 3 6 7" xfId="43279"/>
    <cellStyle name="Note 2 2 3 3 6 8" xfId="49289"/>
    <cellStyle name="Note 2 2 3 3 7" xfId="9391"/>
    <cellStyle name="Note 2 2 3 3 7 2" xfId="15941"/>
    <cellStyle name="Note 2 2 3 3 7 3" xfId="23157"/>
    <cellStyle name="Note 2 2 3 3 7 4" xfId="28228"/>
    <cellStyle name="Note 2 2 3 3 7 5" xfId="32904"/>
    <cellStyle name="Note 2 2 3 3 7 6" xfId="38382"/>
    <cellStyle name="Note 2 2 3 3 7 7" xfId="43280"/>
    <cellStyle name="Note 2 2 3 3 7 8" xfId="49290"/>
    <cellStyle name="Note 2 2 3 3 8" xfId="9721"/>
    <cellStyle name="Note 2 2 3 3 8 2" xfId="15942"/>
    <cellStyle name="Note 2 2 3 3 8 3" xfId="23158"/>
    <cellStyle name="Note 2 2 3 3 8 4" xfId="28229"/>
    <cellStyle name="Note 2 2 3 3 8 5" xfId="32905"/>
    <cellStyle name="Note 2 2 3 3 8 6" xfId="38383"/>
    <cellStyle name="Note 2 2 3 3 8 7" xfId="43281"/>
    <cellStyle name="Note 2 2 3 3 8 8" xfId="49291"/>
    <cellStyle name="Note 2 2 3 3 9" xfId="9989"/>
    <cellStyle name="Note 2 2 3 3 9 2" xfId="15943"/>
    <cellStyle name="Note 2 2 3 3 9 3" xfId="23159"/>
    <cellStyle name="Note 2 2 3 3 9 4" xfId="28230"/>
    <cellStyle name="Note 2 2 3 3 9 5" xfId="32906"/>
    <cellStyle name="Note 2 2 3 3 9 6" xfId="38384"/>
    <cellStyle name="Note 2 2 3 3 9 7" xfId="43282"/>
    <cellStyle name="Note 2 2 3 3 9 8" xfId="49292"/>
    <cellStyle name="Note 2 2 3 4" xfId="4587"/>
    <cellStyle name="Note 2 2 3 4 10" xfId="15944"/>
    <cellStyle name="Note 2 2 3 4 11" xfId="23160"/>
    <cellStyle name="Note 2 2 3 4 12" xfId="28231"/>
    <cellStyle name="Note 2 2 3 4 13" xfId="32907"/>
    <cellStyle name="Note 2 2 3 4 14" xfId="38385"/>
    <cellStyle name="Note 2 2 3 4 15" xfId="43283"/>
    <cellStyle name="Note 2 2 3 4 16" xfId="49293"/>
    <cellStyle name="Note 2 2 3 4 2" xfId="7266"/>
    <cellStyle name="Note 2 2 3 4 2 2" xfId="15945"/>
    <cellStyle name="Note 2 2 3 4 2 3" xfId="23161"/>
    <cellStyle name="Note 2 2 3 4 2 4" xfId="28232"/>
    <cellStyle name="Note 2 2 3 4 2 5" xfId="32908"/>
    <cellStyle name="Note 2 2 3 4 2 6" xfId="38386"/>
    <cellStyle name="Note 2 2 3 4 2 7" xfId="43284"/>
    <cellStyle name="Note 2 2 3 4 2 8" xfId="49294"/>
    <cellStyle name="Note 2 2 3 4 3" xfId="7795"/>
    <cellStyle name="Note 2 2 3 4 3 2" xfId="15946"/>
    <cellStyle name="Note 2 2 3 4 3 3" xfId="23162"/>
    <cellStyle name="Note 2 2 3 4 3 4" xfId="28233"/>
    <cellStyle name="Note 2 2 3 4 3 5" xfId="32909"/>
    <cellStyle name="Note 2 2 3 4 3 6" xfId="38387"/>
    <cellStyle name="Note 2 2 3 4 3 7" xfId="43285"/>
    <cellStyle name="Note 2 2 3 4 3 8" xfId="49295"/>
    <cellStyle name="Note 2 2 3 4 4" xfId="8131"/>
    <cellStyle name="Note 2 2 3 4 4 2" xfId="15947"/>
    <cellStyle name="Note 2 2 3 4 4 3" xfId="23163"/>
    <cellStyle name="Note 2 2 3 4 4 4" xfId="28234"/>
    <cellStyle name="Note 2 2 3 4 4 5" xfId="32910"/>
    <cellStyle name="Note 2 2 3 4 4 6" xfId="38388"/>
    <cellStyle name="Note 2 2 3 4 4 7" xfId="43286"/>
    <cellStyle name="Note 2 2 3 4 4 8" xfId="49296"/>
    <cellStyle name="Note 2 2 3 4 5" xfId="8565"/>
    <cellStyle name="Note 2 2 3 4 5 2" xfId="15948"/>
    <cellStyle name="Note 2 2 3 4 5 3" xfId="23164"/>
    <cellStyle name="Note 2 2 3 4 5 4" xfId="28235"/>
    <cellStyle name="Note 2 2 3 4 5 5" xfId="32911"/>
    <cellStyle name="Note 2 2 3 4 5 6" xfId="38389"/>
    <cellStyle name="Note 2 2 3 4 5 7" xfId="43287"/>
    <cellStyle name="Note 2 2 3 4 5 8" xfId="49297"/>
    <cellStyle name="Note 2 2 3 4 6" xfId="8921"/>
    <cellStyle name="Note 2 2 3 4 6 2" xfId="15949"/>
    <cellStyle name="Note 2 2 3 4 6 3" xfId="23165"/>
    <cellStyle name="Note 2 2 3 4 6 4" xfId="28236"/>
    <cellStyle name="Note 2 2 3 4 6 5" xfId="32912"/>
    <cellStyle name="Note 2 2 3 4 6 6" xfId="38390"/>
    <cellStyle name="Note 2 2 3 4 6 7" xfId="43288"/>
    <cellStyle name="Note 2 2 3 4 6 8" xfId="49298"/>
    <cellStyle name="Note 2 2 3 4 7" xfId="9373"/>
    <cellStyle name="Note 2 2 3 4 7 2" xfId="15950"/>
    <cellStyle name="Note 2 2 3 4 7 3" xfId="23166"/>
    <cellStyle name="Note 2 2 3 4 7 4" xfId="28237"/>
    <cellStyle name="Note 2 2 3 4 7 5" xfId="32913"/>
    <cellStyle name="Note 2 2 3 4 7 6" xfId="38391"/>
    <cellStyle name="Note 2 2 3 4 7 7" xfId="43289"/>
    <cellStyle name="Note 2 2 3 4 7 8" xfId="49299"/>
    <cellStyle name="Note 2 2 3 4 8" xfId="9717"/>
    <cellStyle name="Note 2 2 3 4 8 2" xfId="15951"/>
    <cellStyle name="Note 2 2 3 4 8 3" xfId="23167"/>
    <cellStyle name="Note 2 2 3 4 8 4" xfId="28238"/>
    <cellStyle name="Note 2 2 3 4 8 5" xfId="32914"/>
    <cellStyle name="Note 2 2 3 4 8 6" xfId="38392"/>
    <cellStyle name="Note 2 2 3 4 8 7" xfId="43290"/>
    <cellStyle name="Note 2 2 3 4 8 8" xfId="49300"/>
    <cellStyle name="Note 2 2 3 4 9" xfId="9985"/>
    <cellStyle name="Note 2 2 3 4 9 2" xfId="15952"/>
    <cellStyle name="Note 2 2 3 4 9 3" xfId="23168"/>
    <cellStyle name="Note 2 2 3 4 9 4" xfId="28239"/>
    <cellStyle name="Note 2 2 3 4 9 5" xfId="32915"/>
    <cellStyle name="Note 2 2 3 4 9 6" xfId="38393"/>
    <cellStyle name="Note 2 2 3 4 9 7" xfId="43291"/>
    <cellStyle name="Note 2 2 3 4 9 8" xfId="49301"/>
    <cellStyle name="Note 2 2 3 5" xfId="5603"/>
    <cellStyle name="Note 2 2 3 5 2" xfId="15953"/>
    <cellStyle name="Note 2 2 3 5 3" xfId="23169"/>
    <cellStyle name="Note 2 2 3 5 4" xfId="28240"/>
    <cellStyle name="Note 2 2 3 5 5" xfId="32916"/>
    <cellStyle name="Note 2 2 3 5 6" xfId="38394"/>
    <cellStyle name="Note 2 2 3 5 7" xfId="43292"/>
    <cellStyle name="Note 2 2 3 5 8" xfId="49302"/>
    <cellStyle name="Note 2 2 3 6" xfId="5829"/>
    <cellStyle name="Note 2 2 3 6 2" xfId="15954"/>
    <cellStyle name="Note 2 2 3 6 3" xfId="23170"/>
    <cellStyle name="Note 2 2 3 6 4" xfId="28241"/>
    <cellStyle name="Note 2 2 3 6 5" xfId="32917"/>
    <cellStyle name="Note 2 2 3 6 6" xfId="38395"/>
    <cellStyle name="Note 2 2 3 6 7" xfId="43293"/>
    <cellStyle name="Note 2 2 3 6 8" xfId="49303"/>
    <cellStyle name="Note 2 2 3 7" xfId="4754"/>
    <cellStyle name="Note 2 2 3 7 2" xfId="15955"/>
    <cellStyle name="Note 2 2 3 7 3" xfId="23171"/>
    <cellStyle name="Note 2 2 3 7 4" xfId="28242"/>
    <cellStyle name="Note 2 2 3 7 5" xfId="32918"/>
    <cellStyle name="Note 2 2 3 7 6" xfId="38396"/>
    <cellStyle name="Note 2 2 3 7 7" xfId="43294"/>
    <cellStyle name="Note 2 2 3 7 8" xfId="49304"/>
    <cellStyle name="Note 2 2 3 8" xfId="4307"/>
    <cellStyle name="Note 2 2 3 8 2" xfId="15956"/>
    <cellStyle name="Note 2 2 3 8 3" xfId="23172"/>
    <cellStyle name="Note 2 2 3 8 4" xfId="28243"/>
    <cellStyle name="Note 2 2 3 8 5" xfId="32919"/>
    <cellStyle name="Note 2 2 3 8 6" xfId="38397"/>
    <cellStyle name="Note 2 2 3 8 7" xfId="43295"/>
    <cellStyle name="Note 2 2 3 8 8" xfId="49305"/>
    <cellStyle name="Note 2 2 3 9" xfId="10793"/>
    <cellStyle name="Note 2 2 30" xfId="4730"/>
    <cellStyle name="Note 2 2 30 2" xfId="15957"/>
    <cellStyle name="Note 2 2 30 3" xfId="23173"/>
    <cellStyle name="Note 2 2 30 4" xfId="28244"/>
    <cellStyle name="Note 2 2 30 5" xfId="32920"/>
    <cellStyle name="Note 2 2 30 6" xfId="38398"/>
    <cellStyle name="Note 2 2 30 7" xfId="43296"/>
    <cellStyle name="Note 2 2 30 8" xfId="49306"/>
    <cellStyle name="Note 2 2 31" xfId="5185"/>
    <cellStyle name="Note 2 2 31 2" xfId="15958"/>
    <cellStyle name="Note 2 2 31 3" xfId="23174"/>
    <cellStyle name="Note 2 2 31 4" xfId="28245"/>
    <cellStyle name="Note 2 2 31 5" xfId="32921"/>
    <cellStyle name="Note 2 2 31 6" xfId="38399"/>
    <cellStyle name="Note 2 2 31 7" xfId="43297"/>
    <cellStyle name="Note 2 2 31 8" xfId="49307"/>
    <cellStyle name="Note 2 2 32" xfId="4952"/>
    <cellStyle name="Note 2 2 32 2" xfId="15959"/>
    <cellStyle name="Note 2 2 32 3" xfId="23175"/>
    <cellStyle name="Note 2 2 32 4" xfId="28246"/>
    <cellStyle name="Note 2 2 32 5" xfId="32922"/>
    <cellStyle name="Note 2 2 32 6" xfId="38400"/>
    <cellStyle name="Note 2 2 32 7" xfId="43298"/>
    <cellStyle name="Note 2 2 32 8" xfId="49308"/>
    <cellStyle name="Note 2 2 33" xfId="4760"/>
    <cellStyle name="Note 2 2 33 2" xfId="15960"/>
    <cellStyle name="Note 2 2 33 3" xfId="23176"/>
    <cellStyle name="Note 2 2 33 4" xfId="28247"/>
    <cellStyle name="Note 2 2 33 5" xfId="32923"/>
    <cellStyle name="Note 2 2 33 6" xfId="38401"/>
    <cellStyle name="Note 2 2 33 7" xfId="43299"/>
    <cellStyle name="Note 2 2 33 8" xfId="49309"/>
    <cellStyle name="Note 2 2 34" xfId="10546"/>
    <cellStyle name="Note 2 2 35" xfId="27696"/>
    <cellStyle name="Note 2 2 36" xfId="46902"/>
    <cellStyle name="Note 2 2 4" xfId="787"/>
    <cellStyle name="Note 2 2 4 10" xfId="26866"/>
    <cellStyle name="Note 2 2 4 11" xfId="46977"/>
    <cellStyle name="Note 2 2 4 2" xfId="4095"/>
    <cellStyle name="Note 2 2 4 2 10" xfId="38402"/>
    <cellStyle name="Note 2 2 4 2 11" xfId="43300"/>
    <cellStyle name="Note 2 2 4 2 12" xfId="49310"/>
    <cellStyle name="Note 2 2 4 2 2" xfId="6889"/>
    <cellStyle name="Note 2 2 4 2 2 2" xfId="15962"/>
    <cellStyle name="Note 2 2 4 2 2 3" xfId="23178"/>
    <cellStyle name="Note 2 2 4 2 2 4" xfId="28249"/>
    <cellStyle name="Note 2 2 4 2 2 5" xfId="32925"/>
    <cellStyle name="Note 2 2 4 2 2 6" xfId="38403"/>
    <cellStyle name="Note 2 2 4 2 2 7" xfId="43301"/>
    <cellStyle name="Note 2 2 4 2 2 8" xfId="49311"/>
    <cellStyle name="Note 2 2 4 2 3" xfId="6269"/>
    <cellStyle name="Note 2 2 4 2 3 2" xfId="15963"/>
    <cellStyle name="Note 2 2 4 2 3 3" xfId="23179"/>
    <cellStyle name="Note 2 2 4 2 3 4" xfId="28250"/>
    <cellStyle name="Note 2 2 4 2 3 5" xfId="32926"/>
    <cellStyle name="Note 2 2 4 2 3 6" xfId="38404"/>
    <cellStyle name="Note 2 2 4 2 3 7" xfId="43302"/>
    <cellStyle name="Note 2 2 4 2 3 8" xfId="49312"/>
    <cellStyle name="Note 2 2 4 2 4" xfId="4057"/>
    <cellStyle name="Note 2 2 4 2 4 2" xfId="15964"/>
    <cellStyle name="Note 2 2 4 2 4 3" xfId="23180"/>
    <cellStyle name="Note 2 2 4 2 4 4" xfId="28251"/>
    <cellStyle name="Note 2 2 4 2 4 5" xfId="32927"/>
    <cellStyle name="Note 2 2 4 2 4 6" xfId="38405"/>
    <cellStyle name="Note 2 2 4 2 4 7" xfId="43303"/>
    <cellStyle name="Note 2 2 4 2 4 8" xfId="49313"/>
    <cellStyle name="Note 2 2 4 2 5" xfId="6140"/>
    <cellStyle name="Note 2 2 4 2 5 2" xfId="15965"/>
    <cellStyle name="Note 2 2 4 2 5 3" xfId="23181"/>
    <cellStyle name="Note 2 2 4 2 5 4" xfId="28252"/>
    <cellStyle name="Note 2 2 4 2 5 5" xfId="32928"/>
    <cellStyle name="Note 2 2 4 2 5 6" xfId="38406"/>
    <cellStyle name="Note 2 2 4 2 5 7" xfId="43304"/>
    <cellStyle name="Note 2 2 4 2 5 8" xfId="49314"/>
    <cellStyle name="Note 2 2 4 2 6" xfId="15961"/>
    <cellStyle name="Note 2 2 4 2 7" xfId="23177"/>
    <cellStyle name="Note 2 2 4 2 8" xfId="28248"/>
    <cellStyle name="Note 2 2 4 2 9" xfId="32924"/>
    <cellStyle name="Note 2 2 4 3" xfId="4328"/>
    <cellStyle name="Note 2 2 4 3 10" xfId="15966"/>
    <cellStyle name="Note 2 2 4 3 11" xfId="23182"/>
    <cellStyle name="Note 2 2 4 3 12" xfId="28253"/>
    <cellStyle name="Note 2 2 4 3 13" xfId="32929"/>
    <cellStyle name="Note 2 2 4 3 14" xfId="38407"/>
    <cellStyle name="Note 2 2 4 3 15" xfId="43305"/>
    <cellStyle name="Note 2 2 4 3 16" xfId="49315"/>
    <cellStyle name="Note 2 2 4 3 2" xfId="6992"/>
    <cellStyle name="Note 2 2 4 3 2 2" xfId="15967"/>
    <cellStyle name="Note 2 2 4 3 2 3" xfId="23183"/>
    <cellStyle name="Note 2 2 4 3 2 4" xfId="28254"/>
    <cellStyle name="Note 2 2 4 3 2 5" xfId="32930"/>
    <cellStyle name="Note 2 2 4 3 2 6" xfId="38408"/>
    <cellStyle name="Note 2 2 4 3 2 7" xfId="43306"/>
    <cellStyle name="Note 2 2 4 3 2 8" xfId="49316"/>
    <cellStyle name="Note 2 2 4 3 3" xfId="7608"/>
    <cellStyle name="Note 2 2 4 3 3 2" xfId="15968"/>
    <cellStyle name="Note 2 2 4 3 3 3" xfId="23184"/>
    <cellStyle name="Note 2 2 4 3 3 4" xfId="28255"/>
    <cellStyle name="Note 2 2 4 3 3 5" xfId="32931"/>
    <cellStyle name="Note 2 2 4 3 3 6" xfId="38409"/>
    <cellStyle name="Note 2 2 4 3 3 7" xfId="43307"/>
    <cellStyle name="Note 2 2 4 3 3 8" xfId="49317"/>
    <cellStyle name="Note 2 2 4 3 4" xfId="6329"/>
    <cellStyle name="Note 2 2 4 3 4 2" xfId="15969"/>
    <cellStyle name="Note 2 2 4 3 4 3" xfId="23185"/>
    <cellStyle name="Note 2 2 4 3 4 4" xfId="28256"/>
    <cellStyle name="Note 2 2 4 3 4 5" xfId="32932"/>
    <cellStyle name="Note 2 2 4 3 4 6" xfId="38410"/>
    <cellStyle name="Note 2 2 4 3 4 7" xfId="43308"/>
    <cellStyle name="Note 2 2 4 3 4 8" xfId="49318"/>
    <cellStyle name="Note 2 2 4 3 5" xfId="8384"/>
    <cellStyle name="Note 2 2 4 3 5 2" xfId="15970"/>
    <cellStyle name="Note 2 2 4 3 5 3" xfId="23186"/>
    <cellStyle name="Note 2 2 4 3 5 4" xfId="28257"/>
    <cellStyle name="Note 2 2 4 3 5 5" xfId="32933"/>
    <cellStyle name="Note 2 2 4 3 5 6" xfId="38411"/>
    <cellStyle name="Note 2 2 4 3 5 7" xfId="43309"/>
    <cellStyle name="Note 2 2 4 3 5 8" xfId="49319"/>
    <cellStyle name="Note 2 2 4 3 6" xfId="6514"/>
    <cellStyle name="Note 2 2 4 3 6 2" xfId="15971"/>
    <cellStyle name="Note 2 2 4 3 6 3" xfId="23187"/>
    <cellStyle name="Note 2 2 4 3 6 4" xfId="28258"/>
    <cellStyle name="Note 2 2 4 3 6 5" xfId="32934"/>
    <cellStyle name="Note 2 2 4 3 6 6" xfId="38412"/>
    <cellStyle name="Note 2 2 4 3 6 7" xfId="43310"/>
    <cellStyle name="Note 2 2 4 3 6 8" xfId="49320"/>
    <cellStyle name="Note 2 2 4 3 7" xfId="9165"/>
    <cellStyle name="Note 2 2 4 3 7 2" xfId="15972"/>
    <cellStyle name="Note 2 2 4 3 7 3" xfId="23188"/>
    <cellStyle name="Note 2 2 4 3 7 4" xfId="28259"/>
    <cellStyle name="Note 2 2 4 3 7 5" xfId="32935"/>
    <cellStyle name="Note 2 2 4 3 7 6" xfId="38413"/>
    <cellStyle name="Note 2 2 4 3 7 7" xfId="43311"/>
    <cellStyle name="Note 2 2 4 3 7 8" xfId="49321"/>
    <cellStyle name="Note 2 2 4 3 8" xfId="8788"/>
    <cellStyle name="Note 2 2 4 3 8 2" xfId="15973"/>
    <cellStyle name="Note 2 2 4 3 8 3" xfId="23189"/>
    <cellStyle name="Note 2 2 4 3 8 4" xfId="28260"/>
    <cellStyle name="Note 2 2 4 3 8 5" xfId="32936"/>
    <cellStyle name="Note 2 2 4 3 8 6" xfId="38414"/>
    <cellStyle name="Note 2 2 4 3 8 7" xfId="43312"/>
    <cellStyle name="Note 2 2 4 3 8 8" xfId="49322"/>
    <cellStyle name="Note 2 2 4 3 9" xfId="4731"/>
    <cellStyle name="Note 2 2 4 3 9 2" xfId="15974"/>
    <cellStyle name="Note 2 2 4 3 9 3" xfId="23190"/>
    <cellStyle name="Note 2 2 4 3 9 4" xfId="28261"/>
    <cellStyle name="Note 2 2 4 3 9 5" xfId="32937"/>
    <cellStyle name="Note 2 2 4 3 9 6" xfId="38415"/>
    <cellStyle name="Note 2 2 4 3 9 7" xfId="43313"/>
    <cellStyle name="Note 2 2 4 3 9 8" xfId="49323"/>
    <cellStyle name="Note 2 2 4 4" xfId="4100"/>
    <cellStyle name="Note 2 2 4 4 10" xfId="15975"/>
    <cellStyle name="Note 2 2 4 4 11" xfId="23191"/>
    <cellStyle name="Note 2 2 4 4 12" xfId="28262"/>
    <cellStyle name="Note 2 2 4 4 13" xfId="32938"/>
    <cellStyle name="Note 2 2 4 4 14" xfId="38416"/>
    <cellStyle name="Note 2 2 4 4 15" xfId="43314"/>
    <cellStyle name="Note 2 2 4 4 16" xfId="49324"/>
    <cellStyle name="Note 2 2 4 4 2" xfId="7311"/>
    <cellStyle name="Note 2 2 4 4 2 2" xfId="15976"/>
    <cellStyle name="Note 2 2 4 4 2 3" xfId="23192"/>
    <cellStyle name="Note 2 2 4 4 2 4" xfId="28263"/>
    <cellStyle name="Note 2 2 4 4 2 5" xfId="32939"/>
    <cellStyle name="Note 2 2 4 4 2 6" xfId="38417"/>
    <cellStyle name="Note 2 2 4 4 2 7" xfId="43315"/>
    <cellStyle name="Note 2 2 4 4 2 8" xfId="49325"/>
    <cellStyle name="Note 2 2 4 4 3" xfId="7833"/>
    <cellStyle name="Note 2 2 4 4 3 2" xfId="15977"/>
    <cellStyle name="Note 2 2 4 4 3 3" xfId="23193"/>
    <cellStyle name="Note 2 2 4 4 3 4" xfId="28264"/>
    <cellStyle name="Note 2 2 4 4 3 5" xfId="32940"/>
    <cellStyle name="Note 2 2 4 4 3 6" xfId="38418"/>
    <cellStyle name="Note 2 2 4 4 3 7" xfId="43316"/>
    <cellStyle name="Note 2 2 4 4 3 8" xfId="49326"/>
    <cellStyle name="Note 2 2 4 4 4" xfId="8179"/>
    <cellStyle name="Note 2 2 4 4 4 2" xfId="15978"/>
    <cellStyle name="Note 2 2 4 4 4 3" xfId="23194"/>
    <cellStyle name="Note 2 2 4 4 4 4" xfId="28265"/>
    <cellStyle name="Note 2 2 4 4 4 5" xfId="32941"/>
    <cellStyle name="Note 2 2 4 4 4 6" xfId="38419"/>
    <cellStyle name="Note 2 2 4 4 4 7" xfId="43317"/>
    <cellStyle name="Note 2 2 4 4 4 8" xfId="49327"/>
    <cellStyle name="Note 2 2 4 4 5" xfId="8604"/>
    <cellStyle name="Note 2 2 4 4 5 2" xfId="15979"/>
    <cellStyle name="Note 2 2 4 4 5 3" xfId="23195"/>
    <cellStyle name="Note 2 2 4 4 5 4" xfId="28266"/>
    <cellStyle name="Note 2 2 4 4 5 5" xfId="32942"/>
    <cellStyle name="Note 2 2 4 4 5 6" xfId="38420"/>
    <cellStyle name="Note 2 2 4 4 5 7" xfId="43318"/>
    <cellStyle name="Note 2 2 4 4 5 8" xfId="49328"/>
    <cellStyle name="Note 2 2 4 4 6" xfId="8962"/>
    <cellStyle name="Note 2 2 4 4 6 2" xfId="15980"/>
    <cellStyle name="Note 2 2 4 4 6 3" xfId="23196"/>
    <cellStyle name="Note 2 2 4 4 6 4" xfId="28267"/>
    <cellStyle name="Note 2 2 4 4 6 5" xfId="32943"/>
    <cellStyle name="Note 2 2 4 4 6 6" xfId="38421"/>
    <cellStyle name="Note 2 2 4 4 6 7" xfId="43319"/>
    <cellStyle name="Note 2 2 4 4 6 8" xfId="49329"/>
    <cellStyle name="Note 2 2 4 4 7" xfId="9416"/>
    <cellStyle name="Note 2 2 4 4 7 2" xfId="15981"/>
    <cellStyle name="Note 2 2 4 4 7 3" xfId="23197"/>
    <cellStyle name="Note 2 2 4 4 7 4" xfId="28268"/>
    <cellStyle name="Note 2 2 4 4 7 5" xfId="32944"/>
    <cellStyle name="Note 2 2 4 4 7 6" xfId="38422"/>
    <cellStyle name="Note 2 2 4 4 7 7" xfId="43320"/>
    <cellStyle name="Note 2 2 4 4 7 8" xfId="49330"/>
    <cellStyle name="Note 2 2 4 4 8" xfId="9743"/>
    <cellStyle name="Note 2 2 4 4 8 2" xfId="15982"/>
    <cellStyle name="Note 2 2 4 4 8 3" xfId="23198"/>
    <cellStyle name="Note 2 2 4 4 8 4" xfId="28269"/>
    <cellStyle name="Note 2 2 4 4 8 5" xfId="32945"/>
    <cellStyle name="Note 2 2 4 4 8 6" xfId="38423"/>
    <cellStyle name="Note 2 2 4 4 8 7" xfId="43321"/>
    <cellStyle name="Note 2 2 4 4 8 8" xfId="49331"/>
    <cellStyle name="Note 2 2 4 4 9" xfId="10012"/>
    <cellStyle name="Note 2 2 4 4 9 2" xfId="15983"/>
    <cellStyle name="Note 2 2 4 4 9 3" xfId="23199"/>
    <cellStyle name="Note 2 2 4 4 9 4" xfId="28270"/>
    <cellStyle name="Note 2 2 4 4 9 5" xfId="32946"/>
    <cellStyle name="Note 2 2 4 4 9 6" xfId="38424"/>
    <cellStyle name="Note 2 2 4 4 9 7" xfId="43322"/>
    <cellStyle name="Note 2 2 4 4 9 8" xfId="49332"/>
    <cellStyle name="Note 2 2 4 5" xfId="5222"/>
    <cellStyle name="Note 2 2 4 5 2" xfId="15984"/>
    <cellStyle name="Note 2 2 4 5 3" xfId="23200"/>
    <cellStyle name="Note 2 2 4 5 4" xfId="28271"/>
    <cellStyle name="Note 2 2 4 5 5" xfId="32947"/>
    <cellStyle name="Note 2 2 4 5 6" xfId="38425"/>
    <cellStyle name="Note 2 2 4 5 7" xfId="43323"/>
    <cellStyle name="Note 2 2 4 5 8" xfId="49333"/>
    <cellStyle name="Note 2 2 4 6" xfId="5339"/>
    <cellStyle name="Note 2 2 4 6 2" xfId="15985"/>
    <cellStyle name="Note 2 2 4 6 3" xfId="23201"/>
    <cellStyle name="Note 2 2 4 6 4" xfId="28272"/>
    <cellStyle name="Note 2 2 4 6 5" xfId="32948"/>
    <cellStyle name="Note 2 2 4 6 6" xfId="38426"/>
    <cellStyle name="Note 2 2 4 6 7" xfId="43324"/>
    <cellStyle name="Note 2 2 4 6 8" xfId="49334"/>
    <cellStyle name="Note 2 2 4 7" xfId="3718"/>
    <cellStyle name="Note 2 2 4 7 2" xfId="15986"/>
    <cellStyle name="Note 2 2 4 7 3" xfId="23202"/>
    <cellStyle name="Note 2 2 4 7 4" xfId="28273"/>
    <cellStyle name="Note 2 2 4 7 5" xfId="32949"/>
    <cellStyle name="Note 2 2 4 7 6" xfId="38427"/>
    <cellStyle name="Note 2 2 4 7 7" xfId="43325"/>
    <cellStyle name="Note 2 2 4 7 8" xfId="49335"/>
    <cellStyle name="Note 2 2 4 8" xfId="4763"/>
    <cellStyle name="Note 2 2 4 8 2" xfId="15987"/>
    <cellStyle name="Note 2 2 4 8 3" xfId="23203"/>
    <cellStyle name="Note 2 2 4 8 4" xfId="28274"/>
    <cellStyle name="Note 2 2 4 8 5" xfId="32950"/>
    <cellStyle name="Note 2 2 4 8 6" xfId="38428"/>
    <cellStyle name="Note 2 2 4 8 7" xfId="43326"/>
    <cellStyle name="Note 2 2 4 8 8" xfId="49336"/>
    <cellStyle name="Note 2 2 4 9" xfId="10832"/>
    <cellStyle name="Note 2 2 5" xfId="826"/>
    <cellStyle name="Note 2 2 5 10" xfId="26865"/>
    <cellStyle name="Note 2 2 5 11" xfId="46989"/>
    <cellStyle name="Note 2 2 5 2" xfId="4118"/>
    <cellStyle name="Note 2 2 5 2 10" xfId="38429"/>
    <cellStyle name="Note 2 2 5 2 11" xfId="43327"/>
    <cellStyle name="Note 2 2 5 2 12" xfId="49337"/>
    <cellStyle name="Note 2 2 5 2 2" xfId="6899"/>
    <cellStyle name="Note 2 2 5 2 2 2" xfId="15989"/>
    <cellStyle name="Note 2 2 5 2 2 3" xfId="23205"/>
    <cellStyle name="Note 2 2 5 2 2 4" xfId="28276"/>
    <cellStyle name="Note 2 2 5 2 2 5" xfId="32952"/>
    <cellStyle name="Note 2 2 5 2 2 6" xfId="38430"/>
    <cellStyle name="Note 2 2 5 2 2 7" xfId="43328"/>
    <cellStyle name="Note 2 2 5 2 2 8" xfId="49338"/>
    <cellStyle name="Note 2 2 5 2 3" xfId="3774"/>
    <cellStyle name="Note 2 2 5 2 3 2" xfId="15990"/>
    <cellStyle name="Note 2 2 5 2 3 3" xfId="23206"/>
    <cellStyle name="Note 2 2 5 2 3 4" xfId="28277"/>
    <cellStyle name="Note 2 2 5 2 3 5" xfId="32953"/>
    <cellStyle name="Note 2 2 5 2 3 6" xfId="38431"/>
    <cellStyle name="Note 2 2 5 2 3 7" xfId="43329"/>
    <cellStyle name="Note 2 2 5 2 3 8" xfId="49339"/>
    <cellStyle name="Note 2 2 5 2 4" xfId="5226"/>
    <cellStyle name="Note 2 2 5 2 4 2" xfId="15991"/>
    <cellStyle name="Note 2 2 5 2 4 3" xfId="23207"/>
    <cellStyle name="Note 2 2 5 2 4 4" xfId="28278"/>
    <cellStyle name="Note 2 2 5 2 4 5" xfId="32954"/>
    <cellStyle name="Note 2 2 5 2 4 6" xfId="38432"/>
    <cellStyle name="Note 2 2 5 2 4 7" xfId="43330"/>
    <cellStyle name="Note 2 2 5 2 4 8" xfId="49340"/>
    <cellStyle name="Note 2 2 5 2 5" xfId="5141"/>
    <cellStyle name="Note 2 2 5 2 5 2" xfId="15992"/>
    <cellStyle name="Note 2 2 5 2 5 3" xfId="23208"/>
    <cellStyle name="Note 2 2 5 2 5 4" xfId="28279"/>
    <cellStyle name="Note 2 2 5 2 5 5" xfId="32955"/>
    <cellStyle name="Note 2 2 5 2 5 6" xfId="38433"/>
    <cellStyle name="Note 2 2 5 2 5 7" xfId="43331"/>
    <cellStyle name="Note 2 2 5 2 5 8" xfId="49341"/>
    <cellStyle name="Note 2 2 5 2 6" xfId="15988"/>
    <cellStyle name="Note 2 2 5 2 7" xfId="23204"/>
    <cellStyle name="Note 2 2 5 2 8" xfId="28275"/>
    <cellStyle name="Note 2 2 5 2 9" xfId="32951"/>
    <cellStyle name="Note 2 2 5 3" xfId="4820"/>
    <cellStyle name="Note 2 2 5 3 10" xfId="15993"/>
    <cellStyle name="Note 2 2 5 3 11" xfId="23209"/>
    <cellStyle name="Note 2 2 5 3 12" xfId="28280"/>
    <cellStyle name="Note 2 2 5 3 13" xfId="32956"/>
    <cellStyle name="Note 2 2 5 3 14" xfId="38434"/>
    <cellStyle name="Note 2 2 5 3 15" xfId="43332"/>
    <cellStyle name="Note 2 2 5 3 16" xfId="49342"/>
    <cellStyle name="Note 2 2 5 3 2" xfId="7169"/>
    <cellStyle name="Note 2 2 5 3 2 2" xfId="15994"/>
    <cellStyle name="Note 2 2 5 3 2 3" xfId="23210"/>
    <cellStyle name="Note 2 2 5 3 2 4" xfId="28281"/>
    <cellStyle name="Note 2 2 5 3 2 5" xfId="32957"/>
    <cellStyle name="Note 2 2 5 3 2 6" xfId="38435"/>
    <cellStyle name="Note 2 2 5 3 2 7" xfId="43333"/>
    <cellStyle name="Note 2 2 5 3 2 8" xfId="49343"/>
    <cellStyle name="Note 2 2 5 3 3" xfId="7724"/>
    <cellStyle name="Note 2 2 5 3 3 2" xfId="15995"/>
    <cellStyle name="Note 2 2 5 3 3 3" xfId="23211"/>
    <cellStyle name="Note 2 2 5 3 3 4" xfId="28282"/>
    <cellStyle name="Note 2 2 5 3 3 5" xfId="32958"/>
    <cellStyle name="Note 2 2 5 3 3 6" xfId="38436"/>
    <cellStyle name="Note 2 2 5 3 3 7" xfId="43334"/>
    <cellStyle name="Note 2 2 5 3 3 8" xfId="49344"/>
    <cellStyle name="Note 2 2 5 3 4" xfId="8036"/>
    <cellStyle name="Note 2 2 5 3 4 2" xfId="15996"/>
    <cellStyle name="Note 2 2 5 3 4 3" xfId="23212"/>
    <cellStyle name="Note 2 2 5 3 4 4" xfId="28283"/>
    <cellStyle name="Note 2 2 5 3 4 5" xfId="32959"/>
    <cellStyle name="Note 2 2 5 3 4 6" xfId="38437"/>
    <cellStyle name="Note 2 2 5 3 4 7" xfId="43335"/>
    <cellStyle name="Note 2 2 5 3 4 8" xfId="49345"/>
    <cellStyle name="Note 2 2 5 3 5" xfId="8497"/>
    <cellStyle name="Note 2 2 5 3 5 2" xfId="15997"/>
    <cellStyle name="Note 2 2 5 3 5 3" xfId="23213"/>
    <cellStyle name="Note 2 2 5 3 5 4" xfId="28284"/>
    <cellStyle name="Note 2 2 5 3 5 5" xfId="32960"/>
    <cellStyle name="Note 2 2 5 3 5 6" xfId="38438"/>
    <cellStyle name="Note 2 2 5 3 5 7" xfId="43336"/>
    <cellStyle name="Note 2 2 5 3 5 8" xfId="49346"/>
    <cellStyle name="Note 2 2 5 3 6" xfId="8836"/>
    <cellStyle name="Note 2 2 5 3 6 2" xfId="15998"/>
    <cellStyle name="Note 2 2 5 3 6 3" xfId="23214"/>
    <cellStyle name="Note 2 2 5 3 6 4" xfId="28285"/>
    <cellStyle name="Note 2 2 5 3 6 5" xfId="32961"/>
    <cellStyle name="Note 2 2 5 3 6 6" xfId="38439"/>
    <cellStyle name="Note 2 2 5 3 6 7" xfId="43337"/>
    <cellStyle name="Note 2 2 5 3 6 8" xfId="49347"/>
    <cellStyle name="Note 2 2 5 3 7" xfId="9298"/>
    <cellStyle name="Note 2 2 5 3 7 2" xfId="15999"/>
    <cellStyle name="Note 2 2 5 3 7 3" xfId="23215"/>
    <cellStyle name="Note 2 2 5 3 7 4" xfId="28286"/>
    <cellStyle name="Note 2 2 5 3 7 5" xfId="32962"/>
    <cellStyle name="Note 2 2 5 3 7 6" xfId="38440"/>
    <cellStyle name="Note 2 2 5 3 7 7" xfId="43338"/>
    <cellStyle name="Note 2 2 5 3 7 8" xfId="49348"/>
    <cellStyle name="Note 2 2 5 3 8" xfId="9660"/>
    <cellStyle name="Note 2 2 5 3 8 2" xfId="16000"/>
    <cellStyle name="Note 2 2 5 3 8 3" xfId="23216"/>
    <cellStyle name="Note 2 2 5 3 8 4" xfId="28287"/>
    <cellStyle name="Note 2 2 5 3 8 5" xfId="32963"/>
    <cellStyle name="Note 2 2 5 3 8 6" xfId="38441"/>
    <cellStyle name="Note 2 2 5 3 8 7" xfId="43339"/>
    <cellStyle name="Note 2 2 5 3 8 8" xfId="49349"/>
    <cellStyle name="Note 2 2 5 3 9" xfId="9929"/>
    <cellStyle name="Note 2 2 5 3 9 2" xfId="16001"/>
    <cellStyle name="Note 2 2 5 3 9 3" xfId="23217"/>
    <cellStyle name="Note 2 2 5 3 9 4" xfId="28288"/>
    <cellStyle name="Note 2 2 5 3 9 5" xfId="32964"/>
    <cellStyle name="Note 2 2 5 3 9 6" xfId="38442"/>
    <cellStyle name="Note 2 2 5 3 9 7" xfId="43340"/>
    <cellStyle name="Note 2 2 5 3 9 8" xfId="49350"/>
    <cellStyle name="Note 2 2 5 4" xfId="4829"/>
    <cellStyle name="Note 2 2 5 4 10" xfId="16002"/>
    <cellStyle name="Note 2 2 5 4 11" xfId="23218"/>
    <cellStyle name="Note 2 2 5 4 12" xfId="28289"/>
    <cellStyle name="Note 2 2 5 4 13" xfId="32965"/>
    <cellStyle name="Note 2 2 5 4 14" xfId="38443"/>
    <cellStyle name="Note 2 2 5 4 15" xfId="43341"/>
    <cellStyle name="Note 2 2 5 4 16" xfId="49351"/>
    <cellStyle name="Note 2 2 5 4 2" xfId="6894"/>
    <cellStyle name="Note 2 2 5 4 2 2" xfId="16003"/>
    <cellStyle name="Note 2 2 5 4 2 3" xfId="23219"/>
    <cellStyle name="Note 2 2 5 4 2 4" xfId="28290"/>
    <cellStyle name="Note 2 2 5 4 2 5" xfId="32966"/>
    <cellStyle name="Note 2 2 5 4 2 6" xfId="38444"/>
    <cellStyle name="Note 2 2 5 4 2 7" xfId="43342"/>
    <cellStyle name="Note 2 2 5 4 2 8" xfId="49352"/>
    <cellStyle name="Note 2 2 5 4 3" xfId="7543"/>
    <cellStyle name="Note 2 2 5 4 3 2" xfId="16004"/>
    <cellStyle name="Note 2 2 5 4 3 3" xfId="23220"/>
    <cellStyle name="Note 2 2 5 4 3 4" xfId="28291"/>
    <cellStyle name="Note 2 2 5 4 3 5" xfId="32967"/>
    <cellStyle name="Note 2 2 5 4 3 6" xfId="38445"/>
    <cellStyle name="Note 2 2 5 4 3 7" xfId="43343"/>
    <cellStyle name="Note 2 2 5 4 3 8" xfId="49353"/>
    <cellStyle name="Note 2 2 5 4 4" xfId="6057"/>
    <cellStyle name="Note 2 2 5 4 4 2" xfId="16005"/>
    <cellStyle name="Note 2 2 5 4 4 3" xfId="23221"/>
    <cellStyle name="Note 2 2 5 4 4 4" xfId="28292"/>
    <cellStyle name="Note 2 2 5 4 4 5" xfId="32968"/>
    <cellStyle name="Note 2 2 5 4 4 6" xfId="38446"/>
    <cellStyle name="Note 2 2 5 4 4 7" xfId="43344"/>
    <cellStyle name="Note 2 2 5 4 4 8" xfId="49354"/>
    <cellStyle name="Note 2 2 5 4 5" xfId="5401"/>
    <cellStyle name="Note 2 2 5 4 5 2" xfId="16006"/>
    <cellStyle name="Note 2 2 5 4 5 3" xfId="23222"/>
    <cellStyle name="Note 2 2 5 4 5 4" xfId="28293"/>
    <cellStyle name="Note 2 2 5 4 5 5" xfId="32969"/>
    <cellStyle name="Note 2 2 5 4 5 6" xfId="38447"/>
    <cellStyle name="Note 2 2 5 4 5 7" xfId="43345"/>
    <cellStyle name="Note 2 2 5 4 5 8" xfId="49355"/>
    <cellStyle name="Note 2 2 5 4 6" xfId="6278"/>
    <cellStyle name="Note 2 2 5 4 6 2" xfId="16007"/>
    <cellStyle name="Note 2 2 5 4 6 3" xfId="23223"/>
    <cellStyle name="Note 2 2 5 4 6 4" xfId="28294"/>
    <cellStyle name="Note 2 2 5 4 6 5" xfId="32970"/>
    <cellStyle name="Note 2 2 5 4 6 6" xfId="38448"/>
    <cellStyle name="Note 2 2 5 4 6 7" xfId="43346"/>
    <cellStyle name="Note 2 2 5 4 6 8" xfId="49356"/>
    <cellStyle name="Note 2 2 5 4 7" xfId="5883"/>
    <cellStyle name="Note 2 2 5 4 7 2" xfId="16008"/>
    <cellStyle name="Note 2 2 5 4 7 3" xfId="23224"/>
    <cellStyle name="Note 2 2 5 4 7 4" xfId="28295"/>
    <cellStyle name="Note 2 2 5 4 7 5" xfId="32971"/>
    <cellStyle name="Note 2 2 5 4 7 6" xfId="38449"/>
    <cellStyle name="Note 2 2 5 4 7 7" xfId="43347"/>
    <cellStyle name="Note 2 2 5 4 7 8" xfId="49357"/>
    <cellStyle name="Note 2 2 5 4 8" xfId="9066"/>
    <cellStyle name="Note 2 2 5 4 8 2" xfId="16009"/>
    <cellStyle name="Note 2 2 5 4 8 3" xfId="23225"/>
    <cellStyle name="Note 2 2 5 4 8 4" xfId="28296"/>
    <cellStyle name="Note 2 2 5 4 8 5" xfId="32972"/>
    <cellStyle name="Note 2 2 5 4 8 6" xfId="38450"/>
    <cellStyle name="Note 2 2 5 4 8 7" xfId="43348"/>
    <cellStyle name="Note 2 2 5 4 8 8" xfId="49358"/>
    <cellStyle name="Note 2 2 5 4 9" xfId="8675"/>
    <cellStyle name="Note 2 2 5 4 9 2" xfId="16010"/>
    <cellStyle name="Note 2 2 5 4 9 3" xfId="23226"/>
    <cellStyle name="Note 2 2 5 4 9 4" xfId="28297"/>
    <cellStyle name="Note 2 2 5 4 9 5" xfId="32973"/>
    <cellStyle name="Note 2 2 5 4 9 6" xfId="38451"/>
    <cellStyle name="Note 2 2 5 4 9 7" xfId="43349"/>
    <cellStyle name="Note 2 2 5 4 9 8" xfId="49359"/>
    <cellStyle name="Note 2 2 5 5" xfId="5984"/>
    <cellStyle name="Note 2 2 5 5 2" xfId="16011"/>
    <cellStyle name="Note 2 2 5 5 3" xfId="23227"/>
    <cellStyle name="Note 2 2 5 5 4" xfId="28298"/>
    <cellStyle name="Note 2 2 5 5 5" xfId="32974"/>
    <cellStyle name="Note 2 2 5 5 6" xfId="38452"/>
    <cellStyle name="Note 2 2 5 5 7" xfId="43350"/>
    <cellStyle name="Note 2 2 5 5 8" xfId="49360"/>
    <cellStyle name="Note 2 2 5 6" xfId="5443"/>
    <cellStyle name="Note 2 2 5 6 2" xfId="16012"/>
    <cellStyle name="Note 2 2 5 6 3" xfId="23228"/>
    <cellStyle name="Note 2 2 5 6 4" xfId="28299"/>
    <cellStyle name="Note 2 2 5 6 5" xfId="32975"/>
    <cellStyle name="Note 2 2 5 6 6" xfId="38453"/>
    <cellStyle name="Note 2 2 5 6 7" xfId="43351"/>
    <cellStyle name="Note 2 2 5 6 8" xfId="49361"/>
    <cellStyle name="Note 2 2 5 7" xfId="4849"/>
    <cellStyle name="Note 2 2 5 7 2" xfId="16013"/>
    <cellStyle name="Note 2 2 5 7 3" xfId="23229"/>
    <cellStyle name="Note 2 2 5 7 4" xfId="28300"/>
    <cellStyle name="Note 2 2 5 7 5" xfId="32976"/>
    <cellStyle name="Note 2 2 5 7 6" xfId="38454"/>
    <cellStyle name="Note 2 2 5 7 7" xfId="43352"/>
    <cellStyle name="Note 2 2 5 7 8" xfId="49362"/>
    <cellStyle name="Note 2 2 5 8" xfId="5982"/>
    <cellStyle name="Note 2 2 5 8 2" xfId="16014"/>
    <cellStyle name="Note 2 2 5 8 3" xfId="23230"/>
    <cellStyle name="Note 2 2 5 8 4" xfId="28301"/>
    <cellStyle name="Note 2 2 5 8 5" xfId="32977"/>
    <cellStyle name="Note 2 2 5 8 6" xfId="38455"/>
    <cellStyle name="Note 2 2 5 8 7" xfId="43353"/>
    <cellStyle name="Note 2 2 5 8 8" xfId="49363"/>
    <cellStyle name="Note 2 2 5 9" xfId="10866"/>
    <cellStyle name="Note 2 2 6" xfId="866"/>
    <cellStyle name="Note 2 2 6 10" xfId="19751"/>
    <cellStyle name="Note 2 2 6 11" xfId="46999"/>
    <cellStyle name="Note 2 2 6 2" xfId="4141"/>
    <cellStyle name="Note 2 2 6 2 10" xfId="38456"/>
    <cellStyle name="Note 2 2 6 2 11" xfId="43354"/>
    <cellStyle name="Note 2 2 6 2 12" xfId="49364"/>
    <cellStyle name="Note 2 2 6 2 2" xfId="6912"/>
    <cellStyle name="Note 2 2 6 2 2 2" xfId="16016"/>
    <cellStyle name="Note 2 2 6 2 2 3" xfId="23232"/>
    <cellStyle name="Note 2 2 6 2 2 4" xfId="28303"/>
    <cellStyle name="Note 2 2 6 2 2 5" xfId="32979"/>
    <cellStyle name="Note 2 2 6 2 2 6" xfId="38457"/>
    <cellStyle name="Note 2 2 6 2 2 7" xfId="43355"/>
    <cellStyle name="Note 2 2 6 2 2 8" xfId="49365"/>
    <cellStyle name="Note 2 2 6 2 3" xfId="5947"/>
    <cellStyle name="Note 2 2 6 2 3 2" xfId="16017"/>
    <cellStyle name="Note 2 2 6 2 3 3" xfId="23233"/>
    <cellStyle name="Note 2 2 6 2 3 4" xfId="28304"/>
    <cellStyle name="Note 2 2 6 2 3 5" xfId="32980"/>
    <cellStyle name="Note 2 2 6 2 3 6" xfId="38458"/>
    <cellStyle name="Note 2 2 6 2 3 7" xfId="43356"/>
    <cellStyle name="Note 2 2 6 2 3 8" xfId="49366"/>
    <cellStyle name="Note 2 2 6 2 4" xfId="7782"/>
    <cellStyle name="Note 2 2 6 2 4 2" xfId="16018"/>
    <cellStyle name="Note 2 2 6 2 4 3" xfId="23234"/>
    <cellStyle name="Note 2 2 6 2 4 4" xfId="28305"/>
    <cellStyle name="Note 2 2 6 2 4 5" xfId="32981"/>
    <cellStyle name="Note 2 2 6 2 4 6" xfId="38459"/>
    <cellStyle name="Note 2 2 6 2 4 7" xfId="43357"/>
    <cellStyle name="Note 2 2 6 2 4 8" xfId="49367"/>
    <cellStyle name="Note 2 2 6 2 5" xfId="8730"/>
    <cellStyle name="Note 2 2 6 2 5 2" xfId="16019"/>
    <cellStyle name="Note 2 2 6 2 5 3" xfId="23235"/>
    <cellStyle name="Note 2 2 6 2 5 4" xfId="28306"/>
    <cellStyle name="Note 2 2 6 2 5 5" xfId="32982"/>
    <cellStyle name="Note 2 2 6 2 5 6" xfId="38460"/>
    <cellStyle name="Note 2 2 6 2 5 7" xfId="43358"/>
    <cellStyle name="Note 2 2 6 2 5 8" xfId="49368"/>
    <cellStyle name="Note 2 2 6 2 6" xfId="16015"/>
    <cellStyle name="Note 2 2 6 2 7" xfId="23231"/>
    <cellStyle name="Note 2 2 6 2 8" xfId="28302"/>
    <cellStyle name="Note 2 2 6 2 9" xfId="32978"/>
    <cellStyle name="Note 2 2 6 3" xfId="4155"/>
    <cellStyle name="Note 2 2 6 3 10" xfId="16020"/>
    <cellStyle name="Note 2 2 6 3 11" xfId="23236"/>
    <cellStyle name="Note 2 2 6 3 12" xfId="28307"/>
    <cellStyle name="Note 2 2 6 3 13" xfId="32983"/>
    <cellStyle name="Note 2 2 6 3 14" xfId="38461"/>
    <cellStyle name="Note 2 2 6 3 15" xfId="43359"/>
    <cellStyle name="Note 2 2 6 3 16" xfId="49369"/>
    <cellStyle name="Note 2 2 6 3 2" xfId="6920"/>
    <cellStyle name="Note 2 2 6 3 2 2" xfId="16021"/>
    <cellStyle name="Note 2 2 6 3 2 3" xfId="23237"/>
    <cellStyle name="Note 2 2 6 3 2 4" xfId="28308"/>
    <cellStyle name="Note 2 2 6 3 2 5" xfId="32984"/>
    <cellStyle name="Note 2 2 6 3 2 6" xfId="38462"/>
    <cellStyle name="Note 2 2 6 3 2 7" xfId="43360"/>
    <cellStyle name="Note 2 2 6 3 2 8" xfId="49370"/>
    <cellStyle name="Note 2 2 6 3 3" xfId="7560"/>
    <cellStyle name="Note 2 2 6 3 3 2" xfId="16022"/>
    <cellStyle name="Note 2 2 6 3 3 3" xfId="23238"/>
    <cellStyle name="Note 2 2 6 3 3 4" xfId="28309"/>
    <cellStyle name="Note 2 2 6 3 3 5" xfId="32985"/>
    <cellStyle name="Note 2 2 6 3 3 6" xfId="38463"/>
    <cellStyle name="Note 2 2 6 3 3 7" xfId="43361"/>
    <cellStyle name="Note 2 2 6 3 3 8" xfId="49371"/>
    <cellStyle name="Note 2 2 6 3 4" xfId="6020"/>
    <cellStyle name="Note 2 2 6 3 4 2" xfId="16023"/>
    <cellStyle name="Note 2 2 6 3 4 3" xfId="23239"/>
    <cellStyle name="Note 2 2 6 3 4 4" xfId="28310"/>
    <cellStyle name="Note 2 2 6 3 4 5" xfId="32986"/>
    <cellStyle name="Note 2 2 6 3 4 6" xfId="38464"/>
    <cellStyle name="Note 2 2 6 3 4 7" xfId="43362"/>
    <cellStyle name="Note 2 2 6 3 4 8" xfId="49372"/>
    <cellStyle name="Note 2 2 6 3 5" xfId="7940"/>
    <cellStyle name="Note 2 2 6 3 5 2" xfId="16024"/>
    <cellStyle name="Note 2 2 6 3 5 3" xfId="23240"/>
    <cellStyle name="Note 2 2 6 3 5 4" xfId="28311"/>
    <cellStyle name="Note 2 2 6 3 5 5" xfId="32987"/>
    <cellStyle name="Note 2 2 6 3 5 6" xfId="38465"/>
    <cellStyle name="Note 2 2 6 3 5 7" xfId="43363"/>
    <cellStyle name="Note 2 2 6 3 5 8" xfId="49373"/>
    <cellStyle name="Note 2 2 6 3 6" xfId="5707"/>
    <cellStyle name="Note 2 2 6 3 6 2" xfId="16025"/>
    <cellStyle name="Note 2 2 6 3 6 3" xfId="23241"/>
    <cellStyle name="Note 2 2 6 3 6 4" xfId="28312"/>
    <cellStyle name="Note 2 2 6 3 6 5" xfId="32988"/>
    <cellStyle name="Note 2 2 6 3 6 6" xfId="38466"/>
    <cellStyle name="Note 2 2 6 3 6 7" xfId="43364"/>
    <cellStyle name="Note 2 2 6 3 6 8" xfId="49374"/>
    <cellStyle name="Note 2 2 6 3 7" xfId="6126"/>
    <cellStyle name="Note 2 2 6 3 7 2" xfId="16026"/>
    <cellStyle name="Note 2 2 6 3 7 3" xfId="23242"/>
    <cellStyle name="Note 2 2 6 3 7 4" xfId="28313"/>
    <cellStyle name="Note 2 2 6 3 7 5" xfId="32989"/>
    <cellStyle name="Note 2 2 6 3 7 6" xfId="38467"/>
    <cellStyle name="Note 2 2 6 3 7 7" xfId="43365"/>
    <cellStyle name="Note 2 2 6 3 7 8" xfId="49375"/>
    <cellStyle name="Note 2 2 6 3 8" xfId="6407"/>
    <cellStyle name="Note 2 2 6 3 8 2" xfId="16027"/>
    <cellStyle name="Note 2 2 6 3 8 3" xfId="23243"/>
    <cellStyle name="Note 2 2 6 3 8 4" xfId="28314"/>
    <cellStyle name="Note 2 2 6 3 8 5" xfId="32990"/>
    <cellStyle name="Note 2 2 6 3 8 6" xfId="38468"/>
    <cellStyle name="Note 2 2 6 3 8 7" xfId="43366"/>
    <cellStyle name="Note 2 2 6 3 8 8" xfId="49376"/>
    <cellStyle name="Note 2 2 6 3 9" xfId="6291"/>
    <cellStyle name="Note 2 2 6 3 9 2" xfId="16028"/>
    <cellStyle name="Note 2 2 6 3 9 3" xfId="23244"/>
    <cellStyle name="Note 2 2 6 3 9 4" xfId="28315"/>
    <cellStyle name="Note 2 2 6 3 9 5" xfId="32991"/>
    <cellStyle name="Note 2 2 6 3 9 6" xfId="38469"/>
    <cellStyle name="Note 2 2 6 3 9 7" xfId="43367"/>
    <cellStyle name="Note 2 2 6 3 9 8" xfId="49377"/>
    <cellStyle name="Note 2 2 6 4" xfId="5667"/>
    <cellStyle name="Note 2 2 6 4 10" xfId="16029"/>
    <cellStyle name="Note 2 2 6 4 11" xfId="23245"/>
    <cellStyle name="Note 2 2 6 4 12" xfId="28316"/>
    <cellStyle name="Note 2 2 6 4 13" xfId="32992"/>
    <cellStyle name="Note 2 2 6 4 14" xfId="38470"/>
    <cellStyle name="Note 2 2 6 4 15" xfId="43368"/>
    <cellStyle name="Note 2 2 6 4 16" xfId="49378"/>
    <cellStyle name="Note 2 2 6 4 2" xfId="6761"/>
    <cellStyle name="Note 2 2 6 4 2 2" xfId="16030"/>
    <cellStyle name="Note 2 2 6 4 2 3" xfId="23246"/>
    <cellStyle name="Note 2 2 6 4 2 4" xfId="28317"/>
    <cellStyle name="Note 2 2 6 4 2 5" xfId="32993"/>
    <cellStyle name="Note 2 2 6 4 2 6" xfId="38471"/>
    <cellStyle name="Note 2 2 6 4 2 7" xfId="43369"/>
    <cellStyle name="Note 2 2 6 4 2 8" xfId="49379"/>
    <cellStyle name="Note 2 2 6 4 3" xfId="6084"/>
    <cellStyle name="Note 2 2 6 4 3 2" xfId="16031"/>
    <cellStyle name="Note 2 2 6 4 3 3" xfId="23247"/>
    <cellStyle name="Note 2 2 6 4 3 4" xfId="28318"/>
    <cellStyle name="Note 2 2 6 4 3 5" xfId="32994"/>
    <cellStyle name="Note 2 2 6 4 3 6" xfId="38472"/>
    <cellStyle name="Note 2 2 6 4 3 7" xfId="43370"/>
    <cellStyle name="Note 2 2 6 4 3 8" xfId="49380"/>
    <cellStyle name="Note 2 2 6 4 4" xfId="6363"/>
    <cellStyle name="Note 2 2 6 4 4 2" xfId="16032"/>
    <cellStyle name="Note 2 2 6 4 4 3" xfId="23248"/>
    <cellStyle name="Note 2 2 6 4 4 4" xfId="28319"/>
    <cellStyle name="Note 2 2 6 4 4 5" xfId="32995"/>
    <cellStyle name="Note 2 2 6 4 4 6" xfId="38473"/>
    <cellStyle name="Note 2 2 6 4 4 7" xfId="43371"/>
    <cellStyle name="Note 2 2 6 4 4 8" xfId="49381"/>
    <cellStyle name="Note 2 2 6 4 5" xfId="6380"/>
    <cellStyle name="Note 2 2 6 4 5 2" xfId="16033"/>
    <cellStyle name="Note 2 2 6 4 5 3" xfId="23249"/>
    <cellStyle name="Note 2 2 6 4 5 4" xfId="28320"/>
    <cellStyle name="Note 2 2 6 4 5 5" xfId="32996"/>
    <cellStyle name="Note 2 2 6 4 5 6" xfId="38474"/>
    <cellStyle name="Note 2 2 6 4 5 7" xfId="43372"/>
    <cellStyle name="Note 2 2 6 4 5 8" xfId="49382"/>
    <cellStyle name="Note 2 2 6 4 6" xfId="7110"/>
    <cellStyle name="Note 2 2 6 4 6 2" xfId="16034"/>
    <cellStyle name="Note 2 2 6 4 6 3" xfId="23250"/>
    <cellStyle name="Note 2 2 6 4 6 4" xfId="28321"/>
    <cellStyle name="Note 2 2 6 4 6 5" xfId="32997"/>
    <cellStyle name="Note 2 2 6 4 6 6" xfId="38475"/>
    <cellStyle name="Note 2 2 6 4 6 7" xfId="43373"/>
    <cellStyle name="Note 2 2 6 4 6 8" xfId="49383"/>
    <cellStyle name="Note 2 2 6 4 7" xfId="8648"/>
    <cellStyle name="Note 2 2 6 4 7 2" xfId="16035"/>
    <cellStyle name="Note 2 2 6 4 7 3" xfId="23251"/>
    <cellStyle name="Note 2 2 6 4 7 4" xfId="28322"/>
    <cellStyle name="Note 2 2 6 4 7 5" xfId="32998"/>
    <cellStyle name="Note 2 2 6 4 7 6" xfId="38476"/>
    <cellStyle name="Note 2 2 6 4 7 7" xfId="43374"/>
    <cellStyle name="Note 2 2 6 4 7 8" xfId="49384"/>
    <cellStyle name="Note 2 2 6 4 8" xfId="6418"/>
    <cellStyle name="Note 2 2 6 4 8 2" xfId="16036"/>
    <cellStyle name="Note 2 2 6 4 8 3" xfId="23252"/>
    <cellStyle name="Note 2 2 6 4 8 4" xfId="28323"/>
    <cellStyle name="Note 2 2 6 4 8 5" xfId="32999"/>
    <cellStyle name="Note 2 2 6 4 8 6" xfId="38477"/>
    <cellStyle name="Note 2 2 6 4 8 7" xfId="43375"/>
    <cellStyle name="Note 2 2 6 4 8 8" xfId="49385"/>
    <cellStyle name="Note 2 2 6 4 9" xfId="7623"/>
    <cellStyle name="Note 2 2 6 4 9 2" xfId="16037"/>
    <cellStyle name="Note 2 2 6 4 9 3" xfId="23253"/>
    <cellStyle name="Note 2 2 6 4 9 4" xfId="28324"/>
    <cellStyle name="Note 2 2 6 4 9 5" xfId="33000"/>
    <cellStyle name="Note 2 2 6 4 9 6" xfId="38478"/>
    <cellStyle name="Note 2 2 6 4 9 7" xfId="43376"/>
    <cellStyle name="Note 2 2 6 4 9 8" xfId="49386"/>
    <cellStyle name="Note 2 2 6 5" xfId="3957"/>
    <cellStyle name="Note 2 2 6 5 2" xfId="16038"/>
    <cellStyle name="Note 2 2 6 5 3" xfId="23254"/>
    <cellStyle name="Note 2 2 6 5 4" xfId="28325"/>
    <cellStyle name="Note 2 2 6 5 5" xfId="33001"/>
    <cellStyle name="Note 2 2 6 5 6" xfId="38479"/>
    <cellStyle name="Note 2 2 6 5 7" xfId="43377"/>
    <cellStyle name="Note 2 2 6 5 8" xfId="49387"/>
    <cellStyle name="Note 2 2 6 6" xfId="4833"/>
    <cellStyle name="Note 2 2 6 6 2" xfId="16039"/>
    <cellStyle name="Note 2 2 6 6 3" xfId="23255"/>
    <cellStyle name="Note 2 2 6 6 4" xfId="28326"/>
    <cellStyle name="Note 2 2 6 6 5" xfId="33002"/>
    <cellStyle name="Note 2 2 6 6 6" xfId="38480"/>
    <cellStyle name="Note 2 2 6 6 7" xfId="43378"/>
    <cellStyle name="Note 2 2 6 6 8" xfId="49388"/>
    <cellStyle name="Note 2 2 6 7" xfId="3710"/>
    <cellStyle name="Note 2 2 6 7 2" xfId="16040"/>
    <cellStyle name="Note 2 2 6 7 3" xfId="23256"/>
    <cellStyle name="Note 2 2 6 7 4" xfId="28327"/>
    <cellStyle name="Note 2 2 6 7 5" xfId="33003"/>
    <cellStyle name="Note 2 2 6 7 6" xfId="38481"/>
    <cellStyle name="Note 2 2 6 7 7" xfId="43379"/>
    <cellStyle name="Note 2 2 6 7 8" xfId="49389"/>
    <cellStyle name="Note 2 2 6 8" xfId="5999"/>
    <cellStyle name="Note 2 2 6 8 2" xfId="16041"/>
    <cellStyle name="Note 2 2 6 8 3" xfId="23257"/>
    <cellStyle name="Note 2 2 6 8 4" xfId="28328"/>
    <cellStyle name="Note 2 2 6 8 5" xfId="33004"/>
    <cellStyle name="Note 2 2 6 8 6" xfId="38482"/>
    <cellStyle name="Note 2 2 6 8 7" xfId="43380"/>
    <cellStyle name="Note 2 2 6 8 8" xfId="49390"/>
    <cellStyle name="Note 2 2 6 9" xfId="10899"/>
    <cellStyle name="Note 2 2 7" xfId="905"/>
    <cellStyle name="Note 2 2 7 10" xfId="32372"/>
    <cellStyle name="Note 2 2 7 11" xfId="47009"/>
    <cellStyle name="Note 2 2 7 2" xfId="4166"/>
    <cellStyle name="Note 2 2 7 2 10" xfId="38483"/>
    <cellStyle name="Note 2 2 7 2 11" xfId="43381"/>
    <cellStyle name="Note 2 2 7 2 12" xfId="49391"/>
    <cellStyle name="Note 2 2 7 2 2" xfId="6924"/>
    <cellStyle name="Note 2 2 7 2 2 2" xfId="16043"/>
    <cellStyle name="Note 2 2 7 2 2 3" xfId="23259"/>
    <cellStyle name="Note 2 2 7 2 2 4" xfId="28330"/>
    <cellStyle name="Note 2 2 7 2 2 5" xfId="33006"/>
    <cellStyle name="Note 2 2 7 2 2 6" xfId="38484"/>
    <cellStyle name="Note 2 2 7 2 2 7" xfId="43382"/>
    <cellStyle name="Note 2 2 7 2 2 8" xfId="49392"/>
    <cellStyle name="Note 2 2 7 2 3" xfId="5335"/>
    <cellStyle name="Note 2 2 7 2 3 2" xfId="16044"/>
    <cellStyle name="Note 2 2 7 2 3 3" xfId="23260"/>
    <cellStyle name="Note 2 2 7 2 3 4" xfId="28331"/>
    <cellStyle name="Note 2 2 7 2 3 5" xfId="33007"/>
    <cellStyle name="Note 2 2 7 2 3 6" xfId="38485"/>
    <cellStyle name="Note 2 2 7 2 3 7" xfId="43383"/>
    <cellStyle name="Note 2 2 7 2 3 8" xfId="49393"/>
    <cellStyle name="Note 2 2 7 2 4" xfId="7170"/>
    <cellStyle name="Note 2 2 7 2 4 2" xfId="16045"/>
    <cellStyle name="Note 2 2 7 2 4 3" xfId="23261"/>
    <cellStyle name="Note 2 2 7 2 4 4" xfId="28332"/>
    <cellStyle name="Note 2 2 7 2 4 5" xfId="33008"/>
    <cellStyle name="Note 2 2 7 2 4 6" xfId="38486"/>
    <cellStyle name="Note 2 2 7 2 4 7" xfId="43384"/>
    <cellStyle name="Note 2 2 7 2 4 8" xfId="49394"/>
    <cellStyle name="Note 2 2 7 2 5" xfId="8708"/>
    <cellStyle name="Note 2 2 7 2 5 2" xfId="16046"/>
    <cellStyle name="Note 2 2 7 2 5 3" xfId="23262"/>
    <cellStyle name="Note 2 2 7 2 5 4" xfId="28333"/>
    <cellStyle name="Note 2 2 7 2 5 5" xfId="33009"/>
    <cellStyle name="Note 2 2 7 2 5 6" xfId="38487"/>
    <cellStyle name="Note 2 2 7 2 5 7" xfId="43385"/>
    <cellStyle name="Note 2 2 7 2 5 8" xfId="49395"/>
    <cellStyle name="Note 2 2 7 2 6" xfId="16042"/>
    <cellStyle name="Note 2 2 7 2 7" xfId="23258"/>
    <cellStyle name="Note 2 2 7 2 8" xfId="28329"/>
    <cellStyle name="Note 2 2 7 2 9" xfId="33005"/>
    <cellStyle name="Note 2 2 7 3" xfId="4856"/>
    <cellStyle name="Note 2 2 7 3 10" xfId="16047"/>
    <cellStyle name="Note 2 2 7 3 11" xfId="23263"/>
    <cellStyle name="Note 2 2 7 3 12" xfId="28334"/>
    <cellStyle name="Note 2 2 7 3 13" xfId="33010"/>
    <cellStyle name="Note 2 2 7 3 14" xfId="38488"/>
    <cellStyle name="Note 2 2 7 3 15" xfId="43386"/>
    <cellStyle name="Note 2 2 7 3 16" xfId="49396"/>
    <cellStyle name="Note 2 2 7 3 2" xfId="7181"/>
    <cellStyle name="Note 2 2 7 3 2 2" xfId="16048"/>
    <cellStyle name="Note 2 2 7 3 2 3" xfId="23264"/>
    <cellStyle name="Note 2 2 7 3 2 4" xfId="28335"/>
    <cellStyle name="Note 2 2 7 3 2 5" xfId="33011"/>
    <cellStyle name="Note 2 2 7 3 2 6" xfId="38489"/>
    <cellStyle name="Note 2 2 7 3 2 7" xfId="43387"/>
    <cellStyle name="Note 2 2 7 3 2 8" xfId="49397"/>
    <cellStyle name="Note 2 2 7 3 3" xfId="7732"/>
    <cellStyle name="Note 2 2 7 3 3 2" xfId="16049"/>
    <cellStyle name="Note 2 2 7 3 3 3" xfId="23265"/>
    <cellStyle name="Note 2 2 7 3 3 4" xfId="28336"/>
    <cellStyle name="Note 2 2 7 3 3 5" xfId="33012"/>
    <cellStyle name="Note 2 2 7 3 3 6" xfId="38490"/>
    <cellStyle name="Note 2 2 7 3 3 7" xfId="43388"/>
    <cellStyle name="Note 2 2 7 3 3 8" xfId="49398"/>
    <cellStyle name="Note 2 2 7 3 4" xfId="8048"/>
    <cellStyle name="Note 2 2 7 3 4 2" xfId="16050"/>
    <cellStyle name="Note 2 2 7 3 4 3" xfId="23266"/>
    <cellStyle name="Note 2 2 7 3 4 4" xfId="28337"/>
    <cellStyle name="Note 2 2 7 3 4 5" xfId="33013"/>
    <cellStyle name="Note 2 2 7 3 4 6" xfId="38491"/>
    <cellStyle name="Note 2 2 7 3 4 7" xfId="43389"/>
    <cellStyle name="Note 2 2 7 3 4 8" xfId="49399"/>
    <cellStyle name="Note 2 2 7 3 5" xfId="8505"/>
    <cellStyle name="Note 2 2 7 3 5 2" xfId="16051"/>
    <cellStyle name="Note 2 2 7 3 5 3" xfId="23267"/>
    <cellStyle name="Note 2 2 7 3 5 4" xfId="28338"/>
    <cellStyle name="Note 2 2 7 3 5 5" xfId="33014"/>
    <cellStyle name="Note 2 2 7 3 5 6" xfId="38492"/>
    <cellStyle name="Note 2 2 7 3 5 7" xfId="43390"/>
    <cellStyle name="Note 2 2 7 3 5 8" xfId="49400"/>
    <cellStyle name="Note 2 2 7 3 6" xfId="8848"/>
    <cellStyle name="Note 2 2 7 3 6 2" xfId="16052"/>
    <cellStyle name="Note 2 2 7 3 6 3" xfId="23268"/>
    <cellStyle name="Note 2 2 7 3 6 4" xfId="28339"/>
    <cellStyle name="Note 2 2 7 3 6 5" xfId="33015"/>
    <cellStyle name="Note 2 2 7 3 6 6" xfId="38493"/>
    <cellStyle name="Note 2 2 7 3 6 7" xfId="43391"/>
    <cellStyle name="Note 2 2 7 3 6 8" xfId="49401"/>
    <cellStyle name="Note 2 2 7 3 7" xfId="9310"/>
    <cellStyle name="Note 2 2 7 3 7 2" xfId="16053"/>
    <cellStyle name="Note 2 2 7 3 7 3" xfId="23269"/>
    <cellStyle name="Note 2 2 7 3 7 4" xfId="28340"/>
    <cellStyle name="Note 2 2 7 3 7 5" xfId="33016"/>
    <cellStyle name="Note 2 2 7 3 7 6" xfId="38494"/>
    <cellStyle name="Note 2 2 7 3 7 7" xfId="43392"/>
    <cellStyle name="Note 2 2 7 3 7 8" xfId="49402"/>
    <cellStyle name="Note 2 2 7 3 8" xfId="9667"/>
    <cellStyle name="Note 2 2 7 3 8 2" xfId="16054"/>
    <cellStyle name="Note 2 2 7 3 8 3" xfId="23270"/>
    <cellStyle name="Note 2 2 7 3 8 4" xfId="28341"/>
    <cellStyle name="Note 2 2 7 3 8 5" xfId="33017"/>
    <cellStyle name="Note 2 2 7 3 8 6" xfId="38495"/>
    <cellStyle name="Note 2 2 7 3 8 7" xfId="43393"/>
    <cellStyle name="Note 2 2 7 3 8 8" xfId="49403"/>
    <cellStyle name="Note 2 2 7 3 9" xfId="9935"/>
    <cellStyle name="Note 2 2 7 3 9 2" xfId="16055"/>
    <cellStyle name="Note 2 2 7 3 9 3" xfId="23271"/>
    <cellStyle name="Note 2 2 7 3 9 4" xfId="28342"/>
    <cellStyle name="Note 2 2 7 3 9 5" xfId="33018"/>
    <cellStyle name="Note 2 2 7 3 9 6" xfId="38496"/>
    <cellStyle name="Note 2 2 7 3 9 7" xfId="43394"/>
    <cellStyle name="Note 2 2 7 3 9 8" xfId="49404"/>
    <cellStyle name="Note 2 2 7 4" xfId="5544"/>
    <cellStyle name="Note 2 2 7 4 10" xfId="16056"/>
    <cellStyle name="Note 2 2 7 4 11" xfId="23272"/>
    <cellStyle name="Note 2 2 7 4 12" xfId="28343"/>
    <cellStyle name="Note 2 2 7 4 13" xfId="33019"/>
    <cellStyle name="Note 2 2 7 4 14" xfId="38497"/>
    <cellStyle name="Note 2 2 7 4 15" xfId="43395"/>
    <cellStyle name="Note 2 2 7 4 16" xfId="49405"/>
    <cellStyle name="Note 2 2 7 4 2" xfId="7192"/>
    <cellStyle name="Note 2 2 7 4 2 2" xfId="16057"/>
    <cellStyle name="Note 2 2 7 4 2 3" xfId="23273"/>
    <cellStyle name="Note 2 2 7 4 2 4" xfId="28344"/>
    <cellStyle name="Note 2 2 7 4 2 5" xfId="33020"/>
    <cellStyle name="Note 2 2 7 4 2 6" xfId="38498"/>
    <cellStyle name="Note 2 2 7 4 2 7" xfId="43396"/>
    <cellStyle name="Note 2 2 7 4 2 8" xfId="49406"/>
    <cellStyle name="Note 2 2 7 4 3" xfId="7739"/>
    <cellStyle name="Note 2 2 7 4 3 2" xfId="16058"/>
    <cellStyle name="Note 2 2 7 4 3 3" xfId="23274"/>
    <cellStyle name="Note 2 2 7 4 3 4" xfId="28345"/>
    <cellStyle name="Note 2 2 7 4 3 5" xfId="33021"/>
    <cellStyle name="Note 2 2 7 4 3 6" xfId="38499"/>
    <cellStyle name="Note 2 2 7 4 3 7" xfId="43397"/>
    <cellStyle name="Note 2 2 7 4 3 8" xfId="49407"/>
    <cellStyle name="Note 2 2 7 4 4" xfId="8062"/>
    <cellStyle name="Note 2 2 7 4 4 2" xfId="16059"/>
    <cellStyle name="Note 2 2 7 4 4 3" xfId="23275"/>
    <cellStyle name="Note 2 2 7 4 4 4" xfId="28346"/>
    <cellStyle name="Note 2 2 7 4 4 5" xfId="33022"/>
    <cellStyle name="Note 2 2 7 4 4 6" xfId="38500"/>
    <cellStyle name="Note 2 2 7 4 4 7" xfId="43398"/>
    <cellStyle name="Note 2 2 7 4 4 8" xfId="49408"/>
    <cellStyle name="Note 2 2 7 4 5" xfId="8512"/>
    <cellStyle name="Note 2 2 7 4 5 2" xfId="16060"/>
    <cellStyle name="Note 2 2 7 4 5 3" xfId="23276"/>
    <cellStyle name="Note 2 2 7 4 5 4" xfId="28347"/>
    <cellStyle name="Note 2 2 7 4 5 5" xfId="33023"/>
    <cellStyle name="Note 2 2 7 4 5 6" xfId="38501"/>
    <cellStyle name="Note 2 2 7 4 5 7" xfId="43399"/>
    <cellStyle name="Note 2 2 7 4 5 8" xfId="49409"/>
    <cellStyle name="Note 2 2 7 4 6" xfId="8858"/>
    <cellStyle name="Note 2 2 7 4 6 2" xfId="16061"/>
    <cellStyle name="Note 2 2 7 4 6 3" xfId="23277"/>
    <cellStyle name="Note 2 2 7 4 6 4" xfId="28348"/>
    <cellStyle name="Note 2 2 7 4 6 5" xfId="33024"/>
    <cellStyle name="Note 2 2 7 4 6 6" xfId="38502"/>
    <cellStyle name="Note 2 2 7 4 6 7" xfId="43400"/>
    <cellStyle name="Note 2 2 7 4 6 8" xfId="49410"/>
    <cellStyle name="Note 2 2 7 4 7" xfId="9320"/>
    <cellStyle name="Note 2 2 7 4 7 2" xfId="16062"/>
    <cellStyle name="Note 2 2 7 4 7 3" xfId="23278"/>
    <cellStyle name="Note 2 2 7 4 7 4" xfId="28349"/>
    <cellStyle name="Note 2 2 7 4 7 5" xfId="33025"/>
    <cellStyle name="Note 2 2 7 4 7 6" xfId="38503"/>
    <cellStyle name="Note 2 2 7 4 7 7" xfId="43401"/>
    <cellStyle name="Note 2 2 7 4 7 8" xfId="49411"/>
    <cellStyle name="Note 2 2 7 4 8" xfId="9671"/>
    <cellStyle name="Note 2 2 7 4 8 2" xfId="16063"/>
    <cellStyle name="Note 2 2 7 4 8 3" xfId="23279"/>
    <cellStyle name="Note 2 2 7 4 8 4" xfId="28350"/>
    <cellStyle name="Note 2 2 7 4 8 5" xfId="33026"/>
    <cellStyle name="Note 2 2 7 4 8 6" xfId="38504"/>
    <cellStyle name="Note 2 2 7 4 8 7" xfId="43402"/>
    <cellStyle name="Note 2 2 7 4 8 8" xfId="49412"/>
    <cellStyle name="Note 2 2 7 4 9" xfId="9938"/>
    <cellStyle name="Note 2 2 7 4 9 2" xfId="16064"/>
    <cellStyle name="Note 2 2 7 4 9 3" xfId="23280"/>
    <cellStyle name="Note 2 2 7 4 9 4" xfId="28351"/>
    <cellStyle name="Note 2 2 7 4 9 5" xfId="33027"/>
    <cellStyle name="Note 2 2 7 4 9 6" xfId="38505"/>
    <cellStyle name="Note 2 2 7 4 9 7" xfId="43403"/>
    <cellStyle name="Note 2 2 7 4 9 8" xfId="49413"/>
    <cellStyle name="Note 2 2 7 5" xfId="4084"/>
    <cellStyle name="Note 2 2 7 5 2" xfId="16065"/>
    <cellStyle name="Note 2 2 7 5 3" xfId="23281"/>
    <cellStyle name="Note 2 2 7 5 4" xfId="28352"/>
    <cellStyle name="Note 2 2 7 5 5" xfId="33028"/>
    <cellStyle name="Note 2 2 7 5 6" xfId="38506"/>
    <cellStyle name="Note 2 2 7 5 7" xfId="43404"/>
    <cellStyle name="Note 2 2 7 5 8" xfId="49414"/>
    <cellStyle name="Note 2 2 7 6" xfId="4154"/>
    <cellStyle name="Note 2 2 7 6 2" xfId="16066"/>
    <cellStyle name="Note 2 2 7 6 3" xfId="23282"/>
    <cellStyle name="Note 2 2 7 6 4" xfId="28353"/>
    <cellStyle name="Note 2 2 7 6 5" xfId="33029"/>
    <cellStyle name="Note 2 2 7 6 6" xfId="38507"/>
    <cellStyle name="Note 2 2 7 6 7" xfId="43405"/>
    <cellStyle name="Note 2 2 7 6 8" xfId="49415"/>
    <cellStyle name="Note 2 2 7 7" xfId="4996"/>
    <cellStyle name="Note 2 2 7 7 2" xfId="16067"/>
    <cellStyle name="Note 2 2 7 7 3" xfId="23283"/>
    <cellStyle name="Note 2 2 7 7 4" xfId="28354"/>
    <cellStyle name="Note 2 2 7 7 5" xfId="33030"/>
    <cellStyle name="Note 2 2 7 7 6" xfId="38508"/>
    <cellStyle name="Note 2 2 7 7 7" xfId="43406"/>
    <cellStyle name="Note 2 2 7 7 8" xfId="49416"/>
    <cellStyle name="Note 2 2 7 8" xfId="4936"/>
    <cellStyle name="Note 2 2 7 8 2" xfId="16068"/>
    <cellStyle name="Note 2 2 7 8 3" xfId="23284"/>
    <cellStyle name="Note 2 2 7 8 4" xfId="28355"/>
    <cellStyle name="Note 2 2 7 8 5" xfId="33031"/>
    <cellStyle name="Note 2 2 7 8 6" xfId="38509"/>
    <cellStyle name="Note 2 2 7 8 7" xfId="43407"/>
    <cellStyle name="Note 2 2 7 8 8" xfId="49417"/>
    <cellStyle name="Note 2 2 7 9" xfId="10930"/>
    <cellStyle name="Note 2 2 8" xfId="938"/>
    <cellStyle name="Note 2 2 8 10" xfId="32367"/>
    <cellStyle name="Note 2 2 8 11" xfId="47019"/>
    <cellStyle name="Note 2 2 8 2" xfId="4186"/>
    <cellStyle name="Note 2 2 8 2 10" xfId="38510"/>
    <cellStyle name="Note 2 2 8 2 11" xfId="43408"/>
    <cellStyle name="Note 2 2 8 2 12" xfId="49418"/>
    <cellStyle name="Note 2 2 8 2 2" xfId="6932"/>
    <cellStyle name="Note 2 2 8 2 2 2" xfId="16070"/>
    <cellStyle name="Note 2 2 8 2 2 3" xfId="23286"/>
    <cellStyle name="Note 2 2 8 2 2 4" xfId="28357"/>
    <cellStyle name="Note 2 2 8 2 2 5" xfId="33033"/>
    <cellStyle name="Note 2 2 8 2 2 6" xfId="38511"/>
    <cellStyle name="Note 2 2 8 2 2 7" xfId="43409"/>
    <cellStyle name="Note 2 2 8 2 2 8" xfId="49419"/>
    <cellStyle name="Note 2 2 8 2 3" xfId="4036"/>
    <cellStyle name="Note 2 2 8 2 3 2" xfId="16071"/>
    <cellStyle name="Note 2 2 8 2 3 3" xfId="23287"/>
    <cellStyle name="Note 2 2 8 2 3 4" xfId="28358"/>
    <cellStyle name="Note 2 2 8 2 3 5" xfId="33034"/>
    <cellStyle name="Note 2 2 8 2 3 6" xfId="38512"/>
    <cellStyle name="Note 2 2 8 2 3 7" xfId="43410"/>
    <cellStyle name="Note 2 2 8 2 3 8" xfId="49420"/>
    <cellStyle name="Note 2 2 8 2 4" xfId="6343"/>
    <cellStyle name="Note 2 2 8 2 4 2" xfId="16072"/>
    <cellStyle name="Note 2 2 8 2 4 3" xfId="23288"/>
    <cellStyle name="Note 2 2 8 2 4 4" xfId="28359"/>
    <cellStyle name="Note 2 2 8 2 4 5" xfId="33035"/>
    <cellStyle name="Note 2 2 8 2 4 6" xfId="38513"/>
    <cellStyle name="Note 2 2 8 2 4 7" xfId="43411"/>
    <cellStyle name="Note 2 2 8 2 4 8" xfId="49421"/>
    <cellStyle name="Note 2 2 8 2 5" xfId="5025"/>
    <cellStyle name="Note 2 2 8 2 5 2" xfId="16073"/>
    <cellStyle name="Note 2 2 8 2 5 3" xfId="23289"/>
    <cellStyle name="Note 2 2 8 2 5 4" xfId="28360"/>
    <cellStyle name="Note 2 2 8 2 5 5" xfId="33036"/>
    <cellStyle name="Note 2 2 8 2 5 6" xfId="38514"/>
    <cellStyle name="Note 2 2 8 2 5 7" xfId="43412"/>
    <cellStyle name="Note 2 2 8 2 5 8" xfId="49422"/>
    <cellStyle name="Note 2 2 8 2 6" xfId="16069"/>
    <cellStyle name="Note 2 2 8 2 7" xfId="23285"/>
    <cellStyle name="Note 2 2 8 2 8" xfId="28356"/>
    <cellStyle name="Note 2 2 8 2 9" xfId="33032"/>
    <cellStyle name="Note 2 2 8 3" xfId="3857"/>
    <cellStyle name="Note 2 2 8 3 10" xfId="16074"/>
    <cellStyle name="Note 2 2 8 3 11" xfId="23290"/>
    <cellStyle name="Note 2 2 8 3 12" xfId="28361"/>
    <cellStyle name="Note 2 2 8 3 13" xfId="33037"/>
    <cellStyle name="Note 2 2 8 3 14" xfId="38515"/>
    <cellStyle name="Note 2 2 8 3 15" xfId="43413"/>
    <cellStyle name="Note 2 2 8 3 16" xfId="49423"/>
    <cellStyle name="Note 2 2 8 3 2" xfId="6792"/>
    <cellStyle name="Note 2 2 8 3 2 2" xfId="16075"/>
    <cellStyle name="Note 2 2 8 3 2 3" xfId="23291"/>
    <cellStyle name="Note 2 2 8 3 2 4" xfId="28362"/>
    <cellStyle name="Note 2 2 8 3 2 5" xfId="33038"/>
    <cellStyle name="Note 2 2 8 3 2 6" xfId="38516"/>
    <cellStyle name="Note 2 2 8 3 2 7" xfId="43414"/>
    <cellStyle name="Note 2 2 8 3 2 8" xfId="49424"/>
    <cellStyle name="Note 2 2 8 3 3" xfId="5003"/>
    <cellStyle name="Note 2 2 8 3 3 2" xfId="16076"/>
    <cellStyle name="Note 2 2 8 3 3 3" xfId="23292"/>
    <cellStyle name="Note 2 2 8 3 3 4" xfId="28363"/>
    <cellStyle name="Note 2 2 8 3 3 5" xfId="33039"/>
    <cellStyle name="Note 2 2 8 3 3 6" xfId="38517"/>
    <cellStyle name="Note 2 2 8 3 3 7" xfId="43415"/>
    <cellStyle name="Note 2 2 8 3 3 8" xfId="49425"/>
    <cellStyle name="Note 2 2 8 3 4" xfId="5958"/>
    <cellStyle name="Note 2 2 8 3 4 2" xfId="16077"/>
    <cellStyle name="Note 2 2 8 3 4 3" xfId="23293"/>
    <cellStyle name="Note 2 2 8 3 4 4" xfId="28364"/>
    <cellStyle name="Note 2 2 8 3 4 5" xfId="33040"/>
    <cellStyle name="Note 2 2 8 3 4 6" xfId="38518"/>
    <cellStyle name="Note 2 2 8 3 4 7" xfId="43416"/>
    <cellStyle name="Note 2 2 8 3 4 8" xfId="49426"/>
    <cellStyle name="Note 2 2 8 3 5" xfId="6275"/>
    <cellStyle name="Note 2 2 8 3 5 2" xfId="16078"/>
    <cellStyle name="Note 2 2 8 3 5 3" xfId="23294"/>
    <cellStyle name="Note 2 2 8 3 5 4" xfId="28365"/>
    <cellStyle name="Note 2 2 8 3 5 5" xfId="33041"/>
    <cellStyle name="Note 2 2 8 3 5 6" xfId="38519"/>
    <cellStyle name="Note 2 2 8 3 5 7" xfId="43417"/>
    <cellStyle name="Note 2 2 8 3 5 8" xfId="49427"/>
    <cellStyle name="Note 2 2 8 3 6" xfId="6231"/>
    <cellStyle name="Note 2 2 8 3 6 2" xfId="16079"/>
    <cellStyle name="Note 2 2 8 3 6 3" xfId="23295"/>
    <cellStyle name="Note 2 2 8 3 6 4" xfId="28366"/>
    <cellStyle name="Note 2 2 8 3 6 5" xfId="33042"/>
    <cellStyle name="Note 2 2 8 3 6 6" xfId="38520"/>
    <cellStyle name="Note 2 2 8 3 6 7" xfId="43418"/>
    <cellStyle name="Note 2 2 8 3 6 8" xfId="49428"/>
    <cellStyle name="Note 2 2 8 3 7" xfId="8602"/>
    <cellStyle name="Note 2 2 8 3 7 2" xfId="16080"/>
    <cellStyle name="Note 2 2 8 3 7 3" xfId="23296"/>
    <cellStyle name="Note 2 2 8 3 7 4" xfId="28367"/>
    <cellStyle name="Note 2 2 8 3 7 5" xfId="33043"/>
    <cellStyle name="Note 2 2 8 3 7 6" xfId="38521"/>
    <cellStyle name="Note 2 2 8 3 7 7" xfId="43419"/>
    <cellStyle name="Note 2 2 8 3 7 8" xfId="49429"/>
    <cellStyle name="Note 2 2 8 3 8" xfId="5566"/>
    <cellStyle name="Note 2 2 8 3 8 2" xfId="16081"/>
    <cellStyle name="Note 2 2 8 3 8 3" xfId="23297"/>
    <cellStyle name="Note 2 2 8 3 8 4" xfId="28368"/>
    <cellStyle name="Note 2 2 8 3 8 5" xfId="33044"/>
    <cellStyle name="Note 2 2 8 3 8 6" xfId="38522"/>
    <cellStyle name="Note 2 2 8 3 8 7" xfId="43420"/>
    <cellStyle name="Note 2 2 8 3 8 8" xfId="49430"/>
    <cellStyle name="Note 2 2 8 3 9" xfId="5733"/>
    <cellStyle name="Note 2 2 8 3 9 2" xfId="16082"/>
    <cellStyle name="Note 2 2 8 3 9 3" xfId="23298"/>
    <cellStyle name="Note 2 2 8 3 9 4" xfId="28369"/>
    <cellStyle name="Note 2 2 8 3 9 5" xfId="33045"/>
    <cellStyle name="Note 2 2 8 3 9 6" xfId="38523"/>
    <cellStyle name="Note 2 2 8 3 9 7" xfId="43421"/>
    <cellStyle name="Note 2 2 8 3 9 8" xfId="49431"/>
    <cellStyle name="Note 2 2 8 4" xfId="3809"/>
    <cellStyle name="Note 2 2 8 4 10" xfId="16083"/>
    <cellStyle name="Note 2 2 8 4 11" xfId="23299"/>
    <cellStyle name="Note 2 2 8 4 12" xfId="28370"/>
    <cellStyle name="Note 2 2 8 4 13" xfId="33046"/>
    <cellStyle name="Note 2 2 8 4 14" xfId="38524"/>
    <cellStyle name="Note 2 2 8 4 15" xfId="43422"/>
    <cellStyle name="Note 2 2 8 4 16" xfId="49432"/>
    <cellStyle name="Note 2 2 8 4 2" xfId="7256"/>
    <cellStyle name="Note 2 2 8 4 2 2" xfId="16084"/>
    <cellStyle name="Note 2 2 8 4 2 3" xfId="23300"/>
    <cellStyle name="Note 2 2 8 4 2 4" xfId="28371"/>
    <cellStyle name="Note 2 2 8 4 2 5" xfId="33047"/>
    <cellStyle name="Note 2 2 8 4 2 6" xfId="38525"/>
    <cellStyle name="Note 2 2 8 4 2 7" xfId="43423"/>
    <cellStyle name="Note 2 2 8 4 2 8" xfId="49433"/>
    <cellStyle name="Note 2 2 8 4 3" xfId="7791"/>
    <cellStyle name="Note 2 2 8 4 3 2" xfId="16085"/>
    <cellStyle name="Note 2 2 8 4 3 3" xfId="23301"/>
    <cellStyle name="Note 2 2 8 4 3 4" xfId="28372"/>
    <cellStyle name="Note 2 2 8 4 3 5" xfId="33048"/>
    <cellStyle name="Note 2 2 8 4 3 6" xfId="38526"/>
    <cellStyle name="Note 2 2 8 4 3 7" xfId="43424"/>
    <cellStyle name="Note 2 2 8 4 3 8" xfId="49434"/>
    <cellStyle name="Note 2 2 8 4 4" xfId="8121"/>
    <cellStyle name="Note 2 2 8 4 4 2" xfId="16086"/>
    <cellStyle name="Note 2 2 8 4 4 3" xfId="23302"/>
    <cellStyle name="Note 2 2 8 4 4 4" xfId="28373"/>
    <cellStyle name="Note 2 2 8 4 4 5" xfId="33049"/>
    <cellStyle name="Note 2 2 8 4 4 6" xfId="38527"/>
    <cellStyle name="Note 2 2 8 4 4 7" xfId="43425"/>
    <cellStyle name="Note 2 2 8 4 4 8" xfId="49435"/>
    <cellStyle name="Note 2 2 8 4 5" xfId="8560"/>
    <cellStyle name="Note 2 2 8 4 5 2" xfId="16087"/>
    <cellStyle name="Note 2 2 8 4 5 3" xfId="23303"/>
    <cellStyle name="Note 2 2 8 4 5 4" xfId="28374"/>
    <cellStyle name="Note 2 2 8 4 5 5" xfId="33050"/>
    <cellStyle name="Note 2 2 8 4 5 6" xfId="38528"/>
    <cellStyle name="Note 2 2 8 4 5 7" xfId="43426"/>
    <cellStyle name="Note 2 2 8 4 5 8" xfId="49436"/>
    <cellStyle name="Note 2 2 8 4 6" xfId="8912"/>
    <cellStyle name="Note 2 2 8 4 6 2" xfId="16088"/>
    <cellStyle name="Note 2 2 8 4 6 3" xfId="23304"/>
    <cellStyle name="Note 2 2 8 4 6 4" xfId="28375"/>
    <cellStyle name="Note 2 2 8 4 6 5" xfId="33051"/>
    <cellStyle name="Note 2 2 8 4 6 6" xfId="38529"/>
    <cellStyle name="Note 2 2 8 4 6 7" xfId="43427"/>
    <cellStyle name="Note 2 2 8 4 6 8" xfId="49437"/>
    <cellStyle name="Note 2 2 8 4 7" xfId="9363"/>
    <cellStyle name="Note 2 2 8 4 7 2" xfId="16089"/>
    <cellStyle name="Note 2 2 8 4 7 3" xfId="23305"/>
    <cellStyle name="Note 2 2 8 4 7 4" xfId="28376"/>
    <cellStyle name="Note 2 2 8 4 7 5" xfId="33052"/>
    <cellStyle name="Note 2 2 8 4 7 6" xfId="38530"/>
    <cellStyle name="Note 2 2 8 4 7 7" xfId="43428"/>
    <cellStyle name="Note 2 2 8 4 7 8" xfId="49438"/>
    <cellStyle name="Note 2 2 8 4 8" xfId="9713"/>
    <cellStyle name="Note 2 2 8 4 8 2" xfId="16090"/>
    <cellStyle name="Note 2 2 8 4 8 3" xfId="23306"/>
    <cellStyle name="Note 2 2 8 4 8 4" xfId="28377"/>
    <cellStyle name="Note 2 2 8 4 8 5" xfId="33053"/>
    <cellStyle name="Note 2 2 8 4 8 6" xfId="38531"/>
    <cellStyle name="Note 2 2 8 4 8 7" xfId="43429"/>
    <cellStyle name="Note 2 2 8 4 8 8" xfId="49439"/>
    <cellStyle name="Note 2 2 8 4 9" xfId="9980"/>
    <cellStyle name="Note 2 2 8 4 9 2" xfId="16091"/>
    <cellStyle name="Note 2 2 8 4 9 3" xfId="23307"/>
    <cellStyle name="Note 2 2 8 4 9 4" xfId="28378"/>
    <cellStyle name="Note 2 2 8 4 9 5" xfId="33054"/>
    <cellStyle name="Note 2 2 8 4 9 6" xfId="38532"/>
    <cellStyle name="Note 2 2 8 4 9 7" xfId="43430"/>
    <cellStyle name="Note 2 2 8 4 9 8" xfId="49440"/>
    <cellStyle name="Note 2 2 8 5" xfId="5511"/>
    <cellStyle name="Note 2 2 8 5 2" xfId="16092"/>
    <cellStyle name="Note 2 2 8 5 3" xfId="23308"/>
    <cellStyle name="Note 2 2 8 5 4" xfId="28379"/>
    <cellStyle name="Note 2 2 8 5 5" xfId="33055"/>
    <cellStyle name="Note 2 2 8 5 6" xfId="38533"/>
    <cellStyle name="Note 2 2 8 5 7" xfId="43431"/>
    <cellStyle name="Note 2 2 8 5 8" xfId="49441"/>
    <cellStyle name="Note 2 2 8 6" xfId="5138"/>
    <cellStyle name="Note 2 2 8 6 2" xfId="16093"/>
    <cellStyle name="Note 2 2 8 6 3" xfId="23309"/>
    <cellStyle name="Note 2 2 8 6 4" xfId="28380"/>
    <cellStyle name="Note 2 2 8 6 5" xfId="33056"/>
    <cellStyle name="Note 2 2 8 6 6" xfId="38534"/>
    <cellStyle name="Note 2 2 8 6 7" xfId="43432"/>
    <cellStyle name="Note 2 2 8 6 8" xfId="49442"/>
    <cellStyle name="Note 2 2 8 7" xfId="4938"/>
    <cellStyle name="Note 2 2 8 7 2" xfId="16094"/>
    <cellStyle name="Note 2 2 8 7 3" xfId="23310"/>
    <cellStyle name="Note 2 2 8 7 4" xfId="28381"/>
    <cellStyle name="Note 2 2 8 7 5" xfId="33057"/>
    <cellStyle name="Note 2 2 8 7 6" xfId="38535"/>
    <cellStyle name="Note 2 2 8 7 7" xfId="43433"/>
    <cellStyle name="Note 2 2 8 7 8" xfId="49443"/>
    <cellStyle name="Note 2 2 8 8" xfId="4744"/>
    <cellStyle name="Note 2 2 8 8 2" xfId="16095"/>
    <cellStyle name="Note 2 2 8 8 3" xfId="23311"/>
    <cellStyle name="Note 2 2 8 8 4" xfId="28382"/>
    <cellStyle name="Note 2 2 8 8 5" xfId="33058"/>
    <cellStyle name="Note 2 2 8 8 6" xfId="38536"/>
    <cellStyle name="Note 2 2 8 8 7" xfId="43434"/>
    <cellStyle name="Note 2 2 8 8 8" xfId="49444"/>
    <cellStyle name="Note 2 2 8 9" xfId="10956"/>
    <cellStyle name="Note 2 2 9" xfId="956"/>
    <cellStyle name="Note 2 2 9 10" xfId="19914"/>
    <cellStyle name="Note 2 2 9 11" xfId="47027"/>
    <cellStyle name="Note 2 2 9 2" xfId="4199"/>
    <cellStyle name="Note 2 2 9 2 10" xfId="38537"/>
    <cellStyle name="Note 2 2 9 2 11" xfId="43435"/>
    <cellStyle name="Note 2 2 9 2 12" xfId="49445"/>
    <cellStyle name="Note 2 2 9 2 2" xfId="6939"/>
    <cellStyle name="Note 2 2 9 2 2 2" xfId="16097"/>
    <cellStyle name="Note 2 2 9 2 2 3" xfId="23313"/>
    <cellStyle name="Note 2 2 9 2 2 4" xfId="28384"/>
    <cellStyle name="Note 2 2 9 2 2 5" xfId="33060"/>
    <cellStyle name="Note 2 2 9 2 2 6" xfId="38538"/>
    <cellStyle name="Note 2 2 9 2 2 7" xfId="43436"/>
    <cellStyle name="Note 2 2 9 2 2 8" xfId="49446"/>
    <cellStyle name="Note 2 2 9 2 3" xfId="3950"/>
    <cellStyle name="Note 2 2 9 2 3 2" xfId="16098"/>
    <cellStyle name="Note 2 2 9 2 3 3" xfId="23314"/>
    <cellStyle name="Note 2 2 9 2 3 4" xfId="28385"/>
    <cellStyle name="Note 2 2 9 2 3 5" xfId="33061"/>
    <cellStyle name="Note 2 2 9 2 3 6" xfId="38539"/>
    <cellStyle name="Note 2 2 9 2 3 7" xfId="43437"/>
    <cellStyle name="Note 2 2 9 2 3 8" xfId="49447"/>
    <cellStyle name="Note 2 2 9 2 4" xfId="6736"/>
    <cellStyle name="Note 2 2 9 2 4 2" xfId="16099"/>
    <cellStyle name="Note 2 2 9 2 4 3" xfId="23315"/>
    <cellStyle name="Note 2 2 9 2 4 4" xfId="28386"/>
    <cellStyle name="Note 2 2 9 2 4 5" xfId="33062"/>
    <cellStyle name="Note 2 2 9 2 4 6" xfId="38540"/>
    <cellStyle name="Note 2 2 9 2 4 7" xfId="43438"/>
    <cellStyle name="Note 2 2 9 2 4 8" xfId="49448"/>
    <cellStyle name="Note 2 2 9 2 5" xfId="5943"/>
    <cellStyle name="Note 2 2 9 2 5 2" xfId="16100"/>
    <cellStyle name="Note 2 2 9 2 5 3" xfId="23316"/>
    <cellStyle name="Note 2 2 9 2 5 4" xfId="28387"/>
    <cellStyle name="Note 2 2 9 2 5 5" xfId="33063"/>
    <cellStyle name="Note 2 2 9 2 5 6" xfId="38541"/>
    <cellStyle name="Note 2 2 9 2 5 7" xfId="43439"/>
    <cellStyle name="Note 2 2 9 2 5 8" xfId="49449"/>
    <cellStyle name="Note 2 2 9 2 6" xfId="16096"/>
    <cellStyle name="Note 2 2 9 2 7" xfId="23312"/>
    <cellStyle name="Note 2 2 9 2 8" xfId="28383"/>
    <cellStyle name="Note 2 2 9 2 9" xfId="33059"/>
    <cellStyle name="Note 2 2 9 3" xfId="3854"/>
    <cellStyle name="Note 2 2 9 3 10" xfId="16101"/>
    <cellStyle name="Note 2 2 9 3 11" xfId="23317"/>
    <cellStyle name="Note 2 2 9 3 12" xfId="28388"/>
    <cellStyle name="Note 2 2 9 3 13" xfId="33064"/>
    <cellStyle name="Note 2 2 9 3 14" xfId="38542"/>
    <cellStyle name="Note 2 2 9 3 15" xfId="43440"/>
    <cellStyle name="Note 2 2 9 3 16" xfId="49450"/>
    <cellStyle name="Note 2 2 9 3 2" xfId="6791"/>
    <cellStyle name="Note 2 2 9 3 2 2" xfId="16102"/>
    <cellStyle name="Note 2 2 9 3 2 3" xfId="23318"/>
    <cellStyle name="Note 2 2 9 3 2 4" xfId="28389"/>
    <cellStyle name="Note 2 2 9 3 2 5" xfId="33065"/>
    <cellStyle name="Note 2 2 9 3 2 6" xfId="38543"/>
    <cellStyle name="Note 2 2 9 3 2 7" xfId="43441"/>
    <cellStyle name="Note 2 2 9 3 2 8" xfId="49451"/>
    <cellStyle name="Note 2 2 9 3 3" xfId="5827"/>
    <cellStyle name="Note 2 2 9 3 3 2" xfId="16103"/>
    <cellStyle name="Note 2 2 9 3 3 3" xfId="23319"/>
    <cellStyle name="Note 2 2 9 3 3 4" xfId="28390"/>
    <cellStyle name="Note 2 2 9 3 3 5" xfId="33066"/>
    <cellStyle name="Note 2 2 9 3 3 6" xfId="38544"/>
    <cellStyle name="Note 2 2 9 3 3 7" xfId="43442"/>
    <cellStyle name="Note 2 2 9 3 3 8" xfId="49452"/>
    <cellStyle name="Note 2 2 9 3 4" xfId="3811"/>
    <cellStyle name="Note 2 2 9 3 4 2" xfId="16104"/>
    <cellStyle name="Note 2 2 9 3 4 3" xfId="23320"/>
    <cellStyle name="Note 2 2 9 3 4 4" xfId="28391"/>
    <cellStyle name="Note 2 2 9 3 4 5" xfId="33067"/>
    <cellStyle name="Note 2 2 9 3 4 6" xfId="38545"/>
    <cellStyle name="Note 2 2 9 3 4 7" xfId="43443"/>
    <cellStyle name="Note 2 2 9 3 4 8" xfId="49453"/>
    <cellStyle name="Note 2 2 9 3 5" xfId="7831"/>
    <cellStyle name="Note 2 2 9 3 5 2" xfId="16105"/>
    <cellStyle name="Note 2 2 9 3 5 3" xfId="23321"/>
    <cellStyle name="Note 2 2 9 3 5 4" xfId="28392"/>
    <cellStyle name="Note 2 2 9 3 5 5" xfId="33068"/>
    <cellStyle name="Note 2 2 9 3 5 6" xfId="38546"/>
    <cellStyle name="Note 2 2 9 3 5 7" xfId="43444"/>
    <cellStyle name="Note 2 2 9 3 5 8" xfId="49454"/>
    <cellStyle name="Note 2 2 9 3 6" xfId="5364"/>
    <cellStyle name="Note 2 2 9 3 6 2" xfId="16106"/>
    <cellStyle name="Note 2 2 9 3 6 3" xfId="23322"/>
    <cellStyle name="Note 2 2 9 3 6 4" xfId="28393"/>
    <cellStyle name="Note 2 2 9 3 6 5" xfId="33069"/>
    <cellStyle name="Note 2 2 9 3 6 6" xfId="38547"/>
    <cellStyle name="Note 2 2 9 3 6 7" xfId="43445"/>
    <cellStyle name="Note 2 2 9 3 6 8" xfId="49455"/>
    <cellStyle name="Note 2 2 9 3 7" xfId="6049"/>
    <cellStyle name="Note 2 2 9 3 7 2" xfId="16107"/>
    <cellStyle name="Note 2 2 9 3 7 3" xfId="23323"/>
    <cellStyle name="Note 2 2 9 3 7 4" xfId="28394"/>
    <cellStyle name="Note 2 2 9 3 7 5" xfId="33070"/>
    <cellStyle name="Note 2 2 9 3 7 6" xfId="38548"/>
    <cellStyle name="Note 2 2 9 3 7 7" xfId="43446"/>
    <cellStyle name="Note 2 2 9 3 7 8" xfId="49456"/>
    <cellStyle name="Note 2 2 9 3 8" xfId="6445"/>
    <cellStyle name="Note 2 2 9 3 8 2" xfId="16108"/>
    <cellStyle name="Note 2 2 9 3 8 3" xfId="23324"/>
    <cellStyle name="Note 2 2 9 3 8 4" xfId="28395"/>
    <cellStyle name="Note 2 2 9 3 8 5" xfId="33071"/>
    <cellStyle name="Note 2 2 9 3 8 6" xfId="38549"/>
    <cellStyle name="Note 2 2 9 3 8 7" xfId="43447"/>
    <cellStyle name="Note 2 2 9 3 8 8" xfId="49457"/>
    <cellStyle name="Note 2 2 9 3 9" xfId="6692"/>
    <cellStyle name="Note 2 2 9 3 9 2" xfId="16109"/>
    <cellStyle name="Note 2 2 9 3 9 3" xfId="23325"/>
    <cellStyle name="Note 2 2 9 3 9 4" xfId="28396"/>
    <cellStyle name="Note 2 2 9 3 9 5" xfId="33072"/>
    <cellStyle name="Note 2 2 9 3 9 6" xfId="38550"/>
    <cellStyle name="Note 2 2 9 3 9 7" xfId="43448"/>
    <cellStyle name="Note 2 2 9 3 9 8" xfId="49458"/>
    <cellStyle name="Note 2 2 9 4" xfId="3740"/>
    <cellStyle name="Note 2 2 9 4 10" xfId="16110"/>
    <cellStyle name="Note 2 2 9 4 11" xfId="23326"/>
    <cellStyle name="Note 2 2 9 4 12" xfId="28397"/>
    <cellStyle name="Note 2 2 9 4 13" xfId="33073"/>
    <cellStyle name="Note 2 2 9 4 14" xfId="38551"/>
    <cellStyle name="Note 2 2 9 4 15" xfId="43449"/>
    <cellStyle name="Note 2 2 9 4 16" xfId="49459"/>
    <cellStyle name="Note 2 2 9 4 2" xfId="6757"/>
    <cellStyle name="Note 2 2 9 4 2 2" xfId="16111"/>
    <cellStyle name="Note 2 2 9 4 2 3" xfId="23327"/>
    <cellStyle name="Note 2 2 9 4 2 4" xfId="28398"/>
    <cellStyle name="Note 2 2 9 4 2 5" xfId="33074"/>
    <cellStyle name="Note 2 2 9 4 2 6" xfId="38552"/>
    <cellStyle name="Note 2 2 9 4 2 7" xfId="43450"/>
    <cellStyle name="Note 2 2 9 4 2 8" xfId="49460"/>
    <cellStyle name="Note 2 2 9 4 3" xfId="5355"/>
    <cellStyle name="Note 2 2 9 4 3 2" xfId="16112"/>
    <cellStyle name="Note 2 2 9 4 3 3" xfId="23328"/>
    <cellStyle name="Note 2 2 9 4 3 4" xfId="28399"/>
    <cellStyle name="Note 2 2 9 4 3 5" xfId="33075"/>
    <cellStyle name="Note 2 2 9 4 3 6" xfId="38553"/>
    <cellStyle name="Note 2 2 9 4 3 7" xfId="43451"/>
    <cellStyle name="Note 2 2 9 4 3 8" xfId="49461"/>
    <cellStyle name="Note 2 2 9 4 4" xfId="6953"/>
    <cellStyle name="Note 2 2 9 4 4 2" xfId="16113"/>
    <cellStyle name="Note 2 2 9 4 4 3" xfId="23329"/>
    <cellStyle name="Note 2 2 9 4 4 4" xfId="28400"/>
    <cellStyle name="Note 2 2 9 4 4 5" xfId="33076"/>
    <cellStyle name="Note 2 2 9 4 4 6" xfId="38554"/>
    <cellStyle name="Note 2 2 9 4 4 7" xfId="43452"/>
    <cellStyle name="Note 2 2 9 4 4 8" xfId="49462"/>
    <cellStyle name="Note 2 2 9 4 5" xfId="6044"/>
    <cellStyle name="Note 2 2 9 4 5 2" xfId="16114"/>
    <cellStyle name="Note 2 2 9 4 5 3" xfId="23330"/>
    <cellStyle name="Note 2 2 9 4 5 4" xfId="28401"/>
    <cellStyle name="Note 2 2 9 4 5 5" xfId="33077"/>
    <cellStyle name="Note 2 2 9 4 5 6" xfId="38555"/>
    <cellStyle name="Note 2 2 9 4 5 7" xfId="43453"/>
    <cellStyle name="Note 2 2 9 4 5 8" xfId="49463"/>
    <cellStyle name="Note 2 2 9 4 6" xfId="5324"/>
    <cellStyle name="Note 2 2 9 4 6 2" xfId="16115"/>
    <cellStyle name="Note 2 2 9 4 6 3" xfId="23331"/>
    <cellStyle name="Note 2 2 9 4 6 4" xfId="28402"/>
    <cellStyle name="Note 2 2 9 4 6 5" xfId="33078"/>
    <cellStyle name="Note 2 2 9 4 6 6" xfId="38556"/>
    <cellStyle name="Note 2 2 9 4 6 7" xfId="43454"/>
    <cellStyle name="Note 2 2 9 4 6 8" xfId="49464"/>
    <cellStyle name="Note 2 2 9 4 7" xfId="7789"/>
    <cellStyle name="Note 2 2 9 4 7 2" xfId="16116"/>
    <cellStyle name="Note 2 2 9 4 7 3" xfId="23332"/>
    <cellStyle name="Note 2 2 9 4 7 4" xfId="28403"/>
    <cellStyle name="Note 2 2 9 4 7 5" xfId="33079"/>
    <cellStyle name="Note 2 2 9 4 7 6" xfId="38557"/>
    <cellStyle name="Note 2 2 9 4 7 7" xfId="43455"/>
    <cellStyle name="Note 2 2 9 4 7 8" xfId="49465"/>
    <cellStyle name="Note 2 2 9 4 8" xfId="8446"/>
    <cellStyle name="Note 2 2 9 4 8 2" xfId="16117"/>
    <cellStyle name="Note 2 2 9 4 8 3" xfId="23333"/>
    <cellStyle name="Note 2 2 9 4 8 4" xfId="28404"/>
    <cellStyle name="Note 2 2 9 4 8 5" xfId="33080"/>
    <cellStyle name="Note 2 2 9 4 8 6" xfId="38558"/>
    <cellStyle name="Note 2 2 9 4 8 7" xfId="43456"/>
    <cellStyle name="Note 2 2 9 4 8 8" xfId="49466"/>
    <cellStyle name="Note 2 2 9 4 9" xfId="8473"/>
    <cellStyle name="Note 2 2 9 4 9 2" xfId="16118"/>
    <cellStyle name="Note 2 2 9 4 9 3" xfId="23334"/>
    <cellStyle name="Note 2 2 9 4 9 4" xfId="28405"/>
    <cellStyle name="Note 2 2 9 4 9 5" xfId="33081"/>
    <cellStyle name="Note 2 2 9 4 9 6" xfId="38559"/>
    <cellStyle name="Note 2 2 9 4 9 7" xfId="43457"/>
    <cellStyle name="Note 2 2 9 4 9 8" xfId="49467"/>
    <cellStyle name="Note 2 2 9 5" xfId="3683"/>
    <cellStyle name="Note 2 2 9 5 2" xfId="16119"/>
    <cellStyle name="Note 2 2 9 5 3" xfId="23335"/>
    <cellStyle name="Note 2 2 9 5 4" xfId="28406"/>
    <cellStyle name="Note 2 2 9 5 5" xfId="33082"/>
    <cellStyle name="Note 2 2 9 5 6" xfId="38560"/>
    <cellStyle name="Note 2 2 9 5 7" xfId="43458"/>
    <cellStyle name="Note 2 2 9 5 8" xfId="49468"/>
    <cellStyle name="Note 2 2 9 6" xfId="4988"/>
    <cellStyle name="Note 2 2 9 6 2" xfId="16120"/>
    <cellStyle name="Note 2 2 9 6 3" xfId="23336"/>
    <cellStyle name="Note 2 2 9 6 4" xfId="28407"/>
    <cellStyle name="Note 2 2 9 6 5" xfId="33083"/>
    <cellStyle name="Note 2 2 9 6 6" xfId="38561"/>
    <cellStyle name="Note 2 2 9 6 7" xfId="43459"/>
    <cellStyle name="Note 2 2 9 6 8" xfId="49469"/>
    <cellStyle name="Note 2 2 9 7" xfId="4110"/>
    <cellStyle name="Note 2 2 9 7 2" xfId="16121"/>
    <cellStyle name="Note 2 2 9 7 3" xfId="23337"/>
    <cellStyle name="Note 2 2 9 7 4" xfId="28408"/>
    <cellStyle name="Note 2 2 9 7 5" xfId="33084"/>
    <cellStyle name="Note 2 2 9 7 6" xfId="38562"/>
    <cellStyle name="Note 2 2 9 7 7" xfId="43460"/>
    <cellStyle name="Note 2 2 9 7 8" xfId="49470"/>
    <cellStyle name="Note 2 2 9 8" xfId="3902"/>
    <cellStyle name="Note 2 2 9 8 2" xfId="16122"/>
    <cellStyle name="Note 2 2 9 8 3" xfId="23338"/>
    <cellStyle name="Note 2 2 9 8 4" xfId="28409"/>
    <cellStyle name="Note 2 2 9 8 5" xfId="33085"/>
    <cellStyle name="Note 2 2 9 8 6" xfId="38563"/>
    <cellStyle name="Note 2 2 9 8 7" xfId="43461"/>
    <cellStyle name="Note 2 2 9 8 8" xfId="49471"/>
    <cellStyle name="Note 2 2 9 9" xfId="10971"/>
    <cellStyle name="Note 2 3" xfId="433"/>
    <cellStyle name="Note 2 3 10" xfId="982"/>
    <cellStyle name="Note 2 3 10 10" xfId="26869"/>
    <cellStyle name="Note 2 3 10 11" xfId="47039"/>
    <cellStyle name="Note 2 3 10 2" xfId="4215"/>
    <cellStyle name="Note 2 3 10 2 10" xfId="38564"/>
    <cellStyle name="Note 2 3 10 2 11" xfId="43462"/>
    <cellStyle name="Note 2 3 10 2 12" xfId="49472"/>
    <cellStyle name="Note 2 3 10 2 2" xfId="6947"/>
    <cellStyle name="Note 2 3 10 2 2 2" xfId="16124"/>
    <cellStyle name="Note 2 3 10 2 2 3" xfId="23340"/>
    <cellStyle name="Note 2 3 10 2 2 4" xfId="28411"/>
    <cellStyle name="Note 2 3 10 2 2 5" xfId="33087"/>
    <cellStyle name="Note 2 3 10 2 2 6" xfId="38565"/>
    <cellStyle name="Note 2 3 10 2 2 7" xfId="43463"/>
    <cellStyle name="Note 2 3 10 2 2 8" xfId="49473"/>
    <cellStyle name="Note 2 3 10 2 3" xfId="5664"/>
    <cellStyle name="Note 2 3 10 2 3 2" xfId="16125"/>
    <cellStyle name="Note 2 3 10 2 3 3" xfId="23341"/>
    <cellStyle name="Note 2 3 10 2 3 4" xfId="28412"/>
    <cellStyle name="Note 2 3 10 2 3 5" xfId="33088"/>
    <cellStyle name="Note 2 3 10 2 3 6" xfId="38566"/>
    <cellStyle name="Note 2 3 10 2 3 7" xfId="43464"/>
    <cellStyle name="Note 2 3 10 2 3 8" xfId="49474"/>
    <cellStyle name="Note 2 3 10 2 4" xfId="8288"/>
    <cellStyle name="Note 2 3 10 2 4 2" xfId="16126"/>
    <cellStyle name="Note 2 3 10 2 4 3" xfId="23342"/>
    <cellStyle name="Note 2 3 10 2 4 4" xfId="28413"/>
    <cellStyle name="Note 2 3 10 2 4 5" xfId="33089"/>
    <cellStyle name="Note 2 3 10 2 4 6" xfId="38567"/>
    <cellStyle name="Note 2 3 10 2 4 7" xfId="43465"/>
    <cellStyle name="Note 2 3 10 2 4 8" xfId="49475"/>
    <cellStyle name="Note 2 3 10 2 5" xfId="6631"/>
    <cellStyle name="Note 2 3 10 2 5 2" xfId="16127"/>
    <cellStyle name="Note 2 3 10 2 5 3" xfId="23343"/>
    <cellStyle name="Note 2 3 10 2 5 4" xfId="28414"/>
    <cellStyle name="Note 2 3 10 2 5 5" xfId="33090"/>
    <cellStyle name="Note 2 3 10 2 5 6" xfId="38568"/>
    <cellStyle name="Note 2 3 10 2 5 7" xfId="43466"/>
    <cellStyle name="Note 2 3 10 2 5 8" xfId="49476"/>
    <cellStyle name="Note 2 3 10 2 6" xfId="16123"/>
    <cellStyle name="Note 2 3 10 2 7" xfId="23339"/>
    <cellStyle name="Note 2 3 10 2 8" xfId="28410"/>
    <cellStyle name="Note 2 3 10 2 9" xfId="33086"/>
    <cellStyle name="Note 2 3 10 3" xfId="5623"/>
    <cellStyle name="Note 2 3 10 3 10" xfId="16128"/>
    <cellStyle name="Note 2 3 10 3 11" xfId="23344"/>
    <cellStyle name="Note 2 3 10 3 12" xfId="28415"/>
    <cellStyle name="Note 2 3 10 3 13" xfId="33091"/>
    <cellStyle name="Note 2 3 10 3 14" xfId="38569"/>
    <cellStyle name="Note 2 3 10 3 15" xfId="43467"/>
    <cellStyle name="Note 2 3 10 3 16" xfId="49477"/>
    <cellStyle name="Note 2 3 10 3 2" xfId="7440"/>
    <cellStyle name="Note 2 3 10 3 2 2" xfId="16129"/>
    <cellStyle name="Note 2 3 10 3 2 3" xfId="23345"/>
    <cellStyle name="Note 2 3 10 3 2 4" xfId="28416"/>
    <cellStyle name="Note 2 3 10 3 2 5" xfId="33092"/>
    <cellStyle name="Note 2 3 10 3 2 6" xfId="38570"/>
    <cellStyle name="Note 2 3 10 3 2 7" xfId="43468"/>
    <cellStyle name="Note 2 3 10 3 2 8" xfId="49478"/>
    <cellStyle name="Note 2 3 10 3 3" xfId="7959"/>
    <cellStyle name="Note 2 3 10 3 3 2" xfId="16130"/>
    <cellStyle name="Note 2 3 10 3 3 3" xfId="23346"/>
    <cellStyle name="Note 2 3 10 3 3 4" xfId="28417"/>
    <cellStyle name="Note 2 3 10 3 3 5" xfId="33093"/>
    <cellStyle name="Note 2 3 10 3 3 6" xfId="38571"/>
    <cellStyle name="Note 2 3 10 3 3 7" xfId="43469"/>
    <cellStyle name="Note 2 3 10 3 3 8" xfId="49479"/>
    <cellStyle name="Note 2 3 10 3 4" xfId="8299"/>
    <cellStyle name="Note 2 3 10 3 4 2" xfId="16131"/>
    <cellStyle name="Note 2 3 10 3 4 3" xfId="23347"/>
    <cellStyle name="Note 2 3 10 3 4 4" xfId="28418"/>
    <cellStyle name="Note 2 3 10 3 4 5" xfId="33094"/>
    <cellStyle name="Note 2 3 10 3 4 6" xfId="38572"/>
    <cellStyle name="Note 2 3 10 3 4 7" xfId="43470"/>
    <cellStyle name="Note 2 3 10 3 4 8" xfId="49480"/>
    <cellStyle name="Note 2 3 10 3 5" xfId="8734"/>
    <cellStyle name="Note 2 3 10 3 5 2" xfId="16132"/>
    <cellStyle name="Note 2 3 10 3 5 3" xfId="23348"/>
    <cellStyle name="Note 2 3 10 3 5 4" xfId="28419"/>
    <cellStyle name="Note 2 3 10 3 5 5" xfId="33095"/>
    <cellStyle name="Note 2 3 10 3 5 6" xfId="38573"/>
    <cellStyle name="Note 2 3 10 3 5 7" xfId="43471"/>
    <cellStyle name="Note 2 3 10 3 5 8" xfId="49481"/>
    <cellStyle name="Note 2 3 10 3 6" xfId="9081"/>
    <cellStyle name="Note 2 3 10 3 6 2" xfId="16133"/>
    <cellStyle name="Note 2 3 10 3 6 3" xfId="23349"/>
    <cellStyle name="Note 2 3 10 3 6 4" xfId="28420"/>
    <cellStyle name="Note 2 3 10 3 6 5" xfId="33096"/>
    <cellStyle name="Note 2 3 10 3 6 6" xfId="38574"/>
    <cellStyle name="Note 2 3 10 3 6 7" xfId="43472"/>
    <cellStyle name="Note 2 3 10 3 6 8" xfId="49482"/>
    <cellStyle name="Note 2 3 10 3 7" xfId="9530"/>
    <cellStyle name="Note 2 3 10 3 7 2" xfId="16134"/>
    <cellStyle name="Note 2 3 10 3 7 3" xfId="23350"/>
    <cellStyle name="Note 2 3 10 3 7 4" xfId="28421"/>
    <cellStyle name="Note 2 3 10 3 7 5" xfId="33097"/>
    <cellStyle name="Note 2 3 10 3 7 6" xfId="38575"/>
    <cellStyle name="Note 2 3 10 3 7 7" xfId="43473"/>
    <cellStyle name="Note 2 3 10 3 7 8" xfId="49483"/>
    <cellStyle name="Note 2 3 10 3 8" xfId="9845"/>
    <cellStyle name="Note 2 3 10 3 8 2" xfId="16135"/>
    <cellStyle name="Note 2 3 10 3 8 3" xfId="23351"/>
    <cellStyle name="Note 2 3 10 3 8 4" xfId="28422"/>
    <cellStyle name="Note 2 3 10 3 8 5" xfId="33098"/>
    <cellStyle name="Note 2 3 10 3 8 6" xfId="38576"/>
    <cellStyle name="Note 2 3 10 3 8 7" xfId="43474"/>
    <cellStyle name="Note 2 3 10 3 8 8" xfId="49484"/>
    <cellStyle name="Note 2 3 10 3 9" xfId="10114"/>
    <cellStyle name="Note 2 3 10 3 9 2" xfId="16136"/>
    <cellStyle name="Note 2 3 10 3 9 3" xfId="23352"/>
    <cellStyle name="Note 2 3 10 3 9 4" xfId="28423"/>
    <cellStyle name="Note 2 3 10 3 9 5" xfId="33099"/>
    <cellStyle name="Note 2 3 10 3 9 6" xfId="38577"/>
    <cellStyle name="Note 2 3 10 3 9 7" xfId="43475"/>
    <cellStyle name="Note 2 3 10 3 9 8" xfId="49485"/>
    <cellStyle name="Note 2 3 10 4" xfId="3741"/>
    <cellStyle name="Note 2 3 10 4 10" xfId="16137"/>
    <cellStyle name="Note 2 3 10 4 11" xfId="23353"/>
    <cellStyle name="Note 2 3 10 4 12" xfId="28424"/>
    <cellStyle name="Note 2 3 10 4 13" xfId="33100"/>
    <cellStyle name="Note 2 3 10 4 14" xfId="38578"/>
    <cellStyle name="Note 2 3 10 4 15" xfId="43476"/>
    <cellStyle name="Note 2 3 10 4 16" xfId="49486"/>
    <cellStyle name="Note 2 3 10 4 2" xfId="7493"/>
    <cellStyle name="Note 2 3 10 4 2 2" xfId="16138"/>
    <cellStyle name="Note 2 3 10 4 2 3" xfId="23354"/>
    <cellStyle name="Note 2 3 10 4 2 4" xfId="28425"/>
    <cellStyle name="Note 2 3 10 4 2 5" xfId="33101"/>
    <cellStyle name="Note 2 3 10 4 2 6" xfId="38579"/>
    <cellStyle name="Note 2 3 10 4 2 7" xfId="43477"/>
    <cellStyle name="Note 2 3 10 4 2 8" xfId="49487"/>
    <cellStyle name="Note 2 3 10 4 3" xfId="7988"/>
    <cellStyle name="Note 2 3 10 4 3 2" xfId="16139"/>
    <cellStyle name="Note 2 3 10 4 3 3" xfId="23355"/>
    <cellStyle name="Note 2 3 10 4 3 4" xfId="28426"/>
    <cellStyle name="Note 2 3 10 4 3 5" xfId="33102"/>
    <cellStyle name="Note 2 3 10 4 3 6" xfId="38580"/>
    <cellStyle name="Note 2 3 10 4 3 7" xfId="43478"/>
    <cellStyle name="Note 2 3 10 4 3 8" xfId="49488"/>
    <cellStyle name="Note 2 3 10 4 4" xfId="8352"/>
    <cellStyle name="Note 2 3 10 4 4 2" xfId="16140"/>
    <cellStyle name="Note 2 3 10 4 4 3" xfId="23356"/>
    <cellStyle name="Note 2 3 10 4 4 4" xfId="28427"/>
    <cellStyle name="Note 2 3 10 4 4 5" xfId="33103"/>
    <cellStyle name="Note 2 3 10 4 4 6" xfId="38581"/>
    <cellStyle name="Note 2 3 10 4 4 7" xfId="43479"/>
    <cellStyle name="Note 2 3 10 4 4 8" xfId="49489"/>
    <cellStyle name="Note 2 3 10 4 5" xfId="8764"/>
    <cellStyle name="Note 2 3 10 4 5 2" xfId="16141"/>
    <cellStyle name="Note 2 3 10 4 5 3" xfId="23357"/>
    <cellStyle name="Note 2 3 10 4 5 4" xfId="28428"/>
    <cellStyle name="Note 2 3 10 4 5 5" xfId="33104"/>
    <cellStyle name="Note 2 3 10 4 5 6" xfId="38582"/>
    <cellStyle name="Note 2 3 10 4 5 7" xfId="43480"/>
    <cellStyle name="Note 2 3 10 4 5 8" xfId="49490"/>
    <cellStyle name="Note 2 3 10 4 6" xfId="9134"/>
    <cellStyle name="Note 2 3 10 4 6 2" xfId="16142"/>
    <cellStyle name="Note 2 3 10 4 6 3" xfId="23358"/>
    <cellStyle name="Note 2 3 10 4 6 4" xfId="28429"/>
    <cellStyle name="Note 2 3 10 4 6 5" xfId="33105"/>
    <cellStyle name="Note 2 3 10 4 6 6" xfId="38583"/>
    <cellStyle name="Note 2 3 10 4 6 7" xfId="43481"/>
    <cellStyle name="Note 2 3 10 4 6 8" xfId="49491"/>
    <cellStyle name="Note 2 3 10 4 7" xfId="9556"/>
    <cellStyle name="Note 2 3 10 4 7 2" xfId="16143"/>
    <cellStyle name="Note 2 3 10 4 7 3" xfId="23359"/>
    <cellStyle name="Note 2 3 10 4 7 4" xfId="28430"/>
    <cellStyle name="Note 2 3 10 4 7 5" xfId="33106"/>
    <cellStyle name="Note 2 3 10 4 7 6" xfId="38584"/>
    <cellStyle name="Note 2 3 10 4 7 7" xfId="43482"/>
    <cellStyle name="Note 2 3 10 4 7 8" xfId="49492"/>
    <cellStyle name="Note 2 3 10 4 8" xfId="9871"/>
    <cellStyle name="Note 2 3 10 4 8 2" xfId="16144"/>
    <cellStyle name="Note 2 3 10 4 8 3" xfId="23360"/>
    <cellStyle name="Note 2 3 10 4 8 4" xfId="28431"/>
    <cellStyle name="Note 2 3 10 4 8 5" xfId="33107"/>
    <cellStyle name="Note 2 3 10 4 8 6" xfId="38585"/>
    <cellStyle name="Note 2 3 10 4 8 7" xfId="43483"/>
    <cellStyle name="Note 2 3 10 4 8 8" xfId="49493"/>
    <cellStyle name="Note 2 3 10 4 9" xfId="10139"/>
    <cellStyle name="Note 2 3 10 4 9 2" xfId="16145"/>
    <cellStyle name="Note 2 3 10 4 9 3" xfId="23361"/>
    <cellStyle name="Note 2 3 10 4 9 4" xfId="28432"/>
    <cellStyle name="Note 2 3 10 4 9 5" xfId="33108"/>
    <cellStyle name="Note 2 3 10 4 9 6" xfId="38586"/>
    <cellStyle name="Note 2 3 10 4 9 7" xfId="43484"/>
    <cellStyle name="Note 2 3 10 4 9 8" xfId="49494"/>
    <cellStyle name="Note 2 3 10 5" xfId="4513"/>
    <cellStyle name="Note 2 3 10 5 2" xfId="16146"/>
    <cellStyle name="Note 2 3 10 5 3" xfId="23362"/>
    <cellStyle name="Note 2 3 10 5 4" xfId="28433"/>
    <cellStyle name="Note 2 3 10 5 5" xfId="33109"/>
    <cellStyle name="Note 2 3 10 5 6" xfId="38587"/>
    <cellStyle name="Note 2 3 10 5 7" xfId="43485"/>
    <cellStyle name="Note 2 3 10 5 8" xfId="49495"/>
    <cellStyle name="Note 2 3 10 6" xfId="4194"/>
    <cellStyle name="Note 2 3 10 6 2" xfId="16147"/>
    <cellStyle name="Note 2 3 10 6 3" xfId="23363"/>
    <cellStyle name="Note 2 3 10 6 4" xfId="28434"/>
    <cellStyle name="Note 2 3 10 6 5" xfId="33110"/>
    <cellStyle name="Note 2 3 10 6 6" xfId="38588"/>
    <cellStyle name="Note 2 3 10 6 7" xfId="43486"/>
    <cellStyle name="Note 2 3 10 6 8" xfId="49496"/>
    <cellStyle name="Note 2 3 10 7" xfId="6149"/>
    <cellStyle name="Note 2 3 10 7 2" xfId="16148"/>
    <cellStyle name="Note 2 3 10 7 3" xfId="23364"/>
    <cellStyle name="Note 2 3 10 7 4" xfId="28435"/>
    <cellStyle name="Note 2 3 10 7 5" xfId="33111"/>
    <cellStyle name="Note 2 3 10 7 6" xfId="38589"/>
    <cellStyle name="Note 2 3 10 7 7" xfId="43487"/>
    <cellStyle name="Note 2 3 10 7 8" xfId="49497"/>
    <cellStyle name="Note 2 3 10 8" xfId="6153"/>
    <cellStyle name="Note 2 3 10 8 2" xfId="16149"/>
    <cellStyle name="Note 2 3 10 8 3" xfId="23365"/>
    <cellStyle name="Note 2 3 10 8 4" xfId="28436"/>
    <cellStyle name="Note 2 3 10 8 5" xfId="33112"/>
    <cellStyle name="Note 2 3 10 8 6" xfId="38590"/>
    <cellStyle name="Note 2 3 10 8 7" xfId="43488"/>
    <cellStyle name="Note 2 3 10 8 8" xfId="49498"/>
    <cellStyle name="Note 2 3 10 9" xfId="10996"/>
    <cellStyle name="Note 2 3 11" xfId="1227"/>
    <cellStyle name="Note 2 3 11 10" xfId="26853"/>
    <cellStyle name="Note 2 3 11 11" xfId="47096"/>
    <cellStyle name="Note 2 3 11 2" xfId="4348"/>
    <cellStyle name="Note 2 3 11 2 10" xfId="38591"/>
    <cellStyle name="Note 2 3 11 2 11" xfId="43489"/>
    <cellStyle name="Note 2 3 11 2 12" xfId="49499"/>
    <cellStyle name="Note 2 3 11 2 2" xfId="6997"/>
    <cellStyle name="Note 2 3 11 2 2 2" xfId="16151"/>
    <cellStyle name="Note 2 3 11 2 2 3" xfId="23367"/>
    <cellStyle name="Note 2 3 11 2 2 4" xfId="28438"/>
    <cellStyle name="Note 2 3 11 2 2 5" xfId="33114"/>
    <cellStyle name="Note 2 3 11 2 2 6" xfId="38592"/>
    <cellStyle name="Note 2 3 11 2 2 7" xfId="43490"/>
    <cellStyle name="Note 2 3 11 2 2 8" xfId="49500"/>
    <cellStyle name="Note 2 3 11 2 3" xfId="6076"/>
    <cellStyle name="Note 2 3 11 2 3 2" xfId="16152"/>
    <cellStyle name="Note 2 3 11 2 3 3" xfId="23368"/>
    <cellStyle name="Note 2 3 11 2 3 4" xfId="28439"/>
    <cellStyle name="Note 2 3 11 2 3 5" xfId="33115"/>
    <cellStyle name="Note 2 3 11 2 3 6" xfId="38593"/>
    <cellStyle name="Note 2 3 11 2 3 7" xfId="43491"/>
    <cellStyle name="Note 2 3 11 2 3 8" xfId="49501"/>
    <cellStyle name="Note 2 3 11 2 4" xfId="6292"/>
    <cellStyle name="Note 2 3 11 2 4 2" xfId="16153"/>
    <cellStyle name="Note 2 3 11 2 4 3" xfId="23369"/>
    <cellStyle name="Note 2 3 11 2 4 4" xfId="28440"/>
    <cellStyle name="Note 2 3 11 2 4 5" xfId="33116"/>
    <cellStyle name="Note 2 3 11 2 4 6" xfId="38594"/>
    <cellStyle name="Note 2 3 11 2 4 7" xfId="43492"/>
    <cellStyle name="Note 2 3 11 2 4 8" xfId="49502"/>
    <cellStyle name="Note 2 3 11 2 5" xfId="9168"/>
    <cellStyle name="Note 2 3 11 2 5 2" xfId="16154"/>
    <cellStyle name="Note 2 3 11 2 5 3" xfId="23370"/>
    <cellStyle name="Note 2 3 11 2 5 4" xfId="28441"/>
    <cellStyle name="Note 2 3 11 2 5 5" xfId="33117"/>
    <cellStyle name="Note 2 3 11 2 5 6" xfId="38595"/>
    <cellStyle name="Note 2 3 11 2 5 7" xfId="43493"/>
    <cellStyle name="Note 2 3 11 2 5 8" xfId="49503"/>
    <cellStyle name="Note 2 3 11 2 6" xfId="16150"/>
    <cellStyle name="Note 2 3 11 2 7" xfId="23366"/>
    <cellStyle name="Note 2 3 11 2 8" xfId="28437"/>
    <cellStyle name="Note 2 3 11 2 9" xfId="33113"/>
    <cellStyle name="Note 2 3 11 3" xfId="3806"/>
    <cellStyle name="Note 2 3 11 3 10" xfId="16155"/>
    <cellStyle name="Note 2 3 11 3 11" xfId="23371"/>
    <cellStyle name="Note 2 3 11 3 12" xfId="28442"/>
    <cellStyle name="Note 2 3 11 3 13" xfId="33118"/>
    <cellStyle name="Note 2 3 11 3 14" xfId="38596"/>
    <cellStyle name="Note 2 3 11 3 15" xfId="43494"/>
    <cellStyle name="Note 2 3 11 3 16" xfId="49504"/>
    <cellStyle name="Note 2 3 11 3 2" xfId="6785"/>
    <cellStyle name="Note 2 3 11 3 2 2" xfId="16156"/>
    <cellStyle name="Note 2 3 11 3 2 3" xfId="23372"/>
    <cellStyle name="Note 2 3 11 3 2 4" xfId="28443"/>
    <cellStyle name="Note 2 3 11 3 2 5" xfId="33119"/>
    <cellStyle name="Note 2 3 11 3 2 6" xfId="38597"/>
    <cellStyle name="Note 2 3 11 3 2 7" xfId="43495"/>
    <cellStyle name="Note 2 3 11 3 2 8" xfId="49505"/>
    <cellStyle name="Note 2 3 11 3 3" xfId="4974"/>
    <cellStyle name="Note 2 3 11 3 3 2" xfId="16157"/>
    <cellStyle name="Note 2 3 11 3 3 3" xfId="23373"/>
    <cellStyle name="Note 2 3 11 3 3 4" xfId="28444"/>
    <cellStyle name="Note 2 3 11 3 3 5" xfId="33120"/>
    <cellStyle name="Note 2 3 11 3 3 6" xfId="38598"/>
    <cellStyle name="Note 2 3 11 3 3 7" xfId="43496"/>
    <cellStyle name="Note 2 3 11 3 3 8" xfId="49506"/>
    <cellStyle name="Note 2 3 11 3 4" xfId="3689"/>
    <cellStyle name="Note 2 3 11 3 4 2" xfId="16158"/>
    <cellStyle name="Note 2 3 11 3 4 3" xfId="23374"/>
    <cellStyle name="Note 2 3 11 3 4 4" xfId="28445"/>
    <cellStyle name="Note 2 3 11 3 4 5" xfId="33121"/>
    <cellStyle name="Note 2 3 11 3 4 6" xfId="38599"/>
    <cellStyle name="Note 2 3 11 3 4 7" xfId="43497"/>
    <cellStyle name="Note 2 3 11 3 4 8" xfId="49507"/>
    <cellStyle name="Note 2 3 11 3 5" xfId="7839"/>
    <cellStyle name="Note 2 3 11 3 5 2" xfId="16159"/>
    <cellStyle name="Note 2 3 11 3 5 3" xfId="23375"/>
    <cellStyle name="Note 2 3 11 3 5 4" xfId="28446"/>
    <cellStyle name="Note 2 3 11 3 5 5" xfId="33122"/>
    <cellStyle name="Note 2 3 11 3 5 6" xfId="38600"/>
    <cellStyle name="Note 2 3 11 3 5 7" xfId="43498"/>
    <cellStyle name="Note 2 3 11 3 5 8" xfId="49508"/>
    <cellStyle name="Note 2 3 11 3 6" xfId="7891"/>
    <cellStyle name="Note 2 3 11 3 6 2" xfId="16160"/>
    <cellStyle name="Note 2 3 11 3 6 3" xfId="23376"/>
    <cellStyle name="Note 2 3 11 3 6 4" xfId="28447"/>
    <cellStyle name="Note 2 3 11 3 6 5" xfId="33123"/>
    <cellStyle name="Note 2 3 11 3 6 6" xfId="38601"/>
    <cellStyle name="Note 2 3 11 3 6 7" xfId="43499"/>
    <cellStyle name="Note 2 3 11 3 6 8" xfId="49509"/>
    <cellStyle name="Note 2 3 11 3 7" xfId="5657"/>
    <cellStyle name="Note 2 3 11 3 7 2" xfId="16161"/>
    <cellStyle name="Note 2 3 11 3 7 3" xfId="23377"/>
    <cellStyle name="Note 2 3 11 3 7 4" xfId="28448"/>
    <cellStyle name="Note 2 3 11 3 7 5" xfId="33124"/>
    <cellStyle name="Note 2 3 11 3 7 6" xfId="38602"/>
    <cellStyle name="Note 2 3 11 3 7 7" xfId="43500"/>
    <cellStyle name="Note 2 3 11 3 7 8" xfId="49510"/>
    <cellStyle name="Note 2 3 11 3 8" xfId="5825"/>
    <cellStyle name="Note 2 3 11 3 8 2" xfId="16162"/>
    <cellStyle name="Note 2 3 11 3 8 3" xfId="23378"/>
    <cellStyle name="Note 2 3 11 3 8 4" xfId="28449"/>
    <cellStyle name="Note 2 3 11 3 8 5" xfId="33125"/>
    <cellStyle name="Note 2 3 11 3 8 6" xfId="38603"/>
    <cellStyle name="Note 2 3 11 3 8 7" xfId="43501"/>
    <cellStyle name="Note 2 3 11 3 8 8" xfId="49511"/>
    <cellStyle name="Note 2 3 11 3 9" xfId="6548"/>
    <cellStyle name="Note 2 3 11 3 9 2" xfId="16163"/>
    <cellStyle name="Note 2 3 11 3 9 3" xfId="23379"/>
    <cellStyle name="Note 2 3 11 3 9 4" xfId="28450"/>
    <cellStyle name="Note 2 3 11 3 9 5" xfId="33126"/>
    <cellStyle name="Note 2 3 11 3 9 6" xfId="38604"/>
    <cellStyle name="Note 2 3 11 3 9 7" xfId="43502"/>
    <cellStyle name="Note 2 3 11 3 9 8" xfId="49512"/>
    <cellStyle name="Note 2 3 11 4" xfId="4629"/>
    <cellStyle name="Note 2 3 11 4 10" xfId="16164"/>
    <cellStyle name="Note 2 3 11 4 11" xfId="23380"/>
    <cellStyle name="Note 2 3 11 4 12" xfId="28451"/>
    <cellStyle name="Note 2 3 11 4 13" xfId="33127"/>
    <cellStyle name="Note 2 3 11 4 14" xfId="38605"/>
    <cellStyle name="Note 2 3 11 4 15" xfId="43503"/>
    <cellStyle name="Note 2 3 11 4 16" xfId="49513"/>
    <cellStyle name="Note 2 3 11 4 2" xfId="7231"/>
    <cellStyle name="Note 2 3 11 4 2 2" xfId="16165"/>
    <cellStyle name="Note 2 3 11 4 2 3" xfId="23381"/>
    <cellStyle name="Note 2 3 11 4 2 4" xfId="28452"/>
    <cellStyle name="Note 2 3 11 4 2 5" xfId="33128"/>
    <cellStyle name="Note 2 3 11 4 2 6" xfId="38606"/>
    <cellStyle name="Note 2 3 11 4 2 7" xfId="43504"/>
    <cellStyle name="Note 2 3 11 4 2 8" xfId="49514"/>
    <cellStyle name="Note 2 3 11 4 3" xfId="7773"/>
    <cellStyle name="Note 2 3 11 4 3 2" xfId="16166"/>
    <cellStyle name="Note 2 3 11 4 3 3" xfId="23382"/>
    <cellStyle name="Note 2 3 11 4 3 4" xfId="28453"/>
    <cellStyle name="Note 2 3 11 4 3 5" xfId="33129"/>
    <cellStyle name="Note 2 3 11 4 3 6" xfId="38607"/>
    <cellStyle name="Note 2 3 11 4 3 7" xfId="43505"/>
    <cellStyle name="Note 2 3 11 4 3 8" xfId="49515"/>
    <cellStyle name="Note 2 3 11 4 4" xfId="8101"/>
    <cellStyle name="Note 2 3 11 4 4 2" xfId="16167"/>
    <cellStyle name="Note 2 3 11 4 4 3" xfId="23383"/>
    <cellStyle name="Note 2 3 11 4 4 4" xfId="28454"/>
    <cellStyle name="Note 2 3 11 4 4 5" xfId="33130"/>
    <cellStyle name="Note 2 3 11 4 4 6" xfId="38608"/>
    <cellStyle name="Note 2 3 11 4 4 7" xfId="43506"/>
    <cellStyle name="Note 2 3 11 4 4 8" xfId="49516"/>
    <cellStyle name="Note 2 3 11 4 5" xfId="8544"/>
    <cellStyle name="Note 2 3 11 4 5 2" xfId="16168"/>
    <cellStyle name="Note 2 3 11 4 5 3" xfId="23384"/>
    <cellStyle name="Note 2 3 11 4 5 4" xfId="28455"/>
    <cellStyle name="Note 2 3 11 4 5 5" xfId="33131"/>
    <cellStyle name="Note 2 3 11 4 5 6" xfId="38609"/>
    <cellStyle name="Note 2 3 11 4 5 7" xfId="43507"/>
    <cellStyle name="Note 2 3 11 4 5 8" xfId="49517"/>
    <cellStyle name="Note 2 3 11 4 6" xfId="8896"/>
    <cellStyle name="Note 2 3 11 4 6 2" xfId="16169"/>
    <cellStyle name="Note 2 3 11 4 6 3" xfId="23385"/>
    <cellStyle name="Note 2 3 11 4 6 4" xfId="28456"/>
    <cellStyle name="Note 2 3 11 4 6 5" xfId="33132"/>
    <cellStyle name="Note 2 3 11 4 6 6" xfId="38610"/>
    <cellStyle name="Note 2 3 11 4 6 7" xfId="43508"/>
    <cellStyle name="Note 2 3 11 4 6 8" xfId="49518"/>
    <cellStyle name="Note 2 3 11 4 7" xfId="9347"/>
    <cellStyle name="Note 2 3 11 4 7 2" xfId="16170"/>
    <cellStyle name="Note 2 3 11 4 7 3" xfId="23386"/>
    <cellStyle name="Note 2 3 11 4 7 4" xfId="28457"/>
    <cellStyle name="Note 2 3 11 4 7 5" xfId="33133"/>
    <cellStyle name="Note 2 3 11 4 7 6" xfId="38611"/>
    <cellStyle name="Note 2 3 11 4 7 7" xfId="43509"/>
    <cellStyle name="Note 2 3 11 4 7 8" xfId="49519"/>
    <cellStyle name="Note 2 3 11 4 8" xfId="9700"/>
    <cellStyle name="Note 2 3 11 4 8 2" xfId="16171"/>
    <cellStyle name="Note 2 3 11 4 8 3" xfId="23387"/>
    <cellStyle name="Note 2 3 11 4 8 4" xfId="28458"/>
    <cellStyle name="Note 2 3 11 4 8 5" xfId="33134"/>
    <cellStyle name="Note 2 3 11 4 8 6" xfId="38612"/>
    <cellStyle name="Note 2 3 11 4 8 7" xfId="43510"/>
    <cellStyle name="Note 2 3 11 4 8 8" xfId="49520"/>
    <cellStyle name="Note 2 3 11 4 9" xfId="9967"/>
    <cellStyle name="Note 2 3 11 4 9 2" xfId="16172"/>
    <cellStyle name="Note 2 3 11 4 9 3" xfId="23388"/>
    <cellStyle name="Note 2 3 11 4 9 4" xfId="28459"/>
    <cellStyle name="Note 2 3 11 4 9 5" xfId="33135"/>
    <cellStyle name="Note 2 3 11 4 9 6" xfId="38613"/>
    <cellStyle name="Note 2 3 11 4 9 7" xfId="43511"/>
    <cellStyle name="Note 2 3 11 4 9 8" xfId="49521"/>
    <cellStyle name="Note 2 3 11 5" xfId="3955"/>
    <cellStyle name="Note 2 3 11 5 2" xfId="16173"/>
    <cellStyle name="Note 2 3 11 5 3" xfId="23389"/>
    <cellStyle name="Note 2 3 11 5 4" xfId="28460"/>
    <cellStyle name="Note 2 3 11 5 5" xfId="33136"/>
    <cellStyle name="Note 2 3 11 5 6" xfId="38614"/>
    <cellStyle name="Note 2 3 11 5 7" xfId="43512"/>
    <cellStyle name="Note 2 3 11 5 8" xfId="49522"/>
    <cellStyle name="Note 2 3 11 6" xfId="4578"/>
    <cellStyle name="Note 2 3 11 6 2" xfId="16174"/>
    <cellStyle name="Note 2 3 11 6 3" xfId="23390"/>
    <cellStyle name="Note 2 3 11 6 4" xfId="28461"/>
    <cellStyle name="Note 2 3 11 6 5" xfId="33137"/>
    <cellStyle name="Note 2 3 11 6 6" xfId="38615"/>
    <cellStyle name="Note 2 3 11 6 7" xfId="43513"/>
    <cellStyle name="Note 2 3 11 6 8" xfId="49523"/>
    <cellStyle name="Note 2 3 11 7" xfId="4788"/>
    <cellStyle name="Note 2 3 11 7 2" xfId="16175"/>
    <cellStyle name="Note 2 3 11 7 3" xfId="23391"/>
    <cellStyle name="Note 2 3 11 7 4" xfId="28462"/>
    <cellStyle name="Note 2 3 11 7 5" xfId="33138"/>
    <cellStyle name="Note 2 3 11 7 6" xfId="38616"/>
    <cellStyle name="Note 2 3 11 7 7" xfId="43514"/>
    <cellStyle name="Note 2 3 11 7 8" xfId="49524"/>
    <cellStyle name="Note 2 3 11 8" xfId="4333"/>
    <cellStyle name="Note 2 3 11 8 2" xfId="16176"/>
    <cellStyle name="Note 2 3 11 8 3" xfId="23392"/>
    <cellStyle name="Note 2 3 11 8 4" xfId="28463"/>
    <cellStyle name="Note 2 3 11 8 5" xfId="33139"/>
    <cellStyle name="Note 2 3 11 8 6" xfId="38617"/>
    <cellStyle name="Note 2 3 11 8 7" xfId="43515"/>
    <cellStyle name="Note 2 3 11 8 8" xfId="49525"/>
    <cellStyle name="Note 2 3 11 9" xfId="11190"/>
    <cellStyle name="Note 2 3 12" xfId="1264"/>
    <cellStyle name="Note 2 3 12 10" xfId="27612"/>
    <cellStyle name="Note 2 3 12 11" xfId="47106"/>
    <cellStyle name="Note 2 3 12 2" xfId="4373"/>
    <cellStyle name="Note 2 3 12 2 10" xfId="38618"/>
    <cellStyle name="Note 2 3 12 2 11" xfId="43516"/>
    <cellStyle name="Note 2 3 12 2 12" xfId="49526"/>
    <cellStyle name="Note 2 3 12 2 2" xfId="7005"/>
    <cellStyle name="Note 2 3 12 2 2 2" xfId="16178"/>
    <cellStyle name="Note 2 3 12 2 2 3" xfId="23394"/>
    <cellStyle name="Note 2 3 12 2 2 4" xfId="28465"/>
    <cellStyle name="Note 2 3 12 2 2 5" xfId="33141"/>
    <cellStyle name="Note 2 3 12 2 2 6" xfId="38619"/>
    <cellStyle name="Note 2 3 12 2 2 7" xfId="43517"/>
    <cellStyle name="Note 2 3 12 2 2 8" xfId="49527"/>
    <cellStyle name="Note 2 3 12 2 3" xfId="3882"/>
    <cellStyle name="Note 2 3 12 2 3 2" xfId="16179"/>
    <cellStyle name="Note 2 3 12 2 3 3" xfId="23395"/>
    <cellStyle name="Note 2 3 12 2 3 4" xfId="28466"/>
    <cellStyle name="Note 2 3 12 2 3 5" xfId="33142"/>
    <cellStyle name="Note 2 3 12 2 3 6" xfId="38620"/>
    <cellStyle name="Note 2 3 12 2 3 7" xfId="43518"/>
    <cellStyle name="Note 2 3 12 2 3 8" xfId="49528"/>
    <cellStyle name="Note 2 3 12 2 4" xfId="6561"/>
    <cellStyle name="Note 2 3 12 2 4 2" xfId="16180"/>
    <cellStyle name="Note 2 3 12 2 4 3" xfId="23396"/>
    <cellStyle name="Note 2 3 12 2 4 4" xfId="28467"/>
    <cellStyle name="Note 2 3 12 2 4 5" xfId="33143"/>
    <cellStyle name="Note 2 3 12 2 4 6" xfId="38621"/>
    <cellStyle name="Note 2 3 12 2 4 7" xfId="43519"/>
    <cellStyle name="Note 2 3 12 2 4 8" xfId="49529"/>
    <cellStyle name="Note 2 3 12 2 5" xfId="9175"/>
    <cellStyle name="Note 2 3 12 2 5 2" xfId="16181"/>
    <cellStyle name="Note 2 3 12 2 5 3" xfId="23397"/>
    <cellStyle name="Note 2 3 12 2 5 4" xfId="28468"/>
    <cellStyle name="Note 2 3 12 2 5 5" xfId="33144"/>
    <cellStyle name="Note 2 3 12 2 5 6" xfId="38622"/>
    <cellStyle name="Note 2 3 12 2 5 7" xfId="43520"/>
    <cellStyle name="Note 2 3 12 2 5 8" xfId="49530"/>
    <cellStyle name="Note 2 3 12 2 6" xfId="16177"/>
    <cellStyle name="Note 2 3 12 2 7" xfId="23393"/>
    <cellStyle name="Note 2 3 12 2 8" xfId="28464"/>
    <cellStyle name="Note 2 3 12 2 9" xfId="33140"/>
    <cellStyle name="Note 2 3 12 3" xfId="5508"/>
    <cellStyle name="Note 2 3 12 3 10" xfId="16182"/>
    <cellStyle name="Note 2 3 12 3 11" xfId="23398"/>
    <cellStyle name="Note 2 3 12 3 12" xfId="28469"/>
    <cellStyle name="Note 2 3 12 3 13" xfId="33145"/>
    <cellStyle name="Note 2 3 12 3 14" xfId="38623"/>
    <cellStyle name="Note 2 3 12 3 15" xfId="43521"/>
    <cellStyle name="Note 2 3 12 3 16" xfId="49531"/>
    <cellStyle name="Note 2 3 12 3 2" xfId="7410"/>
    <cellStyle name="Note 2 3 12 3 2 2" xfId="16183"/>
    <cellStyle name="Note 2 3 12 3 2 3" xfId="23399"/>
    <cellStyle name="Note 2 3 12 3 2 4" xfId="28470"/>
    <cellStyle name="Note 2 3 12 3 2 5" xfId="33146"/>
    <cellStyle name="Note 2 3 12 3 2 6" xfId="38624"/>
    <cellStyle name="Note 2 3 12 3 2 7" xfId="43522"/>
    <cellStyle name="Note 2 3 12 3 2 8" xfId="49532"/>
    <cellStyle name="Note 2 3 12 3 3" xfId="7928"/>
    <cellStyle name="Note 2 3 12 3 3 2" xfId="16184"/>
    <cellStyle name="Note 2 3 12 3 3 3" xfId="23400"/>
    <cellStyle name="Note 2 3 12 3 3 4" xfId="28471"/>
    <cellStyle name="Note 2 3 12 3 3 5" xfId="33147"/>
    <cellStyle name="Note 2 3 12 3 3 6" xfId="38625"/>
    <cellStyle name="Note 2 3 12 3 3 7" xfId="43523"/>
    <cellStyle name="Note 2 3 12 3 3 8" xfId="49533"/>
    <cellStyle name="Note 2 3 12 3 4" xfId="8267"/>
    <cellStyle name="Note 2 3 12 3 4 2" xfId="16185"/>
    <cellStyle name="Note 2 3 12 3 4 3" xfId="23401"/>
    <cellStyle name="Note 2 3 12 3 4 4" xfId="28472"/>
    <cellStyle name="Note 2 3 12 3 4 5" xfId="33148"/>
    <cellStyle name="Note 2 3 12 3 4 6" xfId="38626"/>
    <cellStyle name="Note 2 3 12 3 4 7" xfId="43524"/>
    <cellStyle name="Note 2 3 12 3 4 8" xfId="49534"/>
    <cellStyle name="Note 2 3 12 3 5" xfId="8701"/>
    <cellStyle name="Note 2 3 12 3 5 2" xfId="16186"/>
    <cellStyle name="Note 2 3 12 3 5 3" xfId="23402"/>
    <cellStyle name="Note 2 3 12 3 5 4" xfId="28473"/>
    <cellStyle name="Note 2 3 12 3 5 5" xfId="33149"/>
    <cellStyle name="Note 2 3 12 3 5 6" xfId="38627"/>
    <cellStyle name="Note 2 3 12 3 5 7" xfId="43525"/>
    <cellStyle name="Note 2 3 12 3 5 8" xfId="49535"/>
    <cellStyle name="Note 2 3 12 3 6" xfId="9050"/>
    <cellStyle name="Note 2 3 12 3 6 2" xfId="16187"/>
    <cellStyle name="Note 2 3 12 3 6 3" xfId="23403"/>
    <cellStyle name="Note 2 3 12 3 6 4" xfId="28474"/>
    <cellStyle name="Note 2 3 12 3 6 5" xfId="33150"/>
    <cellStyle name="Note 2 3 12 3 6 6" xfId="38628"/>
    <cellStyle name="Note 2 3 12 3 6 7" xfId="43526"/>
    <cellStyle name="Note 2 3 12 3 6 8" xfId="49536"/>
    <cellStyle name="Note 2 3 12 3 7" xfId="9503"/>
    <cellStyle name="Note 2 3 12 3 7 2" xfId="16188"/>
    <cellStyle name="Note 2 3 12 3 7 3" xfId="23404"/>
    <cellStyle name="Note 2 3 12 3 7 4" xfId="28475"/>
    <cellStyle name="Note 2 3 12 3 7 5" xfId="33151"/>
    <cellStyle name="Note 2 3 12 3 7 6" xfId="38629"/>
    <cellStyle name="Note 2 3 12 3 7 7" xfId="43527"/>
    <cellStyle name="Note 2 3 12 3 7 8" xfId="49537"/>
    <cellStyle name="Note 2 3 12 3 8" xfId="9821"/>
    <cellStyle name="Note 2 3 12 3 8 2" xfId="16189"/>
    <cellStyle name="Note 2 3 12 3 8 3" xfId="23405"/>
    <cellStyle name="Note 2 3 12 3 8 4" xfId="28476"/>
    <cellStyle name="Note 2 3 12 3 8 5" xfId="33152"/>
    <cellStyle name="Note 2 3 12 3 8 6" xfId="38630"/>
    <cellStyle name="Note 2 3 12 3 8 7" xfId="43528"/>
    <cellStyle name="Note 2 3 12 3 8 8" xfId="49538"/>
    <cellStyle name="Note 2 3 12 3 9" xfId="10089"/>
    <cellStyle name="Note 2 3 12 3 9 2" xfId="16190"/>
    <cellStyle name="Note 2 3 12 3 9 3" xfId="23406"/>
    <cellStyle name="Note 2 3 12 3 9 4" xfId="28477"/>
    <cellStyle name="Note 2 3 12 3 9 5" xfId="33153"/>
    <cellStyle name="Note 2 3 12 3 9 6" xfId="38631"/>
    <cellStyle name="Note 2 3 12 3 9 7" xfId="43529"/>
    <cellStyle name="Note 2 3 12 3 9 8" xfId="49539"/>
    <cellStyle name="Note 2 3 12 4" xfId="5120"/>
    <cellStyle name="Note 2 3 12 4 10" xfId="16191"/>
    <cellStyle name="Note 2 3 12 4 11" xfId="23407"/>
    <cellStyle name="Note 2 3 12 4 12" xfId="28478"/>
    <cellStyle name="Note 2 3 12 4 13" xfId="33154"/>
    <cellStyle name="Note 2 3 12 4 14" xfId="38632"/>
    <cellStyle name="Note 2 3 12 4 15" xfId="43530"/>
    <cellStyle name="Note 2 3 12 4 16" xfId="49540"/>
    <cellStyle name="Note 2 3 12 4 2" xfId="7180"/>
    <cellStyle name="Note 2 3 12 4 2 2" xfId="16192"/>
    <cellStyle name="Note 2 3 12 4 2 3" xfId="23408"/>
    <cellStyle name="Note 2 3 12 4 2 4" xfId="28479"/>
    <cellStyle name="Note 2 3 12 4 2 5" xfId="33155"/>
    <cellStyle name="Note 2 3 12 4 2 6" xfId="38633"/>
    <cellStyle name="Note 2 3 12 4 2 7" xfId="43531"/>
    <cellStyle name="Note 2 3 12 4 2 8" xfId="49541"/>
    <cellStyle name="Note 2 3 12 4 3" xfId="7731"/>
    <cellStyle name="Note 2 3 12 4 3 2" xfId="16193"/>
    <cellStyle name="Note 2 3 12 4 3 3" xfId="23409"/>
    <cellStyle name="Note 2 3 12 4 3 4" xfId="28480"/>
    <cellStyle name="Note 2 3 12 4 3 5" xfId="33156"/>
    <cellStyle name="Note 2 3 12 4 3 6" xfId="38634"/>
    <cellStyle name="Note 2 3 12 4 3 7" xfId="43532"/>
    <cellStyle name="Note 2 3 12 4 3 8" xfId="49542"/>
    <cellStyle name="Note 2 3 12 4 4" xfId="8047"/>
    <cellStyle name="Note 2 3 12 4 4 2" xfId="16194"/>
    <cellStyle name="Note 2 3 12 4 4 3" xfId="23410"/>
    <cellStyle name="Note 2 3 12 4 4 4" xfId="28481"/>
    <cellStyle name="Note 2 3 12 4 4 5" xfId="33157"/>
    <cellStyle name="Note 2 3 12 4 4 6" xfId="38635"/>
    <cellStyle name="Note 2 3 12 4 4 7" xfId="43533"/>
    <cellStyle name="Note 2 3 12 4 4 8" xfId="49543"/>
    <cellStyle name="Note 2 3 12 4 5" xfId="8504"/>
    <cellStyle name="Note 2 3 12 4 5 2" xfId="16195"/>
    <cellStyle name="Note 2 3 12 4 5 3" xfId="23411"/>
    <cellStyle name="Note 2 3 12 4 5 4" xfId="28482"/>
    <cellStyle name="Note 2 3 12 4 5 5" xfId="33158"/>
    <cellStyle name="Note 2 3 12 4 5 6" xfId="38636"/>
    <cellStyle name="Note 2 3 12 4 5 7" xfId="43534"/>
    <cellStyle name="Note 2 3 12 4 5 8" xfId="49544"/>
    <cellStyle name="Note 2 3 12 4 6" xfId="8847"/>
    <cellStyle name="Note 2 3 12 4 6 2" xfId="16196"/>
    <cellStyle name="Note 2 3 12 4 6 3" xfId="23412"/>
    <cellStyle name="Note 2 3 12 4 6 4" xfId="28483"/>
    <cellStyle name="Note 2 3 12 4 6 5" xfId="33159"/>
    <cellStyle name="Note 2 3 12 4 6 6" xfId="38637"/>
    <cellStyle name="Note 2 3 12 4 6 7" xfId="43535"/>
    <cellStyle name="Note 2 3 12 4 6 8" xfId="49545"/>
    <cellStyle name="Note 2 3 12 4 7" xfId="9309"/>
    <cellStyle name="Note 2 3 12 4 7 2" xfId="16197"/>
    <cellStyle name="Note 2 3 12 4 7 3" xfId="23413"/>
    <cellStyle name="Note 2 3 12 4 7 4" xfId="28484"/>
    <cellStyle name="Note 2 3 12 4 7 5" xfId="33160"/>
    <cellStyle name="Note 2 3 12 4 7 6" xfId="38638"/>
    <cellStyle name="Note 2 3 12 4 7 7" xfId="43536"/>
    <cellStyle name="Note 2 3 12 4 7 8" xfId="49546"/>
    <cellStyle name="Note 2 3 12 4 8" xfId="9666"/>
    <cellStyle name="Note 2 3 12 4 8 2" xfId="16198"/>
    <cellStyle name="Note 2 3 12 4 8 3" xfId="23414"/>
    <cellStyle name="Note 2 3 12 4 8 4" xfId="28485"/>
    <cellStyle name="Note 2 3 12 4 8 5" xfId="33161"/>
    <cellStyle name="Note 2 3 12 4 8 6" xfId="38639"/>
    <cellStyle name="Note 2 3 12 4 8 7" xfId="43537"/>
    <cellStyle name="Note 2 3 12 4 8 8" xfId="49547"/>
    <cellStyle name="Note 2 3 12 4 9" xfId="9934"/>
    <cellStyle name="Note 2 3 12 4 9 2" xfId="16199"/>
    <cellStyle name="Note 2 3 12 4 9 3" xfId="23415"/>
    <cellStyle name="Note 2 3 12 4 9 4" xfId="28486"/>
    <cellStyle name="Note 2 3 12 4 9 5" xfId="33162"/>
    <cellStyle name="Note 2 3 12 4 9 6" xfId="38640"/>
    <cellStyle name="Note 2 3 12 4 9 7" xfId="43538"/>
    <cellStyle name="Note 2 3 12 4 9 8" xfId="49548"/>
    <cellStyle name="Note 2 3 12 5" xfId="5448"/>
    <cellStyle name="Note 2 3 12 5 2" xfId="16200"/>
    <cellStyle name="Note 2 3 12 5 3" xfId="23416"/>
    <cellStyle name="Note 2 3 12 5 4" xfId="28487"/>
    <cellStyle name="Note 2 3 12 5 5" xfId="33163"/>
    <cellStyle name="Note 2 3 12 5 6" xfId="38641"/>
    <cellStyle name="Note 2 3 12 5 7" xfId="43539"/>
    <cellStyle name="Note 2 3 12 5 8" xfId="49549"/>
    <cellStyle name="Note 2 3 12 6" xfId="4622"/>
    <cellStyle name="Note 2 3 12 6 2" xfId="16201"/>
    <cellStyle name="Note 2 3 12 6 3" xfId="23417"/>
    <cellStyle name="Note 2 3 12 6 4" xfId="28488"/>
    <cellStyle name="Note 2 3 12 6 5" xfId="33164"/>
    <cellStyle name="Note 2 3 12 6 6" xfId="38642"/>
    <cellStyle name="Note 2 3 12 6 7" xfId="43540"/>
    <cellStyle name="Note 2 3 12 6 8" xfId="49550"/>
    <cellStyle name="Note 2 3 12 7" xfId="3932"/>
    <cellStyle name="Note 2 3 12 7 2" xfId="16202"/>
    <cellStyle name="Note 2 3 12 7 3" xfId="23418"/>
    <cellStyle name="Note 2 3 12 7 4" xfId="28489"/>
    <cellStyle name="Note 2 3 12 7 5" xfId="33165"/>
    <cellStyle name="Note 2 3 12 7 6" xfId="38643"/>
    <cellStyle name="Note 2 3 12 7 7" xfId="43541"/>
    <cellStyle name="Note 2 3 12 7 8" xfId="49551"/>
    <cellStyle name="Note 2 3 12 8" xfId="4453"/>
    <cellStyle name="Note 2 3 12 8 2" xfId="16203"/>
    <cellStyle name="Note 2 3 12 8 3" xfId="23419"/>
    <cellStyle name="Note 2 3 12 8 4" xfId="28490"/>
    <cellStyle name="Note 2 3 12 8 5" xfId="33166"/>
    <cellStyle name="Note 2 3 12 8 6" xfId="38644"/>
    <cellStyle name="Note 2 3 12 8 7" xfId="43542"/>
    <cellStyle name="Note 2 3 12 8 8" xfId="49552"/>
    <cellStyle name="Note 2 3 12 9" xfId="11223"/>
    <cellStyle name="Note 2 3 13" xfId="1307"/>
    <cellStyle name="Note 2 3 13 10" xfId="20607"/>
    <cellStyle name="Note 2 3 13 11" xfId="47116"/>
    <cellStyle name="Note 2 3 13 2" xfId="4397"/>
    <cellStyle name="Note 2 3 13 2 10" xfId="38645"/>
    <cellStyle name="Note 2 3 13 2 11" xfId="43543"/>
    <cellStyle name="Note 2 3 13 2 12" xfId="49553"/>
    <cellStyle name="Note 2 3 13 2 2" xfId="7015"/>
    <cellStyle name="Note 2 3 13 2 2 2" xfId="16205"/>
    <cellStyle name="Note 2 3 13 2 2 3" xfId="23421"/>
    <cellStyle name="Note 2 3 13 2 2 4" xfId="28492"/>
    <cellStyle name="Note 2 3 13 2 2 5" xfId="33168"/>
    <cellStyle name="Note 2 3 13 2 2 6" xfId="38646"/>
    <cellStyle name="Note 2 3 13 2 2 7" xfId="43544"/>
    <cellStyle name="Note 2 3 13 2 2 8" xfId="49554"/>
    <cellStyle name="Note 2 3 13 2 3" xfId="7248"/>
    <cellStyle name="Note 2 3 13 2 3 2" xfId="16206"/>
    <cellStyle name="Note 2 3 13 2 3 3" xfId="23422"/>
    <cellStyle name="Note 2 3 13 2 3 4" xfId="28493"/>
    <cellStyle name="Note 2 3 13 2 3 5" xfId="33169"/>
    <cellStyle name="Note 2 3 13 2 3 6" xfId="38647"/>
    <cellStyle name="Note 2 3 13 2 3 7" xfId="43545"/>
    <cellStyle name="Note 2 3 13 2 3 8" xfId="49555"/>
    <cellStyle name="Note 2 3 13 2 4" xfId="3917"/>
    <cellStyle name="Note 2 3 13 2 4 2" xfId="16207"/>
    <cellStyle name="Note 2 3 13 2 4 3" xfId="23423"/>
    <cellStyle name="Note 2 3 13 2 4 4" xfId="28494"/>
    <cellStyle name="Note 2 3 13 2 4 5" xfId="33170"/>
    <cellStyle name="Note 2 3 13 2 4 6" xfId="38648"/>
    <cellStyle name="Note 2 3 13 2 4 7" xfId="43546"/>
    <cellStyle name="Note 2 3 13 2 4 8" xfId="49556"/>
    <cellStyle name="Note 2 3 13 2 5" xfId="9185"/>
    <cellStyle name="Note 2 3 13 2 5 2" xfId="16208"/>
    <cellStyle name="Note 2 3 13 2 5 3" xfId="23424"/>
    <cellStyle name="Note 2 3 13 2 5 4" xfId="28495"/>
    <cellStyle name="Note 2 3 13 2 5 5" xfId="33171"/>
    <cellStyle name="Note 2 3 13 2 5 6" xfId="38649"/>
    <cellStyle name="Note 2 3 13 2 5 7" xfId="43547"/>
    <cellStyle name="Note 2 3 13 2 5 8" xfId="49557"/>
    <cellStyle name="Note 2 3 13 2 6" xfId="16204"/>
    <cellStyle name="Note 2 3 13 2 7" xfId="23420"/>
    <cellStyle name="Note 2 3 13 2 8" xfId="28491"/>
    <cellStyle name="Note 2 3 13 2 9" xfId="33167"/>
    <cellStyle name="Note 2 3 13 3" xfId="4799"/>
    <cellStyle name="Note 2 3 13 3 10" xfId="16209"/>
    <cellStyle name="Note 2 3 13 3 11" xfId="23425"/>
    <cellStyle name="Note 2 3 13 3 12" xfId="28496"/>
    <cellStyle name="Note 2 3 13 3 13" xfId="33172"/>
    <cellStyle name="Note 2 3 13 3 14" xfId="38650"/>
    <cellStyle name="Note 2 3 13 3 15" xfId="43548"/>
    <cellStyle name="Note 2 3 13 3 16" xfId="49558"/>
    <cellStyle name="Note 2 3 13 3 2" xfId="7156"/>
    <cellStyle name="Note 2 3 13 3 2 2" xfId="16210"/>
    <cellStyle name="Note 2 3 13 3 2 3" xfId="23426"/>
    <cellStyle name="Note 2 3 13 3 2 4" xfId="28497"/>
    <cellStyle name="Note 2 3 13 3 2 5" xfId="33173"/>
    <cellStyle name="Note 2 3 13 3 2 6" xfId="38651"/>
    <cellStyle name="Note 2 3 13 3 2 7" xfId="43549"/>
    <cellStyle name="Note 2 3 13 3 2 8" xfId="49559"/>
    <cellStyle name="Note 2 3 13 3 3" xfId="7716"/>
    <cellStyle name="Note 2 3 13 3 3 2" xfId="16211"/>
    <cellStyle name="Note 2 3 13 3 3 3" xfId="23427"/>
    <cellStyle name="Note 2 3 13 3 3 4" xfId="28498"/>
    <cellStyle name="Note 2 3 13 3 3 5" xfId="33174"/>
    <cellStyle name="Note 2 3 13 3 3 6" xfId="38652"/>
    <cellStyle name="Note 2 3 13 3 3 7" xfId="43550"/>
    <cellStyle name="Note 2 3 13 3 3 8" xfId="49560"/>
    <cellStyle name="Note 2 3 13 3 4" xfId="8028"/>
    <cellStyle name="Note 2 3 13 3 4 2" xfId="16212"/>
    <cellStyle name="Note 2 3 13 3 4 3" xfId="23428"/>
    <cellStyle name="Note 2 3 13 3 4 4" xfId="28499"/>
    <cellStyle name="Note 2 3 13 3 4 5" xfId="33175"/>
    <cellStyle name="Note 2 3 13 3 4 6" xfId="38653"/>
    <cellStyle name="Note 2 3 13 3 4 7" xfId="43551"/>
    <cellStyle name="Note 2 3 13 3 4 8" xfId="49561"/>
    <cellStyle name="Note 2 3 13 3 5" xfId="8489"/>
    <cellStyle name="Note 2 3 13 3 5 2" xfId="16213"/>
    <cellStyle name="Note 2 3 13 3 5 3" xfId="23429"/>
    <cellStyle name="Note 2 3 13 3 5 4" xfId="28500"/>
    <cellStyle name="Note 2 3 13 3 5 5" xfId="33176"/>
    <cellStyle name="Note 2 3 13 3 5 6" xfId="38654"/>
    <cellStyle name="Note 2 3 13 3 5 7" xfId="43552"/>
    <cellStyle name="Note 2 3 13 3 5 8" xfId="49562"/>
    <cellStyle name="Note 2 3 13 3 6" xfId="8828"/>
    <cellStyle name="Note 2 3 13 3 6 2" xfId="16214"/>
    <cellStyle name="Note 2 3 13 3 6 3" xfId="23430"/>
    <cellStyle name="Note 2 3 13 3 6 4" xfId="28501"/>
    <cellStyle name="Note 2 3 13 3 6 5" xfId="33177"/>
    <cellStyle name="Note 2 3 13 3 6 6" xfId="38655"/>
    <cellStyle name="Note 2 3 13 3 6 7" xfId="43553"/>
    <cellStyle name="Note 2 3 13 3 6 8" xfId="49563"/>
    <cellStyle name="Note 2 3 13 3 7" xfId="9289"/>
    <cellStyle name="Note 2 3 13 3 7 2" xfId="16215"/>
    <cellStyle name="Note 2 3 13 3 7 3" xfId="23431"/>
    <cellStyle name="Note 2 3 13 3 7 4" xfId="28502"/>
    <cellStyle name="Note 2 3 13 3 7 5" xfId="33178"/>
    <cellStyle name="Note 2 3 13 3 7 6" xfId="38656"/>
    <cellStyle name="Note 2 3 13 3 7 7" xfId="43554"/>
    <cellStyle name="Note 2 3 13 3 7 8" xfId="49564"/>
    <cellStyle name="Note 2 3 13 3 8" xfId="9652"/>
    <cellStyle name="Note 2 3 13 3 8 2" xfId="16216"/>
    <cellStyle name="Note 2 3 13 3 8 3" xfId="23432"/>
    <cellStyle name="Note 2 3 13 3 8 4" xfId="28503"/>
    <cellStyle name="Note 2 3 13 3 8 5" xfId="33179"/>
    <cellStyle name="Note 2 3 13 3 8 6" xfId="38657"/>
    <cellStyle name="Note 2 3 13 3 8 7" xfId="43555"/>
    <cellStyle name="Note 2 3 13 3 8 8" xfId="49565"/>
    <cellStyle name="Note 2 3 13 3 9" xfId="9920"/>
    <cellStyle name="Note 2 3 13 3 9 2" xfId="16217"/>
    <cellStyle name="Note 2 3 13 3 9 3" xfId="23433"/>
    <cellStyle name="Note 2 3 13 3 9 4" xfId="28504"/>
    <cellStyle name="Note 2 3 13 3 9 5" xfId="33180"/>
    <cellStyle name="Note 2 3 13 3 9 6" xfId="38658"/>
    <cellStyle name="Note 2 3 13 3 9 7" xfId="43556"/>
    <cellStyle name="Note 2 3 13 3 9 8" xfId="49566"/>
    <cellStyle name="Note 2 3 13 4" xfId="5092"/>
    <cellStyle name="Note 2 3 13 4 10" xfId="16218"/>
    <cellStyle name="Note 2 3 13 4 11" xfId="23434"/>
    <cellStyle name="Note 2 3 13 4 12" xfId="28505"/>
    <cellStyle name="Note 2 3 13 4 13" xfId="33181"/>
    <cellStyle name="Note 2 3 13 4 14" xfId="38659"/>
    <cellStyle name="Note 2 3 13 4 15" xfId="43557"/>
    <cellStyle name="Note 2 3 13 4 16" xfId="49567"/>
    <cellStyle name="Note 2 3 13 4 2" xfId="7431"/>
    <cellStyle name="Note 2 3 13 4 2 2" xfId="16219"/>
    <cellStyle name="Note 2 3 13 4 2 3" xfId="23435"/>
    <cellStyle name="Note 2 3 13 4 2 4" xfId="28506"/>
    <cellStyle name="Note 2 3 13 4 2 5" xfId="33182"/>
    <cellStyle name="Note 2 3 13 4 2 6" xfId="38660"/>
    <cellStyle name="Note 2 3 13 4 2 7" xfId="43558"/>
    <cellStyle name="Note 2 3 13 4 2 8" xfId="49568"/>
    <cellStyle name="Note 2 3 13 4 3" xfId="7950"/>
    <cellStyle name="Note 2 3 13 4 3 2" xfId="16220"/>
    <cellStyle name="Note 2 3 13 4 3 3" xfId="23436"/>
    <cellStyle name="Note 2 3 13 4 3 4" xfId="28507"/>
    <cellStyle name="Note 2 3 13 4 3 5" xfId="33183"/>
    <cellStyle name="Note 2 3 13 4 3 6" xfId="38661"/>
    <cellStyle name="Note 2 3 13 4 3 7" xfId="43559"/>
    <cellStyle name="Note 2 3 13 4 3 8" xfId="49569"/>
    <cellStyle name="Note 2 3 13 4 4" xfId="8290"/>
    <cellStyle name="Note 2 3 13 4 4 2" xfId="16221"/>
    <cellStyle name="Note 2 3 13 4 4 3" xfId="23437"/>
    <cellStyle name="Note 2 3 13 4 4 4" xfId="28508"/>
    <cellStyle name="Note 2 3 13 4 4 5" xfId="33184"/>
    <cellStyle name="Note 2 3 13 4 4 6" xfId="38662"/>
    <cellStyle name="Note 2 3 13 4 4 7" xfId="43560"/>
    <cellStyle name="Note 2 3 13 4 4 8" xfId="49570"/>
    <cellStyle name="Note 2 3 13 4 5" xfId="8725"/>
    <cellStyle name="Note 2 3 13 4 5 2" xfId="16222"/>
    <cellStyle name="Note 2 3 13 4 5 3" xfId="23438"/>
    <cellStyle name="Note 2 3 13 4 5 4" xfId="28509"/>
    <cellStyle name="Note 2 3 13 4 5 5" xfId="33185"/>
    <cellStyle name="Note 2 3 13 4 5 6" xfId="38663"/>
    <cellStyle name="Note 2 3 13 4 5 7" xfId="43561"/>
    <cellStyle name="Note 2 3 13 4 5 8" xfId="49571"/>
    <cellStyle name="Note 2 3 13 4 6" xfId="9072"/>
    <cellStyle name="Note 2 3 13 4 6 2" xfId="16223"/>
    <cellStyle name="Note 2 3 13 4 6 3" xfId="23439"/>
    <cellStyle name="Note 2 3 13 4 6 4" xfId="28510"/>
    <cellStyle name="Note 2 3 13 4 6 5" xfId="33186"/>
    <cellStyle name="Note 2 3 13 4 6 6" xfId="38664"/>
    <cellStyle name="Note 2 3 13 4 6 7" xfId="43562"/>
    <cellStyle name="Note 2 3 13 4 6 8" xfId="49572"/>
    <cellStyle name="Note 2 3 13 4 7" xfId="9523"/>
    <cellStyle name="Note 2 3 13 4 7 2" xfId="16224"/>
    <cellStyle name="Note 2 3 13 4 7 3" xfId="23440"/>
    <cellStyle name="Note 2 3 13 4 7 4" xfId="28511"/>
    <cellStyle name="Note 2 3 13 4 7 5" xfId="33187"/>
    <cellStyle name="Note 2 3 13 4 7 6" xfId="38665"/>
    <cellStyle name="Note 2 3 13 4 7 7" xfId="43563"/>
    <cellStyle name="Note 2 3 13 4 7 8" xfId="49573"/>
    <cellStyle name="Note 2 3 13 4 8" xfId="9839"/>
    <cellStyle name="Note 2 3 13 4 8 2" xfId="16225"/>
    <cellStyle name="Note 2 3 13 4 8 3" xfId="23441"/>
    <cellStyle name="Note 2 3 13 4 8 4" xfId="28512"/>
    <cellStyle name="Note 2 3 13 4 8 5" xfId="33188"/>
    <cellStyle name="Note 2 3 13 4 8 6" xfId="38666"/>
    <cellStyle name="Note 2 3 13 4 8 7" xfId="43564"/>
    <cellStyle name="Note 2 3 13 4 8 8" xfId="49574"/>
    <cellStyle name="Note 2 3 13 4 9" xfId="10108"/>
    <cellStyle name="Note 2 3 13 4 9 2" xfId="16226"/>
    <cellStyle name="Note 2 3 13 4 9 3" xfId="23442"/>
    <cellStyle name="Note 2 3 13 4 9 4" xfId="28513"/>
    <cellStyle name="Note 2 3 13 4 9 5" xfId="33189"/>
    <cellStyle name="Note 2 3 13 4 9 6" xfId="38667"/>
    <cellStyle name="Note 2 3 13 4 9 7" xfId="43565"/>
    <cellStyle name="Note 2 3 13 4 9 8" xfId="49575"/>
    <cellStyle name="Note 2 3 13 5" xfId="4564"/>
    <cellStyle name="Note 2 3 13 5 2" xfId="16227"/>
    <cellStyle name="Note 2 3 13 5 3" xfId="23443"/>
    <cellStyle name="Note 2 3 13 5 4" xfId="28514"/>
    <cellStyle name="Note 2 3 13 5 5" xfId="33190"/>
    <cellStyle name="Note 2 3 13 5 6" xfId="38668"/>
    <cellStyle name="Note 2 3 13 5 7" xfId="43566"/>
    <cellStyle name="Note 2 3 13 5 8" xfId="49576"/>
    <cellStyle name="Note 2 3 13 6" xfId="5578"/>
    <cellStyle name="Note 2 3 13 6 2" xfId="16228"/>
    <cellStyle name="Note 2 3 13 6 3" xfId="23444"/>
    <cellStyle name="Note 2 3 13 6 4" xfId="28515"/>
    <cellStyle name="Note 2 3 13 6 5" xfId="33191"/>
    <cellStyle name="Note 2 3 13 6 6" xfId="38669"/>
    <cellStyle name="Note 2 3 13 6 7" xfId="43567"/>
    <cellStyle name="Note 2 3 13 6 8" xfId="49577"/>
    <cellStyle name="Note 2 3 13 7" xfId="6048"/>
    <cellStyle name="Note 2 3 13 7 2" xfId="16229"/>
    <cellStyle name="Note 2 3 13 7 3" xfId="23445"/>
    <cellStyle name="Note 2 3 13 7 4" xfId="28516"/>
    <cellStyle name="Note 2 3 13 7 5" xfId="33192"/>
    <cellStyle name="Note 2 3 13 7 6" xfId="38670"/>
    <cellStyle name="Note 2 3 13 7 7" xfId="43568"/>
    <cellStyle name="Note 2 3 13 7 8" xfId="49578"/>
    <cellStyle name="Note 2 3 13 8" xfId="5729"/>
    <cellStyle name="Note 2 3 13 8 2" xfId="16230"/>
    <cellStyle name="Note 2 3 13 8 3" xfId="23446"/>
    <cellStyle name="Note 2 3 13 8 4" xfId="28517"/>
    <cellStyle name="Note 2 3 13 8 5" xfId="33193"/>
    <cellStyle name="Note 2 3 13 8 6" xfId="38671"/>
    <cellStyle name="Note 2 3 13 8 7" xfId="43569"/>
    <cellStyle name="Note 2 3 13 8 8" xfId="49579"/>
    <cellStyle name="Note 2 3 13 9" xfId="11256"/>
    <cellStyle name="Note 2 3 14" xfId="1344"/>
    <cellStyle name="Note 2 3 14 10" xfId="27616"/>
    <cellStyle name="Note 2 3 14 11" xfId="47126"/>
    <cellStyle name="Note 2 3 14 2" xfId="4417"/>
    <cellStyle name="Note 2 3 14 2 10" xfId="38672"/>
    <cellStyle name="Note 2 3 14 2 11" xfId="43570"/>
    <cellStyle name="Note 2 3 14 2 12" xfId="49580"/>
    <cellStyle name="Note 2 3 14 2 2" xfId="7027"/>
    <cellStyle name="Note 2 3 14 2 2 2" xfId="16232"/>
    <cellStyle name="Note 2 3 14 2 2 3" xfId="23448"/>
    <cellStyle name="Note 2 3 14 2 2 4" xfId="28519"/>
    <cellStyle name="Note 2 3 14 2 2 5" xfId="33195"/>
    <cellStyle name="Note 2 3 14 2 2 6" xfId="38673"/>
    <cellStyle name="Note 2 3 14 2 2 7" xfId="43571"/>
    <cellStyle name="Note 2 3 14 2 2 8" xfId="49581"/>
    <cellStyle name="Note 2 3 14 2 3" xfId="7161"/>
    <cellStyle name="Note 2 3 14 2 3 2" xfId="16233"/>
    <cellStyle name="Note 2 3 14 2 3 3" xfId="23449"/>
    <cellStyle name="Note 2 3 14 2 3 4" xfId="28520"/>
    <cellStyle name="Note 2 3 14 2 3 5" xfId="33196"/>
    <cellStyle name="Note 2 3 14 2 3 6" xfId="38674"/>
    <cellStyle name="Note 2 3 14 2 3 7" xfId="43572"/>
    <cellStyle name="Note 2 3 14 2 3 8" xfId="49582"/>
    <cellStyle name="Note 2 3 14 2 4" xfId="6309"/>
    <cellStyle name="Note 2 3 14 2 4 2" xfId="16234"/>
    <cellStyle name="Note 2 3 14 2 4 3" xfId="23450"/>
    <cellStyle name="Note 2 3 14 2 4 4" xfId="28521"/>
    <cellStyle name="Note 2 3 14 2 4 5" xfId="33197"/>
    <cellStyle name="Note 2 3 14 2 4 6" xfId="38675"/>
    <cellStyle name="Note 2 3 14 2 4 7" xfId="43573"/>
    <cellStyle name="Note 2 3 14 2 4 8" xfId="49583"/>
    <cellStyle name="Note 2 3 14 2 5" xfId="9192"/>
    <cellStyle name="Note 2 3 14 2 5 2" xfId="16235"/>
    <cellStyle name="Note 2 3 14 2 5 3" xfId="23451"/>
    <cellStyle name="Note 2 3 14 2 5 4" xfId="28522"/>
    <cellStyle name="Note 2 3 14 2 5 5" xfId="33198"/>
    <cellStyle name="Note 2 3 14 2 5 6" xfId="38676"/>
    <cellStyle name="Note 2 3 14 2 5 7" xfId="43574"/>
    <cellStyle name="Note 2 3 14 2 5 8" xfId="49584"/>
    <cellStyle name="Note 2 3 14 2 6" xfId="16231"/>
    <cellStyle name="Note 2 3 14 2 7" xfId="23447"/>
    <cellStyle name="Note 2 3 14 2 8" xfId="28518"/>
    <cellStyle name="Note 2 3 14 2 9" xfId="33194"/>
    <cellStyle name="Note 2 3 14 3" xfId="3789"/>
    <cellStyle name="Note 2 3 14 3 10" xfId="16236"/>
    <cellStyle name="Note 2 3 14 3 11" xfId="23452"/>
    <cellStyle name="Note 2 3 14 3 12" xfId="28523"/>
    <cellStyle name="Note 2 3 14 3 13" xfId="33199"/>
    <cellStyle name="Note 2 3 14 3 14" xfId="38677"/>
    <cellStyle name="Note 2 3 14 3 15" xfId="43575"/>
    <cellStyle name="Note 2 3 14 3 16" xfId="49585"/>
    <cellStyle name="Note 2 3 14 3 2" xfId="6777"/>
    <cellStyle name="Note 2 3 14 3 2 2" xfId="16237"/>
    <cellStyle name="Note 2 3 14 3 2 3" xfId="23453"/>
    <cellStyle name="Note 2 3 14 3 2 4" xfId="28524"/>
    <cellStyle name="Note 2 3 14 3 2 5" xfId="33200"/>
    <cellStyle name="Note 2 3 14 3 2 6" xfId="38678"/>
    <cellStyle name="Note 2 3 14 3 2 7" xfId="43576"/>
    <cellStyle name="Note 2 3 14 3 2 8" xfId="49586"/>
    <cellStyle name="Note 2 3 14 3 3" xfId="5360"/>
    <cellStyle name="Note 2 3 14 3 3 2" xfId="16238"/>
    <cellStyle name="Note 2 3 14 3 3 3" xfId="23454"/>
    <cellStyle name="Note 2 3 14 3 3 4" xfId="28525"/>
    <cellStyle name="Note 2 3 14 3 3 5" xfId="33201"/>
    <cellStyle name="Note 2 3 14 3 3 6" xfId="38679"/>
    <cellStyle name="Note 2 3 14 3 3 7" xfId="43577"/>
    <cellStyle name="Note 2 3 14 3 3 8" xfId="49587"/>
    <cellStyle name="Note 2 3 14 3 4" xfId="6547"/>
    <cellStyle name="Note 2 3 14 3 4 2" xfId="16239"/>
    <cellStyle name="Note 2 3 14 3 4 3" xfId="23455"/>
    <cellStyle name="Note 2 3 14 3 4 4" xfId="28526"/>
    <cellStyle name="Note 2 3 14 3 4 5" xfId="33202"/>
    <cellStyle name="Note 2 3 14 3 4 6" xfId="38680"/>
    <cellStyle name="Note 2 3 14 3 4 7" xfId="43578"/>
    <cellStyle name="Note 2 3 14 3 4 8" xfId="49588"/>
    <cellStyle name="Note 2 3 14 3 5" xfId="6566"/>
    <cellStyle name="Note 2 3 14 3 5 2" xfId="16240"/>
    <cellStyle name="Note 2 3 14 3 5 3" xfId="23456"/>
    <cellStyle name="Note 2 3 14 3 5 4" xfId="28527"/>
    <cellStyle name="Note 2 3 14 3 5 5" xfId="33203"/>
    <cellStyle name="Note 2 3 14 3 5 6" xfId="38681"/>
    <cellStyle name="Note 2 3 14 3 5 7" xfId="43579"/>
    <cellStyle name="Note 2 3 14 3 5 8" xfId="49589"/>
    <cellStyle name="Note 2 3 14 3 6" xfId="3891"/>
    <cellStyle name="Note 2 3 14 3 6 2" xfId="16241"/>
    <cellStyle name="Note 2 3 14 3 6 3" xfId="23457"/>
    <cellStyle name="Note 2 3 14 3 6 4" xfId="28528"/>
    <cellStyle name="Note 2 3 14 3 6 5" xfId="33204"/>
    <cellStyle name="Note 2 3 14 3 6 6" xfId="38682"/>
    <cellStyle name="Note 2 3 14 3 6 7" xfId="43580"/>
    <cellStyle name="Note 2 3 14 3 6 8" xfId="49590"/>
    <cellStyle name="Note 2 3 14 3 7" xfId="7238"/>
    <cellStyle name="Note 2 3 14 3 7 2" xfId="16242"/>
    <cellStyle name="Note 2 3 14 3 7 3" xfId="23458"/>
    <cellStyle name="Note 2 3 14 3 7 4" xfId="28529"/>
    <cellStyle name="Note 2 3 14 3 7 5" xfId="33205"/>
    <cellStyle name="Note 2 3 14 3 7 6" xfId="38683"/>
    <cellStyle name="Note 2 3 14 3 7 7" xfId="43581"/>
    <cellStyle name="Note 2 3 14 3 7 8" xfId="49591"/>
    <cellStyle name="Note 2 3 14 3 8" xfId="5708"/>
    <cellStyle name="Note 2 3 14 3 8 2" xfId="16243"/>
    <cellStyle name="Note 2 3 14 3 8 3" xfId="23459"/>
    <cellStyle name="Note 2 3 14 3 8 4" xfId="28530"/>
    <cellStyle name="Note 2 3 14 3 8 5" xfId="33206"/>
    <cellStyle name="Note 2 3 14 3 8 6" xfId="38684"/>
    <cellStyle name="Note 2 3 14 3 8 7" xfId="43582"/>
    <cellStyle name="Note 2 3 14 3 8 8" xfId="49592"/>
    <cellStyle name="Note 2 3 14 3 9" xfId="6509"/>
    <cellStyle name="Note 2 3 14 3 9 2" xfId="16244"/>
    <cellStyle name="Note 2 3 14 3 9 3" xfId="23460"/>
    <cellStyle name="Note 2 3 14 3 9 4" xfId="28531"/>
    <cellStyle name="Note 2 3 14 3 9 5" xfId="33207"/>
    <cellStyle name="Note 2 3 14 3 9 6" xfId="38685"/>
    <cellStyle name="Note 2 3 14 3 9 7" xfId="43583"/>
    <cellStyle name="Note 2 3 14 3 9 8" xfId="49593"/>
    <cellStyle name="Note 2 3 14 4" xfId="4885"/>
    <cellStyle name="Note 2 3 14 4 10" xfId="16245"/>
    <cellStyle name="Note 2 3 14 4 11" xfId="23461"/>
    <cellStyle name="Note 2 3 14 4 12" xfId="28532"/>
    <cellStyle name="Note 2 3 14 4 13" xfId="33208"/>
    <cellStyle name="Note 2 3 14 4 14" xfId="38686"/>
    <cellStyle name="Note 2 3 14 4 15" xfId="43584"/>
    <cellStyle name="Note 2 3 14 4 16" xfId="49594"/>
    <cellStyle name="Note 2 3 14 4 2" xfId="7152"/>
    <cellStyle name="Note 2 3 14 4 2 2" xfId="16246"/>
    <cellStyle name="Note 2 3 14 4 2 3" xfId="23462"/>
    <cellStyle name="Note 2 3 14 4 2 4" xfId="28533"/>
    <cellStyle name="Note 2 3 14 4 2 5" xfId="33209"/>
    <cellStyle name="Note 2 3 14 4 2 6" xfId="38687"/>
    <cellStyle name="Note 2 3 14 4 2 7" xfId="43585"/>
    <cellStyle name="Note 2 3 14 4 2 8" xfId="49595"/>
    <cellStyle name="Note 2 3 14 4 3" xfId="7712"/>
    <cellStyle name="Note 2 3 14 4 3 2" xfId="16247"/>
    <cellStyle name="Note 2 3 14 4 3 3" xfId="23463"/>
    <cellStyle name="Note 2 3 14 4 3 4" xfId="28534"/>
    <cellStyle name="Note 2 3 14 4 3 5" xfId="33210"/>
    <cellStyle name="Note 2 3 14 4 3 6" xfId="38688"/>
    <cellStyle name="Note 2 3 14 4 3 7" xfId="43586"/>
    <cellStyle name="Note 2 3 14 4 3 8" xfId="49596"/>
    <cellStyle name="Note 2 3 14 4 4" xfId="8024"/>
    <cellStyle name="Note 2 3 14 4 4 2" xfId="16248"/>
    <cellStyle name="Note 2 3 14 4 4 3" xfId="23464"/>
    <cellStyle name="Note 2 3 14 4 4 4" xfId="28535"/>
    <cellStyle name="Note 2 3 14 4 4 5" xfId="33211"/>
    <cellStyle name="Note 2 3 14 4 4 6" xfId="38689"/>
    <cellStyle name="Note 2 3 14 4 4 7" xfId="43587"/>
    <cellStyle name="Note 2 3 14 4 4 8" xfId="49597"/>
    <cellStyle name="Note 2 3 14 4 5" xfId="8485"/>
    <cellStyle name="Note 2 3 14 4 5 2" xfId="16249"/>
    <cellStyle name="Note 2 3 14 4 5 3" xfId="23465"/>
    <cellStyle name="Note 2 3 14 4 5 4" xfId="28536"/>
    <cellStyle name="Note 2 3 14 4 5 5" xfId="33212"/>
    <cellStyle name="Note 2 3 14 4 5 6" xfId="38690"/>
    <cellStyle name="Note 2 3 14 4 5 7" xfId="43588"/>
    <cellStyle name="Note 2 3 14 4 5 8" xfId="49598"/>
    <cellStyle name="Note 2 3 14 4 6" xfId="8824"/>
    <cellStyle name="Note 2 3 14 4 6 2" xfId="16250"/>
    <cellStyle name="Note 2 3 14 4 6 3" xfId="23466"/>
    <cellStyle name="Note 2 3 14 4 6 4" xfId="28537"/>
    <cellStyle name="Note 2 3 14 4 6 5" xfId="33213"/>
    <cellStyle name="Note 2 3 14 4 6 6" xfId="38691"/>
    <cellStyle name="Note 2 3 14 4 6 7" xfId="43589"/>
    <cellStyle name="Note 2 3 14 4 6 8" xfId="49599"/>
    <cellStyle name="Note 2 3 14 4 7" xfId="9285"/>
    <cellStyle name="Note 2 3 14 4 7 2" xfId="16251"/>
    <cellStyle name="Note 2 3 14 4 7 3" xfId="23467"/>
    <cellStyle name="Note 2 3 14 4 7 4" xfId="28538"/>
    <cellStyle name="Note 2 3 14 4 7 5" xfId="33214"/>
    <cellStyle name="Note 2 3 14 4 7 6" xfId="38692"/>
    <cellStyle name="Note 2 3 14 4 7 7" xfId="43590"/>
    <cellStyle name="Note 2 3 14 4 7 8" xfId="49600"/>
    <cellStyle name="Note 2 3 14 4 8" xfId="9648"/>
    <cellStyle name="Note 2 3 14 4 8 2" xfId="16252"/>
    <cellStyle name="Note 2 3 14 4 8 3" xfId="23468"/>
    <cellStyle name="Note 2 3 14 4 8 4" xfId="28539"/>
    <cellStyle name="Note 2 3 14 4 8 5" xfId="33215"/>
    <cellStyle name="Note 2 3 14 4 8 6" xfId="38693"/>
    <cellStyle name="Note 2 3 14 4 8 7" xfId="43591"/>
    <cellStyle name="Note 2 3 14 4 8 8" xfId="49601"/>
    <cellStyle name="Note 2 3 14 4 9" xfId="9916"/>
    <cellStyle name="Note 2 3 14 4 9 2" xfId="16253"/>
    <cellStyle name="Note 2 3 14 4 9 3" xfId="23469"/>
    <cellStyle name="Note 2 3 14 4 9 4" xfId="28540"/>
    <cellStyle name="Note 2 3 14 4 9 5" xfId="33216"/>
    <cellStyle name="Note 2 3 14 4 9 6" xfId="38694"/>
    <cellStyle name="Note 2 3 14 4 9 7" xfId="43592"/>
    <cellStyle name="Note 2 3 14 4 9 8" xfId="49602"/>
    <cellStyle name="Note 2 3 14 5" xfId="3784"/>
    <cellStyle name="Note 2 3 14 5 2" xfId="16254"/>
    <cellStyle name="Note 2 3 14 5 3" xfId="23470"/>
    <cellStyle name="Note 2 3 14 5 4" xfId="28541"/>
    <cellStyle name="Note 2 3 14 5 5" xfId="33217"/>
    <cellStyle name="Note 2 3 14 5 6" xfId="38695"/>
    <cellStyle name="Note 2 3 14 5 7" xfId="43593"/>
    <cellStyle name="Note 2 3 14 5 8" xfId="49603"/>
    <cellStyle name="Note 2 3 14 6" xfId="5734"/>
    <cellStyle name="Note 2 3 14 6 2" xfId="16255"/>
    <cellStyle name="Note 2 3 14 6 3" xfId="23471"/>
    <cellStyle name="Note 2 3 14 6 4" xfId="28542"/>
    <cellStyle name="Note 2 3 14 6 5" xfId="33218"/>
    <cellStyle name="Note 2 3 14 6 6" xfId="38696"/>
    <cellStyle name="Note 2 3 14 6 7" xfId="43594"/>
    <cellStyle name="Note 2 3 14 6 8" xfId="49604"/>
    <cellStyle name="Note 2 3 14 7" xfId="5919"/>
    <cellStyle name="Note 2 3 14 7 2" xfId="16256"/>
    <cellStyle name="Note 2 3 14 7 3" xfId="23472"/>
    <cellStyle name="Note 2 3 14 7 4" xfId="28543"/>
    <cellStyle name="Note 2 3 14 7 5" xfId="33219"/>
    <cellStyle name="Note 2 3 14 7 6" xfId="38697"/>
    <cellStyle name="Note 2 3 14 7 7" xfId="43595"/>
    <cellStyle name="Note 2 3 14 7 8" xfId="49605"/>
    <cellStyle name="Note 2 3 14 8" xfId="6113"/>
    <cellStyle name="Note 2 3 14 8 2" xfId="16257"/>
    <cellStyle name="Note 2 3 14 8 3" xfId="23473"/>
    <cellStyle name="Note 2 3 14 8 4" xfId="28544"/>
    <cellStyle name="Note 2 3 14 8 5" xfId="33220"/>
    <cellStyle name="Note 2 3 14 8 6" xfId="38698"/>
    <cellStyle name="Note 2 3 14 8 7" xfId="43596"/>
    <cellStyle name="Note 2 3 14 8 8" xfId="49606"/>
    <cellStyle name="Note 2 3 14 9" xfId="11289"/>
    <cellStyle name="Note 2 3 15" xfId="1375"/>
    <cellStyle name="Note 2 3 15 10" xfId="12745"/>
    <cellStyle name="Note 2 3 15 11" xfId="47136"/>
    <cellStyle name="Note 2 3 15 2" xfId="4435"/>
    <cellStyle name="Note 2 3 15 2 10" xfId="38699"/>
    <cellStyle name="Note 2 3 15 2 11" xfId="43597"/>
    <cellStyle name="Note 2 3 15 2 12" xfId="49607"/>
    <cellStyle name="Note 2 3 15 2 2" xfId="7038"/>
    <cellStyle name="Note 2 3 15 2 2 2" xfId="16259"/>
    <cellStyle name="Note 2 3 15 2 2 3" xfId="23475"/>
    <cellStyle name="Note 2 3 15 2 2 4" xfId="28546"/>
    <cellStyle name="Note 2 3 15 2 2 5" xfId="33222"/>
    <cellStyle name="Note 2 3 15 2 2 6" xfId="38700"/>
    <cellStyle name="Note 2 3 15 2 2 7" xfId="43598"/>
    <cellStyle name="Note 2 3 15 2 2 8" xfId="49608"/>
    <cellStyle name="Note 2 3 15 2 3" xfId="6980"/>
    <cellStyle name="Note 2 3 15 2 3 2" xfId="16260"/>
    <cellStyle name="Note 2 3 15 2 3 3" xfId="23476"/>
    <cellStyle name="Note 2 3 15 2 3 4" xfId="28547"/>
    <cellStyle name="Note 2 3 15 2 3 5" xfId="33223"/>
    <cellStyle name="Note 2 3 15 2 3 6" xfId="38701"/>
    <cellStyle name="Note 2 3 15 2 3 7" xfId="43599"/>
    <cellStyle name="Note 2 3 15 2 3 8" xfId="49609"/>
    <cellStyle name="Note 2 3 15 2 4" xfId="7395"/>
    <cellStyle name="Note 2 3 15 2 4 2" xfId="16261"/>
    <cellStyle name="Note 2 3 15 2 4 3" xfId="23477"/>
    <cellStyle name="Note 2 3 15 2 4 4" xfId="28548"/>
    <cellStyle name="Note 2 3 15 2 4 5" xfId="33224"/>
    <cellStyle name="Note 2 3 15 2 4 6" xfId="38702"/>
    <cellStyle name="Note 2 3 15 2 4 7" xfId="43600"/>
    <cellStyle name="Note 2 3 15 2 4 8" xfId="49610"/>
    <cellStyle name="Note 2 3 15 2 5" xfId="9199"/>
    <cellStyle name="Note 2 3 15 2 5 2" xfId="16262"/>
    <cellStyle name="Note 2 3 15 2 5 3" xfId="23478"/>
    <cellStyle name="Note 2 3 15 2 5 4" xfId="28549"/>
    <cellStyle name="Note 2 3 15 2 5 5" xfId="33225"/>
    <cellStyle name="Note 2 3 15 2 5 6" xfId="38703"/>
    <cellStyle name="Note 2 3 15 2 5 7" xfId="43601"/>
    <cellStyle name="Note 2 3 15 2 5 8" xfId="49611"/>
    <cellStyle name="Note 2 3 15 2 6" xfId="16258"/>
    <cellStyle name="Note 2 3 15 2 7" xfId="23474"/>
    <cellStyle name="Note 2 3 15 2 8" xfId="28545"/>
    <cellStyle name="Note 2 3 15 2 9" xfId="33221"/>
    <cellStyle name="Note 2 3 15 3" xfId="4770"/>
    <cellStyle name="Note 2 3 15 3 10" xfId="16263"/>
    <cellStyle name="Note 2 3 15 3 11" xfId="23479"/>
    <cellStyle name="Note 2 3 15 3 12" xfId="28550"/>
    <cellStyle name="Note 2 3 15 3 13" xfId="33226"/>
    <cellStyle name="Note 2 3 15 3 14" xfId="38704"/>
    <cellStyle name="Note 2 3 15 3 15" xfId="43602"/>
    <cellStyle name="Note 2 3 15 3 16" xfId="49612"/>
    <cellStyle name="Note 2 3 15 3 2" xfId="7138"/>
    <cellStyle name="Note 2 3 15 3 2 2" xfId="16264"/>
    <cellStyle name="Note 2 3 15 3 2 3" xfId="23480"/>
    <cellStyle name="Note 2 3 15 3 2 4" xfId="28551"/>
    <cellStyle name="Note 2 3 15 3 2 5" xfId="33227"/>
    <cellStyle name="Note 2 3 15 3 2 6" xfId="38705"/>
    <cellStyle name="Note 2 3 15 3 2 7" xfId="43603"/>
    <cellStyle name="Note 2 3 15 3 2 8" xfId="49613"/>
    <cellStyle name="Note 2 3 15 3 3" xfId="7698"/>
    <cellStyle name="Note 2 3 15 3 3 2" xfId="16265"/>
    <cellStyle name="Note 2 3 15 3 3 3" xfId="23481"/>
    <cellStyle name="Note 2 3 15 3 3 4" xfId="28552"/>
    <cellStyle name="Note 2 3 15 3 3 5" xfId="33228"/>
    <cellStyle name="Note 2 3 15 3 3 6" xfId="38706"/>
    <cellStyle name="Note 2 3 15 3 3 7" xfId="43604"/>
    <cellStyle name="Note 2 3 15 3 3 8" xfId="49614"/>
    <cellStyle name="Note 2 3 15 3 4" xfId="6974"/>
    <cellStyle name="Note 2 3 15 3 4 2" xfId="16266"/>
    <cellStyle name="Note 2 3 15 3 4 3" xfId="23482"/>
    <cellStyle name="Note 2 3 15 3 4 4" xfId="28553"/>
    <cellStyle name="Note 2 3 15 3 4 5" xfId="33229"/>
    <cellStyle name="Note 2 3 15 3 4 6" xfId="38707"/>
    <cellStyle name="Note 2 3 15 3 4 7" xfId="43605"/>
    <cellStyle name="Note 2 3 15 3 4 8" xfId="49615"/>
    <cellStyle name="Note 2 3 15 3 5" xfId="8471"/>
    <cellStyle name="Note 2 3 15 3 5 2" xfId="16267"/>
    <cellStyle name="Note 2 3 15 3 5 3" xfId="23483"/>
    <cellStyle name="Note 2 3 15 3 5 4" xfId="28554"/>
    <cellStyle name="Note 2 3 15 3 5 5" xfId="33230"/>
    <cellStyle name="Note 2 3 15 3 5 6" xfId="38708"/>
    <cellStyle name="Note 2 3 15 3 5 7" xfId="43606"/>
    <cellStyle name="Note 2 3 15 3 5 8" xfId="49616"/>
    <cellStyle name="Note 2 3 15 3 6" xfId="8811"/>
    <cellStyle name="Note 2 3 15 3 6 2" xfId="16268"/>
    <cellStyle name="Note 2 3 15 3 6 3" xfId="23484"/>
    <cellStyle name="Note 2 3 15 3 6 4" xfId="28555"/>
    <cellStyle name="Note 2 3 15 3 6 5" xfId="33231"/>
    <cellStyle name="Note 2 3 15 3 6 6" xfId="38709"/>
    <cellStyle name="Note 2 3 15 3 6 7" xfId="43607"/>
    <cellStyle name="Note 2 3 15 3 6 8" xfId="49617"/>
    <cellStyle name="Note 2 3 15 3 7" xfId="9275"/>
    <cellStyle name="Note 2 3 15 3 7 2" xfId="16269"/>
    <cellStyle name="Note 2 3 15 3 7 3" xfId="23485"/>
    <cellStyle name="Note 2 3 15 3 7 4" xfId="28556"/>
    <cellStyle name="Note 2 3 15 3 7 5" xfId="33232"/>
    <cellStyle name="Note 2 3 15 3 7 6" xfId="38710"/>
    <cellStyle name="Note 2 3 15 3 7 7" xfId="43608"/>
    <cellStyle name="Note 2 3 15 3 7 8" xfId="49618"/>
    <cellStyle name="Note 2 3 15 3 8" xfId="9635"/>
    <cellStyle name="Note 2 3 15 3 8 2" xfId="16270"/>
    <cellStyle name="Note 2 3 15 3 8 3" xfId="23486"/>
    <cellStyle name="Note 2 3 15 3 8 4" xfId="28557"/>
    <cellStyle name="Note 2 3 15 3 8 5" xfId="33233"/>
    <cellStyle name="Note 2 3 15 3 8 6" xfId="38711"/>
    <cellStyle name="Note 2 3 15 3 8 7" xfId="43609"/>
    <cellStyle name="Note 2 3 15 3 8 8" xfId="49619"/>
    <cellStyle name="Note 2 3 15 3 9" xfId="9903"/>
    <cellStyle name="Note 2 3 15 3 9 2" xfId="16271"/>
    <cellStyle name="Note 2 3 15 3 9 3" xfId="23487"/>
    <cellStyle name="Note 2 3 15 3 9 4" xfId="28558"/>
    <cellStyle name="Note 2 3 15 3 9 5" xfId="33234"/>
    <cellStyle name="Note 2 3 15 3 9 6" xfId="38712"/>
    <cellStyle name="Note 2 3 15 3 9 7" xfId="43610"/>
    <cellStyle name="Note 2 3 15 3 9 8" xfId="49620"/>
    <cellStyle name="Note 2 3 15 4" xfId="5499"/>
    <cellStyle name="Note 2 3 15 4 10" xfId="16272"/>
    <cellStyle name="Note 2 3 15 4 11" xfId="23488"/>
    <cellStyle name="Note 2 3 15 4 12" xfId="28559"/>
    <cellStyle name="Note 2 3 15 4 13" xfId="33235"/>
    <cellStyle name="Note 2 3 15 4 14" xfId="38713"/>
    <cellStyle name="Note 2 3 15 4 15" xfId="43611"/>
    <cellStyle name="Note 2 3 15 4 16" xfId="49621"/>
    <cellStyle name="Note 2 3 15 4 2" xfId="6786"/>
    <cellStyle name="Note 2 3 15 4 2 2" xfId="16273"/>
    <cellStyle name="Note 2 3 15 4 2 3" xfId="23489"/>
    <cellStyle name="Note 2 3 15 4 2 4" xfId="28560"/>
    <cellStyle name="Note 2 3 15 4 2 5" xfId="33236"/>
    <cellStyle name="Note 2 3 15 4 2 6" xfId="38714"/>
    <cellStyle name="Note 2 3 15 4 2 7" xfId="43612"/>
    <cellStyle name="Note 2 3 15 4 2 8" xfId="49622"/>
    <cellStyle name="Note 2 3 15 4 3" xfId="5751"/>
    <cellStyle name="Note 2 3 15 4 3 2" xfId="16274"/>
    <cellStyle name="Note 2 3 15 4 3 3" xfId="23490"/>
    <cellStyle name="Note 2 3 15 4 3 4" xfId="28561"/>
    <cellStyle name="Note 2 3 15 4 3 5" xfId="33237"/>
    <cellStyle name="Note 2 3 15 4 3 6" xfId="38715"/>
    <cellStyle name="Note 2 3 15 4 3 7" xfId="43613"/>
    <cellStyle name="Note 2 3 15 4 3 8" xfId="49623"/>
    <cellStyle name="Note 2 3 15 4 4" xfId="4220"/>
    <cellStyle name="Note 2 3 15 4 4 2" xfId="16275"/>
    <cellStyle name="Note 2 3 15 4 4 3" xfId="23491"/>
    <cellStyle name="Note 2 3 15 4 4 4" xfId="28562"/>
    <cellStyle name="Note 2 3 15 4 4 5" xfId="33238"/>
    <cellStyle name="Note 2 3 15 4 4 6" xfId="38716"/>
    <cellStyle name="Note 2 3 15 4 4 7" xfId="43614"/>
    <cellStyle name="Note 2 3 15 4 4 8" xfId="49624"/>
    <cellStyle name="Note 2 3 15 4 5" xfId="7278"/>
    <cellStyle name="Note 2 3 15 4 5 2" xfId="16276"/>
    <cellStyle name="Note 2 3 15 4 5 3" xfId="23492"/>
    <cellStyle name="Note 2 3 15 4 5 4" xfId="28563"/>
    <cellStyle name="Note 2 3 15 4 5 5" xfId="33239"/>
    <cellStyle name="Note 2 3 15 4 5 6" xfId="38717"/>
    <cellStyle name="Note 2 3 15 4 5 7" xfId="43615"/>
    <cellStyle name="Note 2 3 15 4 5 8" xfId="49625"/>
    <cellStyle name="Note 2 3 15 4 6" xfId="5796"/>
    <cellStyle name="Note 2 3 15 4 6 2" xfId="16277"/>
    <cellStyle name="Note 2 3 15 4 6 3" xfId="23493"/>
    <cellStyle name="Note 2 3 15 4 6 4" xfId="28564"/>
    <cellStyle name="Note 2 3 15 4 6 5" xfId="33240"/>
    <cellStyle name="Note 2 3 15 4 6 6" xfId="38718"/>
    <cellStyle name="Note 2 3 15 4 6 7" xfId="43616"/>
    <cellStyle name="Note 2 3 15 4 6 8" xfId="49626"/>
    <cellStyle name="Note 2 3 15 4 7" xfId="7635"/>
    <cellStyle name="Note 2 3 15 4 7 2" xfId="16278"/>
    <cellStyle name="Note 2 3 15 4 7 3" xfId="23494"/>
    <cellStyle name="Note 2 3 15 4 7 4" xfId="28565"/>
    <cellStyle name="Note 2 3 15 4 7 5" xfId="33241"/>
    <cellStyle name="Note 2 3 15 4 7 6" xfId="38719"/>
    <cellStyle name="Note 2 3 15 4 7 7" xfId="43617"/>
    <cellStyle name="Note 2 3 15 4 7 8" xfId="49627"/>
    <cellStyle name="Note 2 3 15 4 8" xfId="8398"/>
    <cellStyle name="Note 2 3 15 4 8 2" xfId="16279"/>
    <cellStyle name="Note 2 3 15 4 8 3" xfId="23495"/>
    <cellStyle name="Note 2 3 15 4 8 4" xfId="28566"/>
    <cellStyle name="Note 2 3 15 4 8 5" xfId="33242"/>
    <cellStyle name="Note 2 3 15 4 8 6" xfId="38720"/>
    <cellStyle name="Note 2 3 15 4 8 7" xfId="43618"/>
    <cellStyle name="Note 2 3 15 4 8 8" xfId="49628"/>
    <cellStyle name="Note 2 3 15 4 9" xfId="8113"/>
    <cellStyle name="Note 2 3 15 4 9 2" xfId="16280"/>
    <cellStyle name="Note 2 3 15 4 9 3" xfId="23496"/>
    <cellStyle name="Note 2 3 15 4 9 4" xfId="28567"/>
    <cellStyle name="Note 2 3 15 4 9 5" xfId="33243"/>
    <cellStyle name="Note 2 3 15 4 9 6" xfId="38721"/>
    <cellStyle name="Note 2 3 15 4 9 7" xfId="43619"/>
    <cellStyle name="Note 2 3 15 4 9 8" xfId="49629"/>
    <cellStyle name="Note 2 3 15 5" xfId="5837"/>
    <cellStyle name="Note 2 3 15 5 2" xfId="16281"/>
    <cellStyle name="Note 2 3 15 5 3" xfId="23497"/>
    <cellStyle name="Note 2 3 15 5 4" xfId="28568"/>
    <cellStyle name="Note 2 3 15 5 5" xfId="33244"/>
    <cellStyle name="Note 2 3 15 5 6" xfId="38722"/>
    <cellStyle name="Note 2 3 15 5 7" xfId="43620"/>
    <cellStyle name="Note 2 3 15 5 8" xfId="49630"/>
    <cellStyle name="Note 2 3 15 6" xfId="5699"/>
    <cellStyle name="Note 2 3 15 6 2" xfId="16282"/>
    <cellStyle name="Note 2 3 15 6 3" xfId="23498"/>
    <cellStyle name="Note 2 3 15 6 4" xfId="28569"/>
    <cellStyle name="Note 2 3 15 6 5" xfId="33245"/>
    <cellStyle name="Note 2 3 15 6 6" xfId="38723"/>
    <cellStyle name="Note 2 3 15 6 7" xfId="43621"/>
    <cellStyle name="Note 2 3 15 6 8" xfId="49631"/>
    <cellStyle name="Note 2 3 15 7" xfId="4683"/>
    <cellStyle name="Note 2 3 15 7 2" xfId="16283"/>
    <cellStyle name="Note 2 3 15 7 3" xfId="23499"/>
    <cellStyle name="Note 2 3 15 7 4" xfId="28570"/>
    <cellStyle name="Note 2 3 15 7 5" xfId="33246"/>
    <cellStyle name="Note 2 3 15 7 6" xfId="38724"/>
    <cellStyle name="Note 2 3 15 7 7" xfId="43622"/>
    <cellStyle name="Note 2 3 15 7 8" xfId="49632"/>
    <cellStyle name="Note 2 3 15 8" xfId="3833"/>
    <cellStyle name="Note 2 3 15 8 2" xfId="16284"/>
    <cellStyle name="Note 2 3 15 8 3" xfId="23500"/>
    <cellStyle name="Note 2 3 15 8 4" xfId="28571"/>
    <cellStyle name="Note 2 3 15 8 5" xfId="33247"/>
    <cellStyle name="Note 2 3 15 8 6" xfId="38725"/>
    <cellStyle name="Note 2 3 15 8 7" xfId="43623"/>
    <cellStyle name="Note 2 3 15 8 8" xfId="49633"/>
    <cellStyle name="Note 2 3 15 9" xfId="11313"/>
    <cellStyle name="Note 2 3 16" xfId="1391"/>
    <cellStyle name="Note 2 3 16 10" xfId="19818"/>
    <cellStyle name="Note 2 3 16 11" xfId="47146"/>
    <cellStyle name="Note 2 3 16 2" xfId="4447"/>
    <cellStyle name="Note 2 3 16 2 10" xfId="38726"/>
    <cellStyle name="Note 2 3 16 2 11" xfId="43624"/>
    <cellStyle name="Note 2 3 16 2 12" xfId="49634"/>
    <cellStyle name="Note 2 3 16 2 2" xfId="7046"/>
    <cellStyle name="Note 2 3 16 2 2 2" xfId="16286"/>
    <cellStyle name="Note 2 3 16 2 2 3" xfId="23502"/>
    <cellStyle name="Note 2 3 16 2 2 4" xfId="28573"/>
    <cellStyle name="Note 2 3 16 2 2 5" xfId="33249"/>
    <cellStyle name="Note 2 3 16 2 2 6" xfId="38727"/>
    <cellStyle name="Note 2 3 16 2 2 7" xfId="43625"/>
    <cellStyle name="Note 2 3 16 2 2 8" xfId="49635"/>
    <cellStyle name="Note 2 3 16 2 3" xfId="6859"/>
    <cellStyle name="Note 2 3 16 2 3 2" xfId="16287"/>
    <cellStyle name="Note 2 3 16 2 3 3" xfId="23503"/>
    <cellStyle name="Note 2 3 16 2 3 4" xfId="28574"/>
    <cellStyle name="Note 2 3 16 2 3 5" xfId="33250"/>
    <cellStyle name="Note 2 3 16 2 3 6" xfId="38728"/>
    <cellStyle name="Note 2 3 16 2 3 7" xfId="43626"/>
    <cellStyle name="Note 2 3 16 2 3 8" xfId="49636"/>
    <cellStyle name="Note 2 3 16 2 4" xfId="6300"/>
    <cellStyle name="Note 2 3 16 2 4 2" xfId="16288"/>
    <cellStyle name="Note 2 3 16 2 4 3" xfId="23504"/>
    <cellStyle name="Note 2 3 16 2 4 4" xfId="28575"/>
    <cellStyle name="Note 2 3 16 2 4 5" xfId="33251"/>
    <cellStyle name="Note 2 3 16 2 4 6" xfId="38729"/>
    <cellStyle name="Note 2 3 16 2 4 7" xfId="43627"/>
    <cellStyle name="Note 2 3 16 2 4 8" xfId="49637"/>
    <cellStyle name="Note 2 3 16 2 5" xfId="9204"/>
    <cellStyle name="Note 2 3 16 2 5 2" xfId="16289"/>
    <cellStyle name="Note 2 3 16 2 5 3" xfId="23505"/>
    <cellStyle name="Note 2 3 16 2 5 4" xfId="28576"/>
    <cellStyle name="Note 2 3 16 2 5 5" xfId="33252"/>
    <cellStyle name="Note 2 3 16 2 5 6" xfId="38730"/>
    <cellStyle name="Note 2 3 16 2 5 7" xfId="43628"/>
    <cellStyle name="Note 2 3 16 2 5 8" xfId="49638"/>
    <cellStyle name="Note 2 3 16 2 6" xfId="16285"/>
    <cellStyle name="Note 2 3 16 2 7" xfId="23501"/>
    <cellStyle name="Note 2 3 16 2 8" xfId="28572"/>
    <cellStyle name="Note 2 3 16 2 9" xfId="33248"/>
    <cellStyle name="Note 2 3 16 3" xfId="4756"/>
    <cellStyle name="Note 2 3 16 3 10" xfId="16290"/>
    <cellStyle name="Note 2 3 16 3 11" xfId="23506"/>
    <cellStyle name="Note 2 3 16 3 12" xfId="28577"/>
    <cellStyle name="Note 2 3 16 3 13" xfId="33253"/>
    <cellStyle name="Note 2 3 16 3 14" xfId="38731"/>
    <cellStyle name="Note 2 3 16 3 15" xfId="43629"/>
    <cellStyle name="Note 2 3 16 3 16" xfId="49639"/>
    <cellStyle name="Note 2 3 16 3 2" xfId="7364"/>
    <cellStyle name="Note 2 3 16 3 2 2" xfId="16291"/>
    <cellStyle name="Note 2 3 16 3 2 3" xfId="23507"/>
    <cellStyle name="Note 2 3 16 3 2 4" xfId="28578"/>
    <cellStyle name="Note 2 3 16 3 2 5" xfId="33254"/>
    <cellStyle name="Note 2 3 16 3 2 6" xfId="38732"/>
    <cellStyle name="Note 2 3 16 3 2 7" xfId="43630"/>
    <cellStyle name="Note 2 3 16 3 2 8" xfId="49640"/>
    <cellStyle name="Note 2 3 16 3 3" xfId="7882"/>
    <cellStyle name="Note 2 3 16 3 3 2" xfId="16292"/>
    <cellStyle name="Note 2 3 16 3 3 3" xfId="23508"/>
    <cellStyle name="Note 2 3 16 3 3 4" xfId="28579"/>
    <cellStyle name="Note 2 3 16 3 3 5" xfId="33255"/>
    <cellStyle name="Note 2 3 16 3 3 6" xfId="38733"/>
    <cellStyle name="Note 2 3 16 3 3 7" xfId="43631"/>
    <cellStyle name="Note 2 3 16 3 3 8" xfId="49641"/>
    <cellStyle name="Note 2 3 16 3 4" xfId="8226"/>
    <cellStyle name="Note 2 3 16 3 4 2" xfId="16293"/>
    <cellStyle name="Note 2 3 16 3 4 3" xfId="23509"/>
    <cellStyle name="Note 2 3 16 3 4 4" xfId="28580"/>
    <cellStyle name="Note 2 3 16 3 4 5" xfId="33256"/>
    <cellStyle name="Note 2 3 16 3 4 6" xfId="38734"/>
    <cellStyle name="Note 2 3 16 3 4 7" xfId="43632"/>
    <cellStyle name="Note 2 3 16 3 4 8" xfId="49642"/>
    <cellStyle name="Note 2 3 16 3 5" xfId="8654"/>
    <cellStyle name="Note 2 3 16 3 5 2" xfId="16294"/>
    <cellStyle name="Note 2 3 16 3 5 3" xfId="23510"/>
    <cellStyle name="Note 2 3 16 3 5 4" xfId="28581"/>
    <cellStyle name="Note 2 3 16 3 5 5" xfId="33257"/>
    <cellStyle name="Note 2 3 16 3 5 6" xfId="38735"/>
    <cellStyle name="Note 2 3 16 3 5 7" xfId="43633"/>
    <cellStyle name="Note 2 3 16 3 5 8" xfId="49643"/>
    <cellStyle name="Note 2 3 16 3 6" xfId="9006"/>
    <cellStyle name="Note 2 3 16 3 6 2" xfId="16295"/>
    <cellStyle name="Note 2 3 16 3 6 3" xfId="23511"/>
    <cellStyle name="Note 2 3 16 3 6 4" xfId="28582"/>
    <cellStyle name="Note 2 3 16 3 6 5" xfId="33258"/>
    <cellStyle name="Note 2 3 16 3 6 6" xfId="38736"/>
    <cellStyle name="Note 2 3 16 3 6 7" xfId="43634"/>
    <cellStyle name="Note 2 3 16 3 6 8" xfId="49644"/>
    <cellStyle name="Note 2 3 16 3 7" xfId="9461"/>
    <cellStyle name="Note 2 3 16 3 7 2" xfId="16296"/>
    <cellStyle name="Note 2 3 16 3 7 3" xfId="23512"/>
    <cellStyle name="Note 2 3 16 3 7 4" xfId="28583"/>
    <cellStyle name="Note 2 3 16 3 7 5" xfId="33259"/>
    <cellStyle name="Note 2 3 16 3 7 6" xfId="38737"/>
    <cellStyle name="Note 2 3 16 3 7 7" xfId="43635"/>
    <cellStyle name="Note 2 3 16 3 7 8" xfId="49645"/>
    <cellStyle name="Note 2 3 16 3 8" xfId="9781"/>
    <cellStyle name="Note 2 3 16 3 8 2" xfId="16297"/>
    <cellStyle name="Note 2 3 16 3 8 3" xfId="23513"/>
    <cellStyle name="Note 2 3 16 3 8 4" xfId="28584"/>
    <cellStyle name="Note 2 3 16 3 8 5" xfId="33260"/>
    <cellStyle name="Note 2 3 16 3 8 6" xfId="38738"/>
    <cellStyle name="Note 2 3 16 3 8 7" xfId="43636"/>
    <cellStyle name="Note 2 3 16 3 8 8" xfId="49646"/>
    <cellStyle name="Note 2 3 16 3 9" xfId="10050"/>
    <cellStyle name="Note 2 3 16 3 9 2" xfId="16298"/>
    <cellStyle name="Note 2 3 16 3 9 3" xfId="23514"/>
    <cellStyle name="Note 2 3 16 3 9 4" xfId="28585"/>
    <cellStyle name="Note 2 3 16 3 9 5" xfId="33261"/>
    <cellStyle name="Note 2 3 16 3 9 6" xfId="38739"/>
    <cellStyle name="Note 2 3 16 3 9 7" xfId="43637"/>
    <cellStyle name="Note 2 3 16 3 9 8" xfId="49647"/>
    <cellStyle name="Note 2 3 16 4" xfId="4146"/>
    <cellStyle name="Note 2 3 16 4 10" xfId="16299"/>
    <cellStyle name="Note 2 3 16 4 11" xfId="23515"/>
    <cellStyle name="Note 2 3 16 4 12" xfId="28586"/>
    <cellStyle name="Note 2 3 16 4 13" xfId="33262"/>
    <cellStyle name="Note 2 3 16 4 14" xfId="38740"/>
    <cellStyle name="Note 2 3 16 4 15" xfId="43638"/>
    <cellStyle name="Note 2 3 16 4 16" xfId="49648"/>
    <cellStyle name="Note 2 3 16 4 2" xfId="7385"/>
    <cellStyle name="Note 2 3 16 4 2 2" xfId="16300"/>
    <cellStyle name="Note 2 3 16 4 2 3" xfId="23516"/>
    <cellStyle name="Note 2 3 16 4 2 4" xfId="28587"/>
    <cellStyle name="Note 2 3 16 4 2 5" xfId="33263"/>
    <cellStyle name="Note 2 3 16 4 2 6" xfId="38741"/>
    <cellStyle name="Note 2 3 16 4 2 7" xfId="43639"/>
    <cellStyle name="Note 2 3 16 4 2 8" xfId="49649"/>
    <cellStyle name="Note 2 3 16 4 3" xfId="7904"/>
    <cellStyle name="Note 2 3 16 4 3 2" xfId="16301"/>
    <cellStyle name="Note 2 3 16 4 3 3" xfId="23517"/>
    <cellStyle name="Note 2 3 16 4 3 4" xfId="28588"/>
    <cellStyle name="Note 2 3 16 4 3 5" xfId="33264"/>
    <cellStyle name="Note 2 3 16 4 3 6" xfId="38742"/>
    <cellStyle name="Note 2 3 16 4 3 7" xfId="43640"/>
    <cellStyle name="Note 2 3 16 4 3 8" xfId="49650"/>
    <cellStyle name="Note 2 3 16 4 4" xfId="8244"/>
    <cellStyle name="Note 2 3 16 4 4 2" xfId="16302"/>
    <cellStyle name="Note 2 3 16 4 4 3" xfId="23518"/>
    <cellStyle name="Note 2 3 16 4 4 4" xfId="28589"/>
    <cellStyle name="Note 2 3 16 4 4 5" xfId="33265"/>
    <cellStyle name="Note 2 3 16 4 4 6" xfId="38743"/>
    <cellStyle name="Note 2 3 16 4 4 7" xfId="43641"/>
    <cellStyle name="Note 2 3 16 4 4 8" xfId="49651"/>
    <cellStyle name="Note 2 3 16 4 5" xfId="8677"/>
    <cellStyle name="Note 2 3 16 4 5 2" xfId="16303"/>
    <cellStyle name="Note 2 3 16 4 5 3" xfId="23519"/>
    <cellStyle name="Note 2 3 16 4 5 4" xfId="28590"/>
    <cellStyle name="Note 2 3 16 4 5 5" xfId="33266"/>
    <cellStyle name="Note 2 3 16 4 5 6" xfId="38744"/>
    <cellStyle name="Note 2 3 16 4 5 7" xfId="43642"/>
    <cellStyle name="Note 2 3 16 4 5 8" xfId="49652"/>
    <cellStyle name="Note 2 3 16 4 6" xfId="9026"/>
    <cellStyle name="Note 2 3 16 4 6 2" xfId="16304"/>
    <cellStyle name="Note 2 3 16 4 6 3" xfId="23520"/>
    <cellStyle name="Note 2 3 16 4 6 4" xfId="28591"/>
    <cellStyle name="Note 2 3 16 4 6 5" xfId="33267"/>
    <cellStyle name="Note 2 3 16 4 6 6" xfId="38745"/>
    <cellStyle name="Note 2 3 16 4 6 7" xfId="43643"/>
    <cellStyle name="Note 2 3 16 4 6 8" xfId="49653"/>
    <cellStyle name="Note 2 3 16 4 7" xfId="9480"/>
    <cellStyle name="Note 2 3 16 4 7 2" xfId="16305"/>
    <cellStyle name="Note 2 3 16 4 7 3" xfId="23521"/>
    <cellStyle name="Note 2 3 16 4 7 4" xfId="28592"/>
    <cellStyle name="Note 2 3 16 4 7 5" xfId="33268"/>
    <cellStyle name="Note 2 3 16 4 7 6" xfId="38746"/>
    <cellStyle name="Note 2 3 16 4 7 7" xfId="43644"/>
    <cellStyle name="Note 2 3 16 4 7 8" xfId="49654"/>
    <cellStyle name="Note 2 3 16 4 8" xfId="9798"/>
    <cellStyle name="Note 2 3 16 4 8 2" xfId="16306"/>
    <cellStyle name="Note 2 3 16 4 8 3" xfId="23522"/>
    <cellStyle name="Note 2 3 16 4 8 4" xfId="28593"/>
    <cellStyle name="Note 2 3 16 4 8 5" xfId="33269"/>
    <cellStyle name="Note 2 3 16 4 8 6" xfId="38747"/>
    <cellStyle name="Note 2 3 16 4 8 7" xfId="43645"/>
    <cellStyle name="Note 2 3 16 4 8 8" xfId="49655"/>
    <cellStyle name="Note 2 3 16 4 9" xfId="10067"/>
    <cellStyle name="Note 2 3 16 4 9 2" xfId="16307"/>
    <cellStyle name="Note 2 3 16 4 9 3" xfId="23523"/>
    <cellStyle name="Note 2 3 16 4 9 4" xfId="28594"/>
    <cellStyle name="Note 2 3 16 4 9 5" xfId="33270"/>
    <cellStyle name="Note 2 3 16 4 9 6" xfId="38748"/>
    <cellStyle name="Note 2 3 16 4 9 7" xfId="43646"/>
    <cellStyle name="Note 2 3 16 4 9 8" xfId="49656"/>
    <cellStyle name="Note 2 3 16 5" xfId="3730"/>
    <cellStyle name="Note 2 3 16 5 2" xfId="16308"/>
    <cellStyle name="Note 2 3 16 5 3" xfId="23524"/>
    <cellStyle name="Note 2 3 16 5 4" xfId="28595"/>
    <cellStyle name="Note 2 3 16 5 5" xfId="33271"/>
    <cellStyle name="Note 2 3 16 5 6" xfId="38749"/>
    <cellStyle name="Note 2 3 16 5 7" xfId="43647"/>
    <cellStyle name="Note 2 3 16 5 8" xfId="49657"/>
    <cellStyle name="Note 2 3 16 6" xfId="4562"/>
    <cellStyle name="Note 2 3 16 6 2" xfId="16309"/>
    <cellStyle name="Note 2 3 16 6 3" xfId="23525"/>
    <cellStyle name="Note 2 3 16 6 4" xfId="28596"/>
    <cellStyle name="Note 2 3 16 6 5" xfId="33272"/>
    <cellStyle name="Note 2 3 16 6 6" xfId="38750"/>
    <cellStyle name="Note 2 3 16 6 7" xfId="43648"/>
    <cellStyle name="Note 2 3 16 6 8" xfId="49658"/>
    <cellStyle name="Note 2 3 16 7" xfId="6018"/>
    <cellStyle name="Note 2 3 16 7 2" xfId="16310"/>
    <cellStyle name="Note 2 3 16 7 3" xfId="23526"/>
    <cellStyle name="Note 2 3 16 7 4" xfId="28597"/>
    <cellStyle name="Note 2 3 16 7 5" xfId="33273"/>
    <cellStyle name="Note 2 3 16 7 6" xfId="38751"/>
    <cellStyle name="Note 2 3 16 7 7" xfId="43649"/>
    <cellStyle name="Note 2 3 16 7 8" xfId="49659"/>
    <cellStyle name="Note 2 3 16 8" xfId="4987"/>
    <cellStyle name="Note 2 3 16 8 2" xfId="16311"/>
    <cellStyle name="Note 2 3 16 8 3" xfId="23527"/>
    <cellStyle name="Note 2 3 16 8 4" xfId="28598"/>
    <cellStyle name="Note 2 3 16 8 5" xfId="33274"/>
    <cellStyle name="Note 2 3 16 8 6" xfId="38752"/>
    <cellStyle name="Note 2 3 16 8 7" xfId="43650"/>
    <cellStyle name="Note 2 3 16 8 8" xfId="49660"/>
    <cellStyle name="Note 2 3 16 9" xfId="11329"/>
    <cellStyle name="Note 2 3 17" xfId="1408"/>
    <cellStyle name="Note 2 3 17 10" xfId="22580"/>
    <cellStyle name="Note 2 3 17 11" xfId="47156"/>
    <cellStyle name="Note 2 3 17 2" xfId="4460"/>
    <cellStyle name="Note 2 3 17 2 10" xfId="38753"/>
    <cellStyle name="Note 2 3 17 2 11" xfId="43651"/>
    <cellStyle name="Note 2 3 17 2 12" xfId="49661"/>
    <cellStyle name="Note 2 3 17 2 2" xfId="7051"/>
    <cellStyle name="Note 2 3 17 2 2 2" xfId="16313"/>
    <cellStyle name="Note 2 3 17 2 2 3" xfId="23529"/>
    <cellStyle name="Note 2 3 17 2 2 4" xfId="28600"/>
    <cellStyle name="Note 2 3 17 2 2 5" xfId="33276"/>
    <cellStyle name="Note 2 3 17 2 2 6" xfId="38754"/>
    <cellStyle name="Note 2 3 17 2 2 7" xfId="43652"/>
    <cellStyle name="Note 2 3 17 2 2 8" xfId="49662"/>
    <cellStyle name="Note 2 3 17 2 3" xfId="6833"/>
    <cellStyle name="Note 2 3 17 2 3 2" xfId="16314"/>
    <cellStyle name="Note 2 3 17 2 3 3" xfId="23530"/>
    <cellStyle name="Note 2 3 17 2 3 4" xfId="28601"/>
    <cellStyle name="Note 2 3 17 2 3 5" xfId="33277"/>
    <cellStyle name="Note 2 3 17 2 3 6" xfId="38755"/>
    <cellStyle name="Note 2 3 17 2 3 7" xfId="43653"/>
    <cellStyle name="Note 2 3 17 2 3 8" xfId="49663"/>
    <cellStyle name="Note 2 3 17 2 4" xfId="7674"/>
    <cellStyle name="Note 2 3 17 2 4 2" xfId="16315"/>
    <cellStyle name="Note 2 3 17 2 4 3" xfId="23531"/>
    <cellStyle name="Note 2 3 17 2 4 4" xfId="28602"/>
    <cellStyle name="Note 2 3 17 2 4 5" xfId="33278"/>
    <cellStyle name="Note 2 3 17 2 4 6" xfId="38756"/>
    <cellStyle name="Note 2 3 17 2 4 7" xfId="43654"/>
    <cellStyle name="Note 2 3 17 2 4 8" xfId="49664"/>
    <cellStyle name="Note 2 3 17 2 5" xfId="9209"/>
    <cellStyle name="Note 2 3 17 2 5 2" xfId="16316"/>
    <cellStyle name="Note 2 3 17 2 5 3" xfId="23532"/>
    <cellStyle name="Note 2 3 17 2 5 4" xfId="28603"/>
    <cellStyle name="Note 2 3 17 2 5 5" xfId="33279"/>
    <cellStyle name="Note 2 3 17 2 5 6" xfId="38757"/>
    <cellStyle name="Note 2 3 17 2 5 7" xfId="43655"/>
    <cellStyle name="Note 2 3 17 2 5 8" xfId="49665"/>
    <cellStyle name="Note 2 3 17 2 6" xfId="16312"/>
    <cellStyle name="Note 2 3 17 2 7" xfId="23528"/>
    <cellStyle name="Note 2 3 17 2 8" xfId="28599"/>
    <cellStyle name="Note 2 3 17 2 9" xfId="33275"/>
    <cellStyle name="Note 2 3 17 3" xfId="5553"/>
    <cellStyle name="Note 2 3 17 3 10" xfId="16317"/>
    <cellStyle name="Note 2 3 17 3 11" xfId="23533"/>
    <cellStyle name="Note 2 3 17 3 12" xfId="28604"/>
    <cellStyle name="Note 2 3 17 3 13" xfId="33280"/>
    <cellStyle name="Note 2 3 17 3 14" xfId="38758"/>
    <cellStyle name="Note 2 3 17 3 15" xfId="43656"/>
    <cellStyle name="Note 2 3 17 3 16" xfId="49666"/>
    <cellStyle name="Note 2 3 17 3 2" xfId="7415"/>
    <cellStyle name="Note 2 3 17 3 2 2" xfId="16318"/>
    <cellStyle name="Note 2 3 17 3 2 3" xfId="23534"/>
    <cellStyle name="Note 2 3 17 3 2 4" xfId="28605"/>
    <cellStyle name="Note 2 3 17 3 2 5" xfId="33281"/>
    <cellStyle name="Note 2 3 17 3 2 6" xfId="38759"/>
    <cellStyle name="Note 2 3 17 3 2 7" xfId="43657"/>
    <cellStyle name="Note 2 3 17 3 2 8" xfId="49667"/>
    <cellStyle name="Note 2 3 17 3 3" xfId="7931"/>
    <cellStyle name="Note 2 3 17 3 3 2" xfId="16319"/>
    <cellStyle name="Note 2 3 17 3 3 3" xfId="23535"/>
    <cellStyle name="Note 2 3 17 3 3 4" xfId="28606"/>
    <cellStyle name="Note 2 3 17 3 3 5" xfId="33282"/>
    <cellStyle name="Note 2 3 17 3 3 6" xfId="38760"/>
    <cellStyle name="Note 2 3 17 3 3 7" xfId="43658"/>
    <cellStyle name="Note 2 3 17 3 3 8" xfId="49668"/>
    <cellStyle name="Note 2 3 17 3 4" xfId="8272"/>
    <cellStyle name="Note 2 3 17 3 4 2" xfId="16320"/>
    <cellStyle name="Note 2 3 17 3 4 3" xfId="23536"/>
    <cellStyle name="Note 2 3 17 3 4 4" xfId="28607"/>
    <cellStyle name="Note 2 3 17 3 4 5" xfId="33283"/>
    <cellStyle name="Note 2 3 17 3 4 6" xfId="38761"/>
    <cellStyle name="Note 2 3 17 3 4 7" xfId="43659"/>
    <cellStyle name="Note 2 3 17 3 4 8" xfId="49669"/>
    <cellStyle name="Note 2 3 17 3 5" xfId="8704"/>
    <cellStyle name="Note 2 3 17 3 5 2" xfId="16321"/>
    <cellStyle name="Note 2 3 17 3 5 3" xfId="23537"/>
    <cellStyle name="Note 2 3 17 3 5 4" xfId="28608"/>
    <cellStyle name="Note 2 3 17 3 5 5" xfId="33284"/>
    <cellStyle name="Note 2 3 17 3 5 6" xfId="38762"/>
    <cellStyle name="Note 2 3 17 3 5 7" xfId="43660"/>
    <cellStyle name="Note 2 3 17 3 5 8" xfId="49670"/>
    <cellStyle name="Note 2 3 17 3 6" xfId="9054"/>
    <cellStyle name="Note 2 3 17 3 6 2" xfId="16322"/>
    <cellStyle name="Note 2 3 17 3 6 3" xfId="23538"/>
    <cellStyle name="Note 2 3 17 3 6 4" xfId="28609"/>
    <cellStyle name="Note 2 3 17 3 6 5" xfId="33285"/>
    <cellStyle name="Note 2 3 17 3 6 6" xfId="38763"/>
    <cellStyle name="Note 2 3 17 3 6 7" xfId="43661"/>
    <cellStyle name="Note 2 3 17 3 6 8" xfId="49671"/>
    <cellStyle name="Note 2 3 17 3 7" xfId="9507"/>
    <cellStyle name="Note 2 3 17 3 7 2" xfId="16323"/>
    <cellStyle name="Note 2 3 17 3 7 3" xfId="23539"/>
    <cellStyle name="Note 2 3 17 3 7 4" xfId="28610"/>
    <cellStyle name="Note 2 3 17 3 7 5" xfId="33286"/>
    <cellStyle name="Note 2 3 17 3 7 6" xfId="38764"/>
    <cellStyle name="Note 2 3 17 3 7 7" xfId="43662"/>
    <cellStyle name="Note 2 3 17 3 7 8" xfId="49672"/>
    <cellStyle name="Note 2 3 17 3 8" xfId="9824"/>
    <cellStyle name="Note 2 3 17 3 8 2" xfId="16324"/>
    <cellStyle name="Note 2 3 17 3 8 3" xfId="23540"/>
    <cellStyle name="Note 2 3 17 3 8 4" xfId="28611"/>
    <cellStyle name="Note 2 3 17 3 8 5" xfId="33287"/>
    <cellStyle name="Note 2 3 17 3 8 6" xfId="38765"/>
    <cellStyle name="Note 2 3 17 3 8 7" xfId="43663"/>
    <cellStyle name="Note 2 3 17 3 8 8" xfId="49673"/>
    <cellStyle name="Note 2 3 17 3 9" xfId="10093"/>
    <cellStyle name="Note 2 3 17 3 9 2" xfId="16325"/>
    <cellStyle name="Note 2 3 17 3 9 3" xfId="23541"/>
    <cellStyle name="Note 2 3 17 3 9 4" xfId="28612"/>
    <cellStyle name="Note 2 3 17 3 9 5" xfId="33288"/>
    <cellStyle name="Note 2 3 17 3 9 6" xfId="38766"/>
    <cellStyle name="Note 2 3 17 3 9 7" xfId="43664"/>
    <cellStyle name="Note 2 3 17 3 9 8" xfId="49674"/>
    <cellStyle name="Note 2 3 17 4" xfId="5849"/>
    <cellStyle name="Note 2 3 17 4 10" xfId="16326"/>
    <cellStyle name="Note 2 3 17 4 11" xfId="23542"/>
    <cellStyle name="Note 2 3 17 4 12" xfId="28613"/>
    <cellStyle name="Note 2 3 17 4 13" xfId="33289"/>
    <cellStyle name="Note 2 3 17 4 14" xfId="38767"/>
    <cellStyle name="Note 2 3 17 4 15" xfId="43665"/>
    <cellStyle name="Note 2 3 17 4 16" xfId="49675"/>
    <cellStyle name="Note 2 3 17 4 2" xfId="7064"/>
    <cellStyle name="Note 2 3 17 4 2 2" xfId="16327"/>
    <cellStyle name="Note 2 3 17 4 2 3" xfId="23543"/>
    <cellStyle name="Note 2 3 17 4 2 4" xfId="28614"/>
    <cellStyle name="Note 2 3 17 4 2 5" xfId="33290"/>
    <cellStyle name="Note 2 3 17 4 2 6" xfId="38768"/>
    <cellStyle name="Note 2 3 17 4 2 7" xfId="43666"/>
    <cellStyle name="Note 2 3 17 4 2 8" xfId="49676"/>
    <cellStyle name="Note 2 3 17 4 3" xfId="7638"/>
    <cellStyle name="Note 2 3 17 4 3 2" xfId="16328"/>
    <cellStyle name="Note 2 3 17 4 3 3" xfId="23544"/>
    <cellStyle name="Note 2 3 17 4 3 4" xfId="28615"/>
    <cellStyle name="Note 2 3 17 4 3 5" xfId="33291"/>
    <cellStyle name="Note 2 3 17 4 3 6" xfId="38769"/>
    <cellStyle name="Note 2 3 17 4 3 7" xfId="43667"/>
    <cellStyle name="Note 2 3 17 4 3 8" xfId="49677"/>
    <cellStyle name="Note 2 3 17 4 4" xfId="4206"/>
    <cellStyle name="Note 2 3 17 4 4 2" xfId="16329"/>
    <cellStyle name="Note 2 3 17 4 4 3" xfId="23545"/>
    <cellStyle name="Note 2 3 17 4 4 4" xfId="28616"/>
    <cellStyle name="Note 2 3 17 4 4 5" xfId="33292"/>
    <cellStyle name="Note 2 3 17 4 4 6" xfId="38770"/>
    <cellStyle name="Note 2 3 17 4 4 7" xfId="43668"/>
    <cellStyle name="Note 2 3 17 4 4 8" xfId="49678"/>
    <cellStyle name="Note 2 3 17 4 5" xfId="8416"/>
    <cellStyle name="Note 2 3 17 4 5 2" xfId="16330"/>
    <cellStyle name="Note 2 3 17 4 5 3" xfId="23546"/>
    <cellStyle name="Note 2 3 17 4 5 4" xfId="28617"/>
    <cellStyle name="Note 2 3 17 4 5 5" xfId="33293"/>
    <cellStyle name="Note 2 3 17 4 5 6" xfId="38771"/>
    <cellStyle name="Note 2 3 17 4 5 7" xfId="43669"/>
    <cellStyle name="Note 2 3 17 4 5 8" xfId="49679"/>
    <cellStyle name="Note 2 3 17 4 6" xfId="5769"/>
    <cellStyle name="Note 2 3 17 4 6 2" xfId="16331"/>
    <cellStyle name="Note 2 3 17 4 6 3" xfId="23547"/>
    <cellStyle name="Note 2 3 17 4 6 4" xfId="28618"/>
    <cellStyle name="Note 2 3 17 4 6 5" xfId="33294"/>
    <cellStyle name="Note 2 3 17 4 6 6" xfId="38772"/>
    <cellStyle name="Note 2 3 17 4 6 7" xfId="43670"/>
    <cellStyle name="Note 2 3 17 4 6 8" xfId="49680"/>
    <cellStyle name="Note 2 3 17 4 7" xfId="9217"/>
    <cellStyle name="Note 2 3 17 4 7 2" xfId="16332"/>
    <cellStyle name="Note 2 3 17 4 7 3" xfId="23548"/>
    <cellStyle name="Note 2 3 17 4 7 4" xfId="28619"/>
    <cellStyle name="Note 2 3 17 4 7 5" xfId="33295"/>
    <cellStyle name="Note 2 3 17 4 7 6" xfId="38773"/>
    <cellStyle name="Note 2 3 17 4 7 7" xfId="43671"/>
    <cellStyle name="Note 2 3 17 4 7 8" xfId="49681"/>
    <cellStyle name="Note 2 3 17 4 8" xfId="9583"/>
    <cellStyle name="Note 2 3 17 4 8 2" xfId="16333"/>
    <cellStyle name="Note 2 3 17 4 8 3" xfId="23549"/>
    <cellStyle name="Note 2 3 17 4 8 4" xfId="28620"/>
    <cellStyle name="Note 2 3 17 4 8 5" xfId="33296"/>
    <cellStyle name="Note 2 3 17 4 8 6" xfId="38774"/>
    <cellStyle name="Note 2 3 17 4 8 7" xfId="43672"/>
    <cellStyle name="Note 2 3 17 4 8 8" xfId="49682"/>
    <cellStyle name="Note 2 3 17 4 9" xfId="6094"/>
    <cellStyle name="Note 2 3 17 4 9 2" xfId="16334"/>
    <cellStyle name="Note 2 3 17 4 9 3" xfId="23550"/>
    <cellStyle name="Note 2 3 17 4 9 4" xfId="28621"/>
    <cellStyle name="Note 2 3 17 4 9 5" xfId="33297"/>
    <cellStyle name="Note 2 3 17 4 9 6" xfId="38775"/>
    <cellStyle name="Note 2 3 17 4 9 7" xfId="43673"/>
    <cellStyle name="Note 2 3 17 4 9 8" xfId="49683"/>
    <cellStyle name="Note 2 3 17 5" xfId="5894"/>
    <cellStyle name="Note 2 3 17 5 2" xfId="16335"/>
    <cellStyle name="Note 2 3 17 5 3" xfId="23551"/>
    <cellStyle name="Note 2 3 17 5 4" xfId="28622"/>
    <cellStyle name="Note 2 3 17 5 5" xfId="33298"/>
    <cellStyle name="Note 2 3 17 5 6" xfId="38776"/>
    <cellStyle name="Note 2 3 17 5 7" xfId="43674"/>
    <cellStyle name="Note 2 3 17 5 8" xfId="49684"/>
    <cellStyle name="Note 2 3 17 6" xfId="3839"/>
    <cellStyle name="Note 2 3 17 6 2" xfId="16336"/>
    <cellStyle name="Note 2 3 17 6 3" xfId="23552"/>
    <cellStyle name="Note 2 3 17 6 4" xfId="28623"/>
    <cellStyle name="Note 2 3 17 6 5" xfId="33299"/>
    <cellStyle name="Note 2 3 17 6 6" xfId="38777"/>
    <cellStyle name="Note 2 3 17 6 7" xfId="43675"/>
    <cellStyle name="Note 2 3 17 6 8" xfId="49685"/>
    <cellStyle name="Note 2 3 17 7" xfId="6066"/>
    <cellStyle name="Note 2 3 17 7 2" xfId="16337"/>
    <cellStyle name="Note 2 3 17 7 3" xfId="23553"/>
    <cellStyle name="Note 2 3 17 7 4" xfId="28624"/>
    <cellStyle name="Note 2 3 17 7 5" xfId="33300"/>
    <cellStyle name="Note 2 3 17 7 6" xfId="38778"/>
    <cellStyle name="Note 2 3 17 7 7" xfId="43676"/>
    <cellStyle name="Note 2 3 17 7 8" xfId="49686"/>
    <cellStyle name="Note 2 3 17 8" xfId="3974"/>
    <cellStyle name="Note 2 3 17 8 2" xfId="16338"/>
    <cellStyle name="Note 2 3 17 8 3" xfId="23554"/>
    <cellStyle name="Note 2 3 17 8 4" xfId="28625"/>
    <cellStyle name="Note 2 3 17 8 5" xfId="33301"/>
    <cellStyle name="Note 2 3 17 8 6" xfId="38779"/>
    <cellStyle name="Note 2 3 17 8 7" xfId="43677"/>
    <cellStyle name="Note 2 3 17 8 8" xfId="49687"/>
    <cellStyle name="Note 2 3 17 9" xfId="11345"/>
    <cellStyle name="Note 2 3 18" xfId="1834"/>
    <cellStyle name="Note 2 3 18 10" xfId="22214"/>
    <cellStyle name="Note 2 3 18 11" xfId="47188"/>
    <cellStyle name="Note 2 3 18 2" xfId="4672"/>
    <cellStyle name="Note 2 3 18 2 10" xfId="38780"/>
    <cellStyle name="Note 2 3 18 2 11" xfId="43678"/>
    <cellStyle name="Note 2 3 18 2 12" xfId="49688"/>
    <cellStyle name="Note 2 3 18 2 2" xfId="7101"/>
    <cellStyle name="Note 2 3 18 2 2 2" xfId="16340"/>
    <cellStyle name="Note 2 3 18 2 2 3" xfId="23556"/>
    <cellStyle name="Note 2 3 18 2 2 4" xfId="28627"/>
    <cellStyle name="Note 2 3 18 2 2 5" xfId="33303"/>
    <cellStyle name="Note 2 3 18 2 2 6" xfId="38781"/>
    <cellStyle name="Note 2 3 18 2 2 7" xfId="43679"/>
    <cellStyle name="Note 2 3 18 2 2 8" xfId="49689"/>
    <cellStyle name="Note 2 3 18 2 3" xfId="7078"/>
    <cellStyle name="Note 2 3 18 2 3 2" xfId="16341"/>
    <cellStyle name="Note 2 3 18 2 3 3" xfId="23557"/>
    <cellStyle name="Note 2 3 18 2 3 4" xfId="28628"/>
    <cellStyle name="Note 2 3 18 2 3 5" xfId="33304"/>
    <cellStyle name="Note 2 3 18 2 3 6" xfId="38782"/>
    <cellStyle name="Note 2 3 18 2 3 7" xfId="43680"/>
    <cellStyle name="Note 2 3 18 2 3 8" xfId="49690"/>
    <cellStyle name="Note 2 3 18 2 4" xfId="6404"/>
    <cellStyle name="Note 2 3 18 2 4 2" xfId="16342"/>
    <cellStyle name="Note 2 3 18 2 4 3" xfId="23558"/>
    <cellStyle name="Note 2 3 18 2 4 4" xfId="28629"/>
    <cellStyle name="Note 2 3 18 2 4 5" xfId="33305"/>
    <cellStyle name="Note 2 3 18 2 4 6" xfId="38783"/>
    <cellStyle name="Note 2 3 18 2 4 7" xfId="43681"/>
    <cellStyle name="Note 2 3 18 2 4 8" xfId="49691"/>
    <cellStyle name="Note 2 3 18 2 5" xfId="9245"/>
    <cellStyle name="Note 2 3 18 2 5 2" xfId="16343"/>
    <cellStyle name="Note 2 3 18 2 5 3" xfId="23559"/>
    <cellStyle name="Note 2 3 18 2 5 4" xfId="28630"/>
    <cellStyle name="Note 2 3 18 2 5 5" xfId="33306"/>
    <cellStyle name="Note 2 3 18 2 5 6" xfId="38784"/>
    <cellStyle name="Note 2 3 18 2 5 7" xfId="43682"/>
    <cellStyle name="Note 2 3 18 2 5 8" xfId="49692"/>
    <cellStyle name="Note 2 3 18 2 6" xfId="16339"/>
    <cellStyle name="Note 2 3 18 2 7" xfId="23555"/>
    <cellStyle name="Note 2 3 18 2 8" xfId="28626"/>
    <cellStyle name="Note 2 3 18 2 9" xfId="33302"/>
    <cellStyle name="Note 2 3 18 3" xfId="5276"/>
    <cellStyle name="Note 2 3 18 3 10" xfId="16344"/>
    <cellStyle name="Note 2 3 18 3 11" xfId="23560"/>
    <cellStyle name="Note 2 3 18 3 12" xfId="28631"/>
    <cellStyle name="Note 2 3 18 3 13" xfId="33307"/>
    <cellStyle name="Note 2 3 18 3 14" xfId="38785"/>
    <cellStyle name="Note 2 3 18 3 15" xfId="43683"/>
    <cellStyle name="Note 2 3 18 3 16" xfId="49693"/>
    <cellStyle name="Note 2 3 18 3 2" xfId="7427"/>
    <cellStyle name="Note 2 3 18 3 2 2" xfId="16345"/>
    <cellStyle name="Note 2 3 18 3 2 3" xfId="23561"/>
    <cellStyle name="Note 2 3 18 3 2 4" xfId="28632"/>
    <cellStyle name="Note 2 3 18 3 2 5" xfId="33308"/>
    <cellStyle name="Note 2 3 18 3 2 6" xfId="38786"/>
    <cellStyle name="Note 2 3 18 3 2 7" xfId="43684"/>
    <cellStyle name="Note 2 3 18 3 2 8" xfId="49694"/>
    <cellStyle name="Note 2 3 18 3 3" xfId="7945"/>
    <cellStyle name="Note 2 3 18 3 3 2" xfId="16346"/>
    <cellStyle name="Note 2 3 18 3 3 3" xfId="23562"/>
    <cellStyle name="Note 2 3 18 3 3 4" xfId="28633"/>
    <cellStyle name="Note 2 3 18 3 3 5" xfId="33309"/>
    <cellStyle name="Note 2 3 18 3 3 6" xfId="38787"/>
    <cellStyle name="Note 2 3 18 3 3 7" xfId="43685"/>
    <cellStyle name="Note 2 3 18 3 3 8" xfId="49695"/>
    <cellStyle name="Note 2 3 18 3 4" xfId="8284"/>
    <cellStyle name="Note 2 3 18 3 4 2" xfId="16347"/>
    <cellStyle name="Note 2 3 18 3 4 3" xfId="23563"/>
    <cellStyle name="Note 2 3 18 3 4 4" xfId="28634"/>
    <cellStyle name="Note 2 3 18 3 4 5" xfId="33310"/>
    <cellStyle name="Note 2 3 18 3 4 6" xfId="38788"/>
    <cellStyle name="Note 2 3 18 3 4 7" xfId="43686"/>
    <cellStyle name="Note 2 3 18 3 4 8" xfId="49696"/>
    <cellStyle name="Note 2 3 18 3 5" xfId="8719"/>
    <cellStyle name="Note 2 3 18 3 5 2" xfId="16348"/>
    <cellStyle name="Note 2 3 18 3 5 3" xfId="23564"/>
    <cellStyle name="Note 2 3 18 3 5 4" xfId="28635"/>
    <cellStyle name="Note 2 3 18 3 5 5" xfId="33311"/>
    <cellStyle name="Note 2 3 18 3 5 6" xfId="38789"/>
    <cellStyle name="Note 2 3 18 3 5 7" xfId="43687"/>
    <cellStyle name="Note 2 3 18 3 5 8" xfId="49697"/>
    <cellStyle name="Note 2 3 18 3 6" xfId="9068"/>
    <cellStyle name="Note 2 3 18 3 6 2" xfId="16349"/>
    <cellStyle name="Note 2 3 18 3 6 3" xfId="23565"/>
    <cellStyle name="Note 2 3 18 3 6 4" xfId="28636"/>
    <cellStyle name="Note 2 3 18 3 6 5" xfId="33312"/>
    <cellStyle name="Note 2 3 18 3 6 6" xfId="38790"/>
    <cellStyle name="Note 2 3 18 3 6 7" xfId="43688"/>
    <cellStyle name="Note 2 3 18 3 6 8" xfId="49698"/>
    <cellStyle name="Note 2 3 18 3 7" xfId="9518"/>
    <cellStyle name="Note 2 3 18 3 7 2" xfId="16350"/>
    <cellStyle name="Note 2 3 18 3 7 3" xfId="23566"/>
    <cellStyle name="Note 2 3 18 3 7 4" xfId="28637"/>
    <cellStyle name="Note 2 3 18 3 7 5" xfId="33313"/>
    <cellStyle name="Note 2 3 18 3 7 6" xfId="38791"/>
    <cellStyle name="Note 2 3 18 3 7 7" xfId="43689"/>
    <cellStyle name="Note 2 3 18 3 7 8" xfId="49699"/>
    <cellStyle name="Note 2 3 18 3 8" xfId="9835"/>
    <cellStyle name="Note 2 3 18 3 8 2" xfId="16351"/>
    <cellStyle name="Note 2 3 18 3 8 3" xfId="23567"/>
    <cellStyle name="Note 2 3 18 3 8 4" xfId="28638"/>
    <cellStyle name="Note 2 3 18 3 8 5" xfId="33314"/>
    <cellStyle name="Note 2 3 18 3 8 6" xfId="38792"/>
    <cellStyle name="Note 2 3 18 3 8 7" xfId="43690"/>
    <cellStyle name="Note 2 3 18 3 8 8" xfId="49700"/>
    <cellStyle name="Note 2 3 18 3 9" xfId="10104"/>
    <cellStyle name="Note 2 3 18 3 9 2" xfId="16352"/>
    <cellStyle name="Note 2 3 18 3 9 3" xfId="23568"/>
    <cellStyle name="Note 2 3 18 3 9 4" xfId="28639"/>
    <cellStyle name="Note 2 3 18 3 9 5" xfId="33315"/>
    <cellStyle name="Note 2 3 18 3 9 6" xfId="38793"/>
    <cellStyle name="Note 2 3 18 3 9 7" xfId="43691"/>
    <cellStyle name="Note 2 3 18 3 9 8" xfId="49701"/>
    <cellStyle name="Note 2 3 18 4" xfId="3704"/>
    <cellStyle name="Note 2 3 18 4 10" xfId="16353"/>
    <cellStyle name="Note 2 3 18 4 11" xfId="23569"/>
    <cellStyle name="Note 2 3 18 4 12" xfId="28640"/>
    <cellStyle name="Note 2 3 18 4 13" xfId="33316"/>
    <cellStyle name="Note 2 3 18 4 14" xfId="38794"/>
    <cellStyle name="Note 2 3 18 4 15" xfId="43692"/>
    <cellStyle name="Note 2 3 18 4 16" xfId="49702"/>
    <cellStyle name="Note 2 3 18 4 2" xfId="7094"/>
    <cellStyle name="Note 2 3 18 4 2 2" xfId="16354"/>
    <cellStyle name="Note 2 3 18 4 2 3" xfId="23570"/>
    <cellStyle name="Note 2 3 18 4 2 4" xfId="28641"/>
    <cellStyle name="Note 2 3 18 4 2 5" xfId="33317"/>
    <cellStyle name="Note 2 3 18 4 2 6" xfId="38795"/>
    <cellStyle name="Note 2 3 18 4 2 7" xfId="43693"/>
    <cellStyle name="Note 2 3 18 4 2 8" xfId="49703"/>
    <cellStyle name="Note 2 3 18 4 3" xfId="7666"/>
    <cellStyle name="Note 2 3 18 4 3 2" xfId="16355"/>
    <cellStyle name="Note 2 3 18 4 3 3" xfId="23571"/>
    <cellStyle name="Note 2 3 18 4 3 4" xfId="28642"/>
    <cellStyle name="Note 2 3 18 4 3 5" xfId="33318"/>
    <cellStyle name="Note 2 3 18 4 3 6" xfId="38796"/>
    <cellStyle name="Note 2 3 18 4 3 7" xfId="43694"/>
    <cellStyle name="Note 2 3 18 4 3 8" xfId="49704"/>
    <cellStyle name="Note 2 3 18 4 4" xfId="6160"/>
    <cellStyle name="Note 2 3 18 4 4 2" xfId="16356"/>
    <cellStyle name="Note 2 3 18 4 4 3" xfId="23572"/>
    <cellStyle name="Note 2 3 18 4 4 4" xfId="28643"/>
    <cellStyle name="Note 2 3 18 4 4 5" xfId="33319"/>
    <cellStyle name="Note 2 3 18 4 4 6" xfId="38797"/>
    <cellStyle name="Note 2 3 18 4 4 7" xfId="43695"/>
    <cellStyle name="Note 2 3 18 4 4 8" xfId="49705"/>
    <cellStyle name="Note 2 3 18 4 5" xfId="8441"/>
    <cellStyle name="Note 2 3 18 4 5 2" xfId="16357"/>
    <cellStyle name="Note 2 3 18 4 5 3" xfId="23573"/>
    <cellStyle name="Note 2 3 18 4 5 4" xfId="28644"/>
    <cellStyle name="Note 2 3 18 4 5 5" xfId="33320"/>
    <cellStyle name="Note 2 3 18 4 5 6" xfId="38798"/>
    <cellStyle name="Note 2 3 18 4 5 7" xfId="43696"/>
    <cellStyle name="Note 2 3 18 4 5 8" xfId="49706"/>
    <cellStyle name="Note 2 3 18 4 6" xfId="6719"/>
    <cellStyle name="Note 2 3 18 4 6 2" xfId="16358"/>
    <cellStyle name="Note 2 3 18 4 6 3" xfId="23574"/>
    <cellStyle name="Note 2 3 18 4 6 4" xfId="28645"/>
    <cellStyle name="Note 2 3 18 4 6 5" xfId="33321"/>
    <cellStyle name="Note 2 3 18 4 6 6" xfId="38799"/>
    <cellStyle name="Note 2 3 18 4 6 7" xfId="43697"/>
    <cellStyle name="Note 2 3 18 4 6 8" xfId="49707"/>
    <cellStyle name="Note 2 3 18 4 7" xfId="9241"/>
    <cellStyle name="Note 2 3 18 4 7 2" xfId="16359"/>
    <cellStyle name="Note 2 3 18 4 7 3" xfId="23575"/>
    <cellStyle name="Note 2 3 18 4 7 4" xfId="28646"/>
    <cellStyle name="Note 2 3 18 4 7 5" xfId="33322"/>
    <cellStyle name="Note 2 3 18 4 7 6" xfId="38800"/>
    <cellStyle name="Note 2 3 18 4 7 7" xfId="43698"/>
    <cellStyle name="Note 2 3 18 4 7 8" xfId="49708"/>
    <cellStyle name="Note 2 3 18 4 8" xfId="9610"/>
    <cellStyle name="Note 2 3 18 4 8 2" xfId="16360"/>
    <cellStyle name="Note 2 3 18 4 8 3" xfId="23576"/>
    <cellStyle name="Note 2 3 18 4 8 4" xfId="28647"/>
    <cellStyle name="Note 2 3 18 4 8 5" xfId="33323"/>
    <cellStyle name="Note 2 3 18 4 8 6" xfId="38801"/>
    <cellStyle name="Note 2 3 18 4 8 7" xfId="43699"/>
    <cellStyle name="Note 2 3 18 4 8 8" xfId="49709"/>
    <cellStyle name="Note 2 3 18 4 9" xfId="5689"/>
    <cellStyle name="Note 2 3 18 4 9 2" xfId="16361"/>
    <cellStyle name="Note 2 3 18 4 9 3" xfId="23577"/>
    <cellStyle name="Note 2 3 18 4 9 4" xfId="28648"/>
    <cellStyle name="Note 2 3 18 4 9 5" xfId="33324"/>
    <cellStyle name="Note 2 3 18 4 9 6" xfId="38802"/>
    <cellStyle name="Note 2 3 18 4 9 7" xfId="43700"/>
    <cellStyle name="Note 2 3 18 4 9 8" xfId="49710"/>
    <cellStyle name="Note 2 3 18 5" xfId="3929"/>
    <cellStyle name="Note 2 3 18 5 2" xfId="16362"/>
    <cellStyle name="Note 2 3 18 5 3" xfId="23578"/>
    <cellStyle name="Note 2 3 18 5 4" xfId="28649"/>
    <cellStyle name="Note 2 3 18 5 5" xfId="33325"/>
    <cellStyle name="Note 2 3 18 5 6" xfId="38803"/>
    <cellStyle name="Note 2 3 18 5 7" xfId="43701"/>
    <cellStyle name="Note 2 3 18 5 8" xfId="49711"/>
    <cellStyle name="Note 2 3 18 6" xfId="5717"/>
    <cellStyle name="Note 2 3 18 6 2" xfId="16363"/>
    <cellStyle name="Note 2 3 18 6 3" xfId="23579"/>
    <cellStyle name="Note 2 3 18 6 4" xfId="28650"/>
    <cellStyle name="Note 2 3 18 6 5" xfId="33326"/>
    <cellStyle name="Note 2 3 18 6 6" xfId="38804"/>
    <cellStyle name="Note 2 3 18 6 7" xfId="43702"/>
    <cellStyle name="Note 2 3 18 6 8" xfId="49712"/>
    <cellStyle name="Note 2 3 18 7" xfId="5899"/>
    <cellStyle name="Note 2 3 18 7 2" xfId="16364"/>
    <cellStyle name="Note 2 3 18 7 3" xfId="23580"/>
    <cellStyle name="Note 2 3 18 7 4" xfId="28651"/>
    <cellStyle name="Note 2 3 18 7 5" xfId="33327"/>
    <cellStyle name="Note 2 3 18 7 6" xfId="38805"/>
    <cellStyle name="Note 2 3 18 7 7" xfId="43703"/>
    <cellStyle name="Note 2 3 18 7 8" xfId="49713"/>
    <cellStyle name="Note 2 3 18 8" xfId="5985"/>
    <cellStyle name="Note 2 3 18 8 2" xfId="16365"/>
    <cellStyle name="Note 2 3 18 8 3" xfId="23581"/>
    <cellStyle name="Note 2 3 18 8 4" xfId="28652"/>
    <cellStyle name="Note 2 3 18 8 5" xfId="33328"/>
    <cellStyle name="Note 2 3 18 8 6" xfId="38806"/>
    <cellStyle name="Note 2 3 18 8 7" xfId="43704"/>
    <cellStyle name="Note 2 3 18 8 8" xfId="49714"/>
    <cellStyle name="Note 2 3 18 9" xfId="11724"/>
    <cellStyle name="Note 2 3 19" xfId="2232"/>
    <cellStyle name="Note 2 3 19 10" xfId="27618"/>
    <cellStyle name="Note 2 3 19 11" xfId="47240"/>
    <cellStyle name="Note 2 3 19 2" xfId="4878"/>
    <cellStyle name="Note 2 3 19 2 10" xfId="38807"/>
    <cellStyle name="Note 2 3 19 2 11" xfId="43705"/>
    <cellStyle name="Note 2 3 19 2 12" xfId="49715"/>
    <cellStyle name="Note 2 3 19 2 2" xfId="7186"/>
    <cellStyle name="Note 2 3 19 2 2 2" xfId="16367"/>
    <cellStyle name="Note 2 3 19 2 2 3" xfId="23583"/>
    <cellStyle name="Note 2 3 19 2 2 4" xfId="28654"/>
    <cellStyle name="Note 2 3 19 2 2 5" xfId="33330"/>
    <cellStyle name="Note 2 3 19 2 2 6" xfId="38808"/>
    <cellStyle name="Note 2 3 19 2 2 7" xfId="43706"/>
    <cellStyle name="Note 2 3 19 2 2 8" xfId="49716"/>
    <cellStyle name="Note 2 3 19 2 3" xfId="8056"/>
    <cellStyle name="Note 2 3 19 2 3 2" xfId="16368"/>
    <cellStyle name="Note 2 3 19 2 3 3" xfId="23584"/>
    <cellStyle name="Note 2 3 19 2 3 4" xfId="28655"/>
    <cellStyle name="Note 2 3 19 2 3 5" xfId="33331"/>
    <cellStyle name="Note 2 3 19 2 3 6" xfId="38809"/>
    <cellStyle name="Note 2 3 19 2 3 7" xfId="43707"/>
    <cellStyle name="Note 2 3 19 2 3 8" xfId="49717"/>
    <cellStyle name="Note 2 3 19 2 4" xfId="8852"/>
    <cellStyle name="Note 2 3 19 2 4 2" xfId="16369"/>
    <cellStyle name="Note 2 3 19 2 4 3" xfId="23585"/>
    <cellStyle name="Note 2 3 19 2 4 4" xfId="28656"/>
    <cellStyle name="Note 2 3 19 2 4 5" xfId="33332"/>
    <cellStyle name="Note 2 3 19 2 4 6" xfId="38810"/>
    <cellStyle name="Note 2 3 19 2 4 7" xfId="43708"/>
    <cellStyle name="Note 2 3 19 2 4 8" xfId="49718"/>
    <cellStyle name="Note 2 3 19 2 5" xfId="9314"/>
    <cellStyle name="Note 2 3 19 2 5 2" xfId="16370"/>
    <cellStyle name="Note 2 3 19 2 5 3" xfId="23586"/>
    <cellStyle name="Note 2 3 19 2 5 4" xfId="28657"/>
    <cellStyle name="Note 2 3 19 2 5 5" xfId="33333"/>
    <cellStyle name="Note 2 3 19 2 5 6" xfId="38811"/>
    <cellStyle name="Note 2 3 19 2 5 7" xfId="43709"/>
    <cellStyle name="Note 2 3 19 2 5 8" xfId="49719"/>
    <cellStyle name="Note 2 3 19 2 6" xfId="16366"/>
    <cellStyle name="Note 2 3 19 2 7" xfId="23582"/>
    <cellStyle name="Note 2 3 19 2 8" xfId="28653"/>
    <cellStyle name="Note 2 3 19 2 9" xfId="33329"/>
    <cellStyle name="Note 2 3 19 3" xfId="5211"/>
    <cellStyle name="Note 2 3 19 3 10" xfId="16371"/>
    <cellStyle name="Note 2 3 19 3 11" xfId="23587"/>
    <cellStyle name="Note 2 3 19 3 12" xfId="28658"/>
    <cellStyle name="Note 2 3 19 3 13" xfId="33334"/>
    <cellStyle name="Note 2 3 19 3 14" xfId="38812"/>
    <cellStyle name="Note 2 3 19 3 15" xfId="43710"/>
    <cellStyle name="Note 2 3 19 3 16" xfId="49720"/>
    <cellStyle name="Note 2 3 19 3 2" xfId="7394"/>
    <cellStyle name="Note 2 3 19 3 2 2" xfId="16372"/>
    <cellStyle name="Note 2 3 19 3 2 3" xfId="23588"/>
    <cellStyle name="Note 2 3 19 3 2 4" xfId="28659"/>
    <cellStyle name="Note 2 3 19 3 2 5" xfId="33335"/>
    <cellStyle name="Note 2 3 19 3 2 6" xfId="38813"/>
    <cellStyle name="Note 2 3 19 3 2 7" xfId="43711"/>
    <cellStyle name="Note 2 3 19 3 2 8" xfId="49721"/>
    <cellStyle name="Note 2 3 19 3 3" xfId="7913"/>
    <cellStyle name="Note 2 3 19 3 3 2" xfId="16373"/>
    <cellStyle name="Note 2 3 19 3 3 3" xfId="23589"/>
    <cellStyle name="Note 2 3 19 3 3 4" xfId="28660"/>
    <cellStyle name="Note 2 3 19 3 3 5" xfId="33336"/>
    <cellStyle name="Note 2 3 19 3 3 6" xfId="38814"/>
    <cellStyle name="Note 2 3 19 3 3 7" xfId="43712"/>
    <cellStyle name="Note 2 3 19 3 3 8" xfId="49722"/>
    <cellStyle name="Note 2 3 19 3 4" xfId="8252"/>
    <cellStyle name="Note 2 3 19 3 4 2" xfId="16374"/>
    <cellStyle name="Note 2 3 19 3 4 3" xfId="23590"/>
    <cellStyle name="Note 2 3 19 3 4 4" xfId="28661"/>
    <cellStyle name="Note 2 3 19 3 4 5" xfId="33337"/>
    <cellStyle name="Note 2 3 19 3 4 6" xfId="38815"/>
    <cellStyle name="Note 2 3 19 3 4 7" xfId="43713"/>
    <cellStyle name="Note 2 3 19 3 4 8" xfId="49723"/>
    <cellStyle name="Note 2 3 19 3 5" xfId="8685"/>
    <cellStyle name="Note 2 3 19 3 5 2" xfId="16375"/>
    <cellStyle name="Note 2 3 19 3 5 3" xfId="23591"/>
    <cellStyle name="Note 2 3 19 3 5 4" xfId="28662"/>
    <cellStyle name="Note 2 3 19 3 5 5" xfId="33338"/>
    <cellStyle name="Note 2 3 19 3 5 6" xfId="38816"/>
    <cellStyle name="Note 2 3 19 3 5 7" xfId="43714"/>
    <cellStyle name="Note 2 3 19 3 5 8" xfId="49724"/>
    <cellStyle name="Note 2 3 19 3 6" xfId="9034"/>
    <cellStyle name="Note 2 3 19 3 6 2" xfId="16376"/>
    <cellStyle name="Note 2 3 19 3 6 3" xfId="23592"/>
    <cellStyle name="Note 2 3 19 3 6 4" xfId="28663"/>
    <cellStyle name="Note 2 3 19 3 6 5" xfId="33339"/>
    <cellStyle name="Note 2 3 19 3 6 6" xfId="38817"/>
    <cellStyle name="Note 2 3 19 3 6 7" xfId="43715"/>
    <cellStyle name="Note 2 3 19 3 6 8" xfId="49725"/>
    <cellStyle name="Note 2 3 19 3 7" xfId="9488"/>
    <cellStyle name="Note 2 3 19 3 7 2" xfId="16377"/>
    <cellStyle name="Note 2 3 19 3 7 3" xfId="23593"/>
    <cellStyle name="Note 2 3 19 3 7 4" xfId="28664"/>
    <cellStyle name="Note 2 3 19 3 7 5" xfId="33340"/>
    <cellStyle name="Note 2 3 19 3 7 6" xfId="38818"/>
    <cellStyle name="Note 2 3 19 3 7 7" xfId="43716"/>
    <cellStyle name="Note 2 3 19 3 7 8" xfId="49726"/>
    <cellStyle name="Note 2 3 19 3 8" xfId="9807"/>
    <cellStyle name="Note 2 3 19 3 8 2" xfId="16378"/>
    <cellStyle name="Note 2 3 19 3 8 3" xfId="23594"/>
    <cellStyle name="Note 2 3 19 3 8 4" xfId="28665"/>
    <cellStyle name="Note 2 3 19 3 8 5" xfId="33341"/>
    <cellStyle name="Note 2 3 19 3 8 6" xfId="38819"/>
    <cellStyle name="Note 2 3 19 3 8 7" xfId="43717"/>
    <cellStyle name="Note 2 3 19 3 8 8" xfId="49727"/>
    <cellStyle name="Note 2 3 19 3 9" xfId="10075"/>
    <cellStyle name="Note 2 3 19 3 9 2" xfId="16379"/>
    <cellStyle name="Note 2 3 19 3 9 3" xfId="23595"/>
    <cellStyle name="Note 2 3 19 3 9 4" xfId="28666"/>
    <cellStyle name="Note 2 3 19 3 9 5" xfId="33342"/>
    <cellStyle name="Note 2 3 19 3 9 6" xfId="38820"/>
    <cellStyle name="Note 2 3 19 3 9 7" xfId="43718"/>
    <cellStyle name="Note 2 3 19 3 9 8" xfId="49728"/>
    <cellStyle name="Note 2 3 19 4" xfId="5890"/>
    <cellStyle name="Note 2 3 19 4 10" xfId="16380"/>
    <cellStyle name="Note 2 3 19 4 11" xfId="23596"/>
    <cellStyle name="Note 2 3 19 4 12" xfId="28667"/>
    <cellStyle name="Note 2 3 19 4 13" xfId="33343"/>
    <cellStyle name="Note 2 3 19 4 14" xfId="38821"/>
    <cellStyle name="Note 2 3 19 4 15" xfId="43719"/>
    <cellStyle name="Note 2 3 19 4 16" xfId="49729"/>
    <cellStyle name="Note 2 3 19 4 2" xfId="6797"/>
    <cellStyle name="Note 2 3 19 4 2 2" xfId="16381"/>
    <cellStyle name="Note 2 3 19 4 2 3" xfId="23597"/>
    <cellStyle name="Note 2 3 19 4 2 4" xfId="28668"/>
    <cellStyle name="Note 2 3 19 4 2 5" xfId="33344"/>
    <cellStyle name="Note 2 3 19 4 2 6" xfId="38822"/>
    <cellStyle name="Note 2 3 19 4 2 7" xfId="43720"/>
    <cellStyle name="Note 2 3 19 4 2 8" xfId="49730"/>
    <cellStyle name="Note 2 3 19 4 3" xfId="3697"/>
    <cellStyle name="Note 2 3 19 4 3 2" xfId="16382"/>
    <cellStyle name="Note 2 3 19 4 3 3" xfId="23598"/>
    <cellStyle name="Note 2 3 19 4 3 4" xfId="28669"/>
    <cellStyle name="Note 2 3 19 4 3 5" xfId="33345"/>
    <cellStyle name="Note 2 3 19 4 3 6" xfId="38823"/>
    <cellStyle name="Note 2 3 19 4 3 7" xfId="43721"/>
    <cellStyle name="Note 2 3 19 4 3 8" xfId="49731"/>
    <cellStyle name="Note 2 3 19 4 4" xfId="4261"/>
    <cellStyle name="Note 2 3 19 4 4 2" xfId="16383"/>
    <cellStyle name="Note 2 3 19 4 4 3" xfId="23599"/>
    <cellStyle name="Note 2 3 19 4 4 4" xfId="28670"/>
    <cellStyle name="Note 2 3 19 4 4 5" xfId="33346"/>
    <cellStyle name="Note 2 3 19 4 4 6" xfId="38824"/>
    <cellStyle name="Note 2 3 19 4 4 7" xfId="43722"/>
    <cellStyle name="Note 2 3 19 4 4 8" xfId="49732"/>
    <cellStyle name="Note 2 3 19 4 5" xfId="7822"/>
    <cellStyle name="Note 2 3 19 4 5 2" xfId="16384"/>
    <cellStyle name="Note 2 3 19 4 5 3" xfId="23600"/>
    <cellStyle name="Note 2 3 19 4 5 4" xfId="28671"/>
    <cellStyle name="Note 2 3 19 4 5 5" xfId="33347"/>
    <cellStyle name="Note 2 3 19 4 5 6" xfId="38825"/>
    <cellStyle name="Note 2 3 19 4 5 7" xfId="43723"/>
    <cellStyle name="Note 2 3 19 4 5 8" xfId="49733"/>
    <cellStyle name="Note 2 3 19 4 6" xfId="6411"/>
    <cellStyle name="Note 2 3 19 4 6 2" xfId="16385"/>
    <cellStyle name="Note 2 3 19 4 6 3" xfId="23601"/>
    <cellStyle name="Note 2 3 19 4 6 4" xfId="28672"/>
    <cellStyle name="Note 2 3 19 4 6 5" xfId="33348"/>
    <cellStyle name="Note 2 3 19 4 6 6" xfId="38826"/>
    <cellStyle name="Note 2 3 19 4 6 7" xfId="43724"/>
    <cellStyle name="Note 2 3 19 4 6 8" xfId="49734"/>
    <cellStyle name="Note 2 3 19 4 7" xfId="5991"/>
    <cellStyle name="Note 2 3 19 4 7 2" xfId="16386"/>
    <cellStyle name="Note 2 3 19 4 7 3" xfId="23602"/>
    <cellStyle name="Note 2 3 19 4 7 4" xfId="28673"/>
    <cellStyle name="Note 2 3 19 4 7 5" xfId="33349"/>
    <cellStyle name="Note 2 3 19 4 7 6" xfId="38827"/>
    <cellStyle name="Note 2 3 19 4 7 7" xfId="43725"/>
    <cellStyle name="Note 2 3 19 4 7 8" xfId="49735"/>
    <cellStyle name="Note 2 3 19 4 8" xfId="6672"/>
    <cellStyle name="Note 2 3 19 4 8 2" xfId="16387"/>
    <cellStyle name="Note 2 3 19 4 8 3" xfId="23603"/>
    <cellStyle name="Note 2 3 19 4 8 4" xfId="28674"/>
    <cellStyle name="Note 2 3 19 4 8 5" xfId="33350"/>
    <cellStyle name="Note 2 3 19 4 8 6" xfId="38828"/>
    <cellStyle name="Note 2 3 19 4 8 7" xfId="43726"/>
    <cellStyle name="Note 2 3 19 4 8 8" xfId="49736"/>
    <cellStyle name="Note 2 3 19 4 9" xfId="6609"/>
    <cellStyle name="Note 2 3 19 4 9 2" xfId="16388"/>
    <cellStyle name="Note 2 3 19 4 9 3" xfId="23604"/>
    <cellStyle name="Note 2 3 19 4 9 4" xfId="28675"/>
    <cellStyle name="Note 2 3 19 4 9 5" xfId="33351"/>
    <cellStyle name="Note 2 3 19 4 9 6" xfId="38829"/>
    <cellStyle name="Note 2 3 19 4 9 7" xfId="43727"/>
    <cellStyle name="Note 2 3 19 4 9 8" xfId="49737"/>
    <cellStyle name="Note 2 3 19 5" xfId="5408"/>
    <cellStyle name="Note 2 3 19 5 2" xfId="16389"/>
    <cellStyle name="Note 2 3 19 5 3" xfId="23605"/>
    <cellStyle name="Note 2 3 19 5 4" xfId="28676"/>
    <cellStyle name="Note 2 3 19 5 5" xfId="33352"/>
    <cellStyle name="Note 2 3 19 5 6" xfId="38830"/>
    <cellStyle name="Note 2 3 19 5 7" xfId="43728"/>
    <cellStyle name="Note 2 3 19 5 8" xfId="49738"/>
    <cellStyle name="Note 2 3 19 6" xfId="5059"/>
    <cellStyle name="Note 2 3 19 6 2" xfId="16390"/>
    <cellStyle name="Note 2 3 19 6 3" xfId="23606"/>
    <cellStyle name="Note 2 3 19 6 4" xfId="28677"/>
    <cellStyle name="Note 2 3 19 6 5" xfId="33353"/>
    <cellStyle name="Note 2 3 19 6 6" xfId="38831"/>
    <cellStyle name="Note 2 3 19 6 7" xfId="43729"/>
    <cellStyle name="Note 2 3 19 6 8" xfId="49739"/>
    <cellStyle name="Note 2 3 19 7" xfId="6021"/>
    <cellStyle name="Note 2 3 19 7 2" xfId="16391"/>
    <cellStyle name="Note 2 3 19 7 3" xfId="23607"/>
    <cellStyle name="Note 2 3 19 7 4" xfId="28678"/>
    <cellStyle name="Note 2 3 19 7 5" xfId="33354"/>
    <cellStyle name="Note 2 3 19 7 6" xfId="38832"/>
    <cellStyle name="Note 2 3 19 7 7" xfId="43730"/>
    <cellStyle name="Note 2 3 19 7 8" xfId="49740"/>
    <cellStyle name="Note 2 3 19 8" xfId="6200"/>
    <cellStyle name="Note 2 3 19 8 2" xfId="16392"/>
    <cellStyle name="Note 2 3 19 8 3" xfId="23608"/>
    <cellStyle name="Note 2 3 19 8 4" xfId="28679"/>
    <cellStyle name="Note 2 3 19 8 5" xfId="33355"/>
    <cellStyle name="Note 2 3 19 8 6" xfId="38833"/>
    <cellStyle name="Note 2 3 19 8 7" xfId="43731"/>
    <cellStyle name="Note 2 3 19 8 8" xfId="49741"/>
    <cellStyle name="Note 2 3 19 9" xfId="12019"/>
    <cellStyle name="Note 2 3 2" xfId="701"/>
    <cellStyle name="Note 2 3 2 10" xfId="27640"/>
    <cellStyle name="Note 2 3 2 11" xfId="46958"/>
    <cellStyle name="Note 2 3 2 2" xfId="4050"/>
    <cellStyle name="Note 2 3 2 2 10" xfId="38834"/>
    <cellStyle name="Note 2 3 2 2 11" xfId="43732"/>
    <cellStyle name="Note 2 3 2 2 12" xfId="49742"/>
    <cellStyle name="Note 2 3 2 2 2" xfId="6867"/>
    <cellStyle name="Note 2 3 2 2 2 2" xfId="16394"/>
    <cellStyle name="Note 2 3 2 2 2 3" xfId="23610"/>
    <cellStyle name="Note 2 3 2 2 2 4" xfId="28681"/>
    <cellStyle name="Note 2 3 2 2 2 5" xfId="33357"/>
    <cellStyle name="Note 2 3 2 2 2 6" xfId="38835"/>
    <cellStyle name="Note 2 3 2 2 2 7" xfId="43733"/>
    <cellStyle name="Note 2 3 2 2 2 8" xfId="49743"/>
    <cellStyle name="Note 2 3 2 2 3" xfId="6265"/>
    <cellStyle name="Note 2 3 2 2 3 2" xfId="16395"/>
    <cellStyle name="Note 2 3 2 2 3 3" xfId="23611"/>
    <cellStyle name="Note 2 3 2 2 3 4" xfId="28682"/>
    <cellStyle name="Note 2 3 2 2 3 5" xfId="33358"/>
    <cellStyle name="Note 2 3 2 2 3 6" xfId="38836"/>
    <cellStyle name="Note 2 3 2 2 3 7" xfId="43734"/>
    <cellStyle name="Note 2 3 2 2 3 8" xfId="49744"/>
    <cellStyle name="Note 2 3 2 2 4" xfId="6569"/>
    <cellStyle name="Note 2 3 2 2 4 2" xfId="16396"/>
    <cellStyle name="Note 2 3 2 2 4 3" xfId="23612"/>
    <cellStyle name="Note 2 3 2 2 4 4" xfId="28683"/>
    <cellStyle name="Note 2 3 2 2 4 5" xfId="33359"/>
    <cellStyle name="Note 2 3 2 2 4 6" xfId="38837"/>
    <cellStyle name="Note 2 3 2 2 4 7" xfId="43735"/>
    <cellStyle name="Note 2 3 2 2 4 8" xfId="49745"/>
    <cellStyle name="Note 2 3 2 2 5" xfId="8051"/>
    <cellStyle name="Note 2 3 2 2 5 2" xfId="16397"/>
    <cellStyle name="Note 2 3 2 2 5 3" xfId="23613"/>
    <cellStyle name="Note 2 3 2 2 5 4" xfId="28684"/>
    <cellStyle name="Note 2 3 2 2 5 5" xfId="33360"/>
    <cellStyle name="Note 2 3 2 2 5 6" xfId="38838"/>
    <cellStyle name="Note 2 3 2 2 5 7" xfId="43736"/>
    <cellStyle name="Note 2 3 2 2 5 8" xfId="49746"/>
    <cellStyle name="Note 2 3 2 2 6" xfId="16393"/>
    <cellStyle name="Note 2 3 2 2 7" xfId="23609"/>
    <cellStyle name="Note 2 3 2 2 8" xfId="28680"/>
    <cellStyle name="Note 2 3 2 2 9" xfId="33356"/>
    <cellStyle name="Note 2 3 2 3" xfId="5495"/>
    <cellStyle name="Note 2 3 2 3 10" xfId="16398"/>
    <cellStyle name="Note 2 3 2 3 11" xfId="23614"/>
    <cellStyle name="Note 2 3 2 3 12" xfId="28685"/>
    <cellStyle name="Note 2 3 2 3 13" xfId="33361"/>
    <cellStyle name="Note 2 3 2 3 14" xfId="38839"/>
    <cellStyle name="Note 2 3 2 3 15" xfId="43737"/>
    <cellStyle name="Note 2 3 2 3 16" xfId="49747"/>
    <cellStyle name="Note 2 3 2 3 2" xfId="7401"/>
    <cellStyle name="Note 2 3 2 3 2 2" xfId="16399"/>
    <cellStyle name="Note 2 3 2 3 2 3" xfId="23615"/>
    <cellStyle name="Note 2 3 2 3 2 4" xfId="28686"/>
    <cellStyle name="Note 2 3 2 3 2 5" xfId="33362"/>
    <cellStyle name="Note 2 3 2 3 2 6" xfId="38840"/>
    <cellStyle name="Note 2 3 2 3 2 7" xfId="43738"/>
    <cellStyle name="Note 2 3 2 3 2 8" xfId="49748"/>
    <cellStyle name="Note 2 3 2 3 3" xfId="7920"/>
    <cellStyle name="Note 2 3 2 3 3 2" xfId="16400"/>
    <cellStyle name="Note 2 3 2 3 3 3" xfId="23616"/>
    <cellStyle name="Note 2 3 2 3 3 4" xfId="28687"/>
    <cellStyle name="Note 2 3 2 3 3 5" xfId="33363"/>
    <cellStyle name="Note 2 3 2 3 3 6" xfId="38841"/>
    <cellStyle name="Note 2 3 2 3 3 7" xfId="43739"/>
    <cellStyle name="Note 2 3 2 3 3 8" xfId="49749"/>
    <cellStyle name="Note 2 3 2 3 4" xfId="8259"/>
    <cellStyle name="Note 2 3 2 3 4 2" xfId="16401"/>
    <cellStyle name="Note 2 3 2 3 4 3" xfId="23617"/>
    <cellStyle name="Note 2 3 2 3 4 4" xfId="28688"/>
    <cellStyle name="Note 2 3 2 3 4 5" xfId="33364"/>
    <cellStyle name="Note 2 3 2 3 4 6" xfId="38842"/>
    <cellStyle name="Note 2 3 2 3 4 7" xfId="43740"/>
    <cellStyle name="Note 2 3 2 3 4 8" xfId="49750"/>
    <cellStyle name="Note 2 3 2 3 5" xfId="8692"/>
    <cellStyle name="Note 2 3 2 3 5 2" xfId="16402"/>
    <cellStyle name="Note 2 3 2 3 5 3" xfId="23618"/>
    <cellStyle name="Note 2 3 2 3 5 4" xfId="28689"/>
    <cellStyle name="Note 2 3 2 3 5 5" xfId="33365"/>
    <cellStyle name="Note 2 3 2 3 5 6" xfId="38843"/>
    <cellStyle name="Note 2 3 2 3 5 7" xfId="43741"/>
    <cellStyle name="Note 2 3 2 3 5 8" xfId="49751"/>
    <cellStyle name="Note 2 3 2 3 6" xfId="9041"/>
    <cellStyle name="Note 2 3 2 3 6 2" xfId="16403"/>
    <cellStyle name="Note 2 3 2 3 6 3" xfId="23619"/>
    <cellStyle name="Note 2 3 2 3 6 4" xfId="28690"/>
    <cellStyle name="Note 2 3 2 3 6 5" xfId="33366"/>
    <cellStyle name="Note 2 3 2 3 6 6" xfId="38844"/>
    <cellStyle name="Note 2 3 2 3 6 7" xfId="43742"/>
    <cellStyle name="Note 2 3 2 3 6 8" xfId="49752"/>
    <cellStyle name="Note 2 3 2 3 7" xfId="9495"/>
    <cellStyle name="Note 2 3 2 3 7 2" xfId="16404"/>
    <cellStyle name="Note 2 3 2 3 7 3" xfId="23620"/>
    <cellStyle name="Note 2 3 2 3 7 4" xfId="28691"/>
    <cellStyle name="Note 2 3 2 3 7 5" xfId="33367"/>
    <cellStyle name="Note 2 3 2 3 7 6" xfId="38845"/>
    <cellStyle name="Note 2 3 2 3 7 7" xfId="43743"/>
    <cellStyle name="Note 2 3 2 3 7 8" xfId="49753"/>
    <cellStyle name="Note 2 3 2 3 8" xfId="9813"/>
    <cellStyle name="Note 2 3 2 3 8 2" xfId="16405"/>
    <cellStyle name="Note 2 3 2 3 8 3" xfId="23621"/>
    <cellStyle name="Note 2 3 2 3 8 4" xfId="28692"/>
    <cellStyle name="Note 2 3 2 3 8 5" xfId="33368"/>
    <cellStyle name="Note 2 3 2 3 8 6" xfId="38846"/>
    <cellStyle name="Note 2 3 2 3 8 7" xfId="43744"/>
    <cellStyle name="Note 2 3 2 3 8 8" xfId="49754"/>
    <cellStyle name="Note 2 3 2 3 9" xfId="10081"/>
    <cellStyle name="Note 2 3 2 3 9 2" xfId="16406"/>
    <cellStyle name="Note 2 3 2 3 9 3" xfId="23622"/>
    <cellStyle name="Note 2 3 2 3 9 4" xfId="28693"/>
    <cellStyle name="Note 2 3 2 3 9 5" xfId="33369"/>
    <cellStyle name="Note 2 3 2 3 9 6" xfId="38847"/>
    <cellStyle name="Note 2 3 2 3 9 7" xfId="43745"/>
    <cellStyle name="Note 2 3 2 3 9 8" xfId="49755"/>
    <cellStyle name="Note 2 3 2 4" xfId="4273"/>
    <cellStyle name="Note 2 3 2 4 10" xfId="16407"/>
    <cellStyle name="Note 2 3 2 4 11" xfId="23623"/>
    <cellStyle name="Note 2 3 2 4 12" xfId="28694"/>
    <cellStyle name="Note 2 3 2 4 13" xfId="33370"/>
    <cellStyle name="Note 2 3 2 4 14" xfId="38848"/>
    <cellStyle name="Note 2 3 2 4 15" xfId="43746"/>
    <cellStyle name="Note 2 3 2 4 16" xfId="49756"/>
    <cellStyle name="Note 2 3 2 4 2" xfId="6840"/>
    <cellStyle name="Note 2 3 2 4 2 2" xfId="16408"/>
    <cellStyle name="Note 2 3 2 4 2 3" xfId="23624"/>
    <cellStyle name="Note 2 3 2 4 2 4" xfId="28695"/>
    <cellStyle name="Note 2 3 2 4 2 5" xfId="33371"/>
    <cellStyle name="Note 2 3 2 4 2 6" xfId="38849"/>
    <cellStyle name="Note 2 3 2 4 2 7" xfId="43747"/>
    <cellStyle name="Note 2 3 2 4 2 8" xfId="49757"/>
    <cellStyle name="Note 2 3 2 4 3" xfId="4239"/>
    <cellStyle name="Note 2 3 2 4 3 2" xfId="16409"/>
    <cellStyle name="Note 2 3 2 4 3 3" xfId="23625"/>
    <cellStyle name="Note 2 3 2 4 3 4" xfId="28696"/>
    <cellStyle name="Note 2 3 2 4 3 5" xfId="33372"/>
    <cellStyle name="Note 2 3 2 4 3 6" xfId="38850"/>
    <cellStyle name="Note 2 3 2 4 3 7" xfId="43748"/>
    <cellStyle name="Note 2 3 2 4 3 8" xfId="49758"/>
    <cellStyle name="Note 2 3 2 4 4" xfId="6299"/>
    <cellStyle name="Note 2 3 2 4 4 2" xfId="16410"/>
    <cellStyle name="Note 2 3 2 4 4 3" xfId="23626"/>
    <cellStyle name="Note 2 3 2 4 4 4" xfId="28697"/>
    <cellStyle name="Note 2 3 2 4 4 5" xfId="33373"/>
    <cellStyle name="Note 2 3 2 4 4 6" xfId="38851"/>
    <cellStyle name="Note 2 3 2 4 4 7" xfId="43749"/>
    <cellStyle name="Note 2 3 2 4 4 8" xfId="49759"/>
    <cellStyle name="Note 2 3 2 4 5" xfId="3930"/>
    <cellStyle name="Note 2 3 2 4 5 2" xfId="16411"/>
    <cellStyle name="Note 2 3 2 4 5 3" xfId="23627"/>
    <cellStyle name="Note 2 3 2 4 5 4" xfId="28698"/>
    <cellStyle name="Note 2 3 2 4 5 5" xfId="33374"/>
    <cellStyle name="Note 2 3 2 4 5 6" xfId="38852"/>
    <cellStyle name="Note 2 3 2 4 5 7" xfId="43750"/>
    <cellStyle name="Note 2 3 2 4 5 8" xfId="49760"/>
    <cellStyle name="Note 2 3 2 4 6" xfId="6605"/>
    <cellStyle name="Note 2 3 2 4 6 2" xfId="16412"/>
    <cellStyle name="Note 2 3 2 4 6 3" xfId="23628"/>
    <cellStyle name="Note 2 3 2 4 6 4" xfId="28699"/>
    <cellStyle name="Note 2 3 2 4 6 5" xfId="33375"/>
    <cellStyle name="Note 2 3 2 4 6 6" xfId="38853"/>
    <cellStyle name="Note 2 3 2 4 6 7" xfId="43751"/>
    <cellStyle name="Note 2 3 2 4 6 8" xfId="49761"/>
    <cellStyle name="Note 2 3 2 4 7" xfId="5720"/>
    <cellStyle name="Note 2 3 2 4 7 2" xfId="16413"/>
    <cellStyle name="Note 2 3 2 4 7 3" xfId="23629"/>
    <cellStyle name="Note 2 3 2 4 7 4" xfId="28700"/>
    <cellStyle name="Note 2 3 2 4 7 5" xfId="33376"/>
    <cellStyle name="Note 2 3 2 4 7 6" xfId="38854"/>
    <cellStyle name="Note 2 3 2 4 7 7" xfId="43752"/>
    <cellStyle name="Note 2 3 2 4 7 8" xfId="49762"/>
    <cellStyle name="Note 2 3 2 4 8" xfId="7969"/>
    <cellStyle name="Note 2 3 2 4 8 2" xfId="16414"/>
    <cellStyle name="Note 2 3 2 4 8 3" xfId="23630"/>
    <cellStyle name="Note 2 3 2 4 8 4" xfId="28701"/>
    <cellStyle name="Note 2 3 2 4 8 5" xfId="33377"/>
    <cellStyle name="Note 2 3 2 4 8 6" xfId="38855"/>
    <cellStyle name="Note 2 3 2 4 8 7" xfId="43753"/>
    <cellStyle name="Note 2 3 2 4 8 8" xfId="49763"/>
    <cellStyle name="Note 2 3 2 4 9" xfId="4193"/>
    <cellStyle name="Note 2 3 2 4 9 2" xfId="16415"/>
    <cellStyle name="Note 2 3 2 4 9 3" xfId="23631"/>
    <cellStyle name="Note 2 3 2 4 9 4" xfId="28702"/>
    <cellStyle name="Note 2 3 2 4 9 5" xfId="33378"/>
    <cellStyle name="Note 2 3 2 4 9 6" xfId="38856"/>
    <cellStyle name="Note 2 3 2 4 9 7" xfId="43754"/>
    <cellStyle name="Note 2 3 2 4 9 8" xfId="49764"/>
    <cellStyle name="Note 2 3 2 5" xfId="4962"/>
    <cellStyle name="Note 2 3 2 5 2" xfId="16416"/>
    <cellStyle name="Note 2 3 2 5 3" xfId="23632"/>
    <cellStyle name="Note 2 3 2 5 4" xfId="28703"/>
    <cellStyle name="Note 2 3 2 5 5" xfId="33379"/>
    <cellStyle name="Note 2 3 2 5 6" xfId="38857"/>
    <cellStyle name="Note 2 3 2 5 7" xfId="43755"/>
    <cellStyle name="Note 2 3 2 5 8" xfId="49765"/>
    <cellStyle name="Note 2 3 2 6" xfId="4896"/>
    <cellStyle name="Note 2 3 2 6 2" xfId="16417"/>
    <cellStyle name="Note 2 3 2 6 3" xfId="23633"/>
    <cellStyle name="Note 2 3 2 6 4" xfId="28704"/>
    <cellStyle name="Note 2 3 2 6 5" xfId="33380"/>
    <cellStyle name="Note 2 3 2 6 6" xfId="38858"/>
    <cellStyle name="Note 2 3 2 6 7" xfId="43756"/>
    <cellStyle name="Note 2 3 2 6 8" xfId="49766"/>
    <cellStyle name="Note 2 3 2 7" xfId="4524"/>
    <cellStyle name="Note 2 3 2 7 2" xfId="16418"/>
    <cellStyle name="Note 2 3 2 7 3" xfId="23634"/>
    <cellStyle name="Note 2 3 2 7 4" xfId="28705"/>
    <cellStyle name="Note 2 3 2 7 5" xfId="33381"/>
    <cellStyle name="Note 2 3 2 7 6" xfId="38859"/>
    <cellStyle name="Note 2 3 2 7 7" xfId="43757"/>
    <cellStyle name="Note 2 3 2 7 8" xfId="49767"/>
    <cellStyle name="Note 2 3 2 8" xfId="3815"/>
    <cellStyle name="Note 2 3 2 8 2" xfId="16419"/>
    <cellStyle name="Note 2 3 2 8 3" xfId="23635"/>
    <cellStyle name="Note 2 3 2 8 4" xfId="28706"/>
    <cellStyle name="Note 2 3 2 8 5" xfId="33382"/>
    <cellStyle name="Note 2 3 2 8 6" xfId="38860"/>
    <cellStyle name="Note 2 3 2 8 7" xfId="43758"/>
    <cellStyle name="Note 2 3 2 8 8" xfId="49768"/>
    <cellStyle name="Note 2 3 2 9" xfId="10757"/>
    <cellStyle name="Note 2 3 20" xfId="2599"/>
    <cellStyle name="Note 2 3 20 10" xfId="22616"/>
    <cellStyle name="Note 2 3 20 11" xfId="47275"/>
    <cellStyle name="Note 2 3 20 2" xfId="5076"/>
    <cellStyle name="Note 2 3 20 2 10" xfId="38861"/>
    <cellStyle name="Note 2 3 20 2 11" xfId="43759"/>
    <cellStyle name="Note 2 3 20 2 12" xfId="49769"/>
    <cellStyle name="Note 2 3 20 2 2" xfId="7258"/>
    <cellStyle name="Note 2 3 20 2 2 2" xfId="16421"/>
    <cellStyle name="Note 2 3 20 2 2 3" xfId="23637"/>
    <cellStyle name="Note 2 3 20 2 2 4" xfId="28708"/>
    <cellStyle name="Note 2 3 20 2 2 5" xfId="33384"/>
    <cellStyle name="Note 2 3 20 2 2 6" xfId="38862"/>
    <cellStyle name="Note 2 3 20 2 2 7" xfId="43760"/>
    <cellStyle name="Note 2 3 20 2 2 8" xfId="49770"/>
    <cellStyle name="Note 2 3 20 2 3" xfId="8123"/>
    <cellStyle name="Note 2 3 20 2 3 2" xfId="16422"/>
    <cellStyle name="Note 2 3 20 2 3 3" xfId="23638"/>
    <cellStyle name="Note 2 3 20 2 3 4" xfId="28709"/>
    <cellStyle name="Note 2 3 20 2 3 5" xfId="33385"/>
    <cellStyle name="Note 2 3 20 2 3 6" xfId="38863"/>
    <cellStyle name="Note 2 3 20 2 3 7" xfId="43761"/>
    <cellStyle name="Note 2 3 20 2 3 8" xfId="49771"/>
    <cellStyle name="Note 2 3 20 2 4" xfId="8914"/>
    <cellStyle name="Note 2 3 20 2 4 2" xfId="16423"/>
    <cellStyle name="Note 2 3 20 2 4 3" xfId="23639"/>
    <cellStyle name="Note 2 3 20 2 4 4" xfId="28710"/>
    <cellStyle name="Note 2 3 20 2 4 5" xfId="33386"/>
    <cellStyle name="Note 2 3 20 2 4 6" xfId="38864"/>
    <cellStyle name="Note 2 3 20 2 4 7" xfId="43762"/>
    <cellStyle name="Note 2 3 20 2 4 8" xfId="49772"/>
    <cellStyle name="Note 2 3 20 2 5" xfId="9365"/>
    <cellStyle name="Note 2 3 20 2 5 2" xfId="16424"/>
    <cellStyle name="Note 2 3 20 2 5 3" xfId="23640"/>
    <cellStyle name="Note 2 3 20 2 5 4" xfId="28711"/>
    <cellStyle name="Note 2 3 20 2 5 5" xfId="33387"/>
    <cellStyle name="Note 2 3 20 2 5 6" xfId="38865"/>
    <cellStyle name="Note 2 3 20 2 5 7" xfId="43763"/>
    <cellStyle name="Note 2 3 20 2 5 8" xfId="49773"/>
    <cellStyle name="Note 2 3 20 2 6" xfId="16420"/>
    <cellStyle name="Note 2 3 20 2 7" xfId="23636"/>
    <cellStyle name="Note 2 3 20 2 8" xfId="28707"/>
    <cellStyle name="Note 2 3 20 2 9" xfId="33383"/>
    <cellStyle name="Note 2 3 20 3" xfId="5021"/>
    <cellStyle name="Note 2 3 20 3 10" xfId="16425"/>
    <cellStyle name="Note 2 3 20 3 11" xfId="23641"/>
    <cellStyle name="Note 2 3 20 3 12" xfId="28712"/>
    <cellStyle name="Note 2 3 20 3 13" xfId="33388"/>
    <cellStyle name="Note 2 3 20 3 14" xfId="38866"/>
    <cellStyle name="Note 2 3 20 3 15" xfId="43764"/>
    <cellStyle name="Note 2 3 20 3 16" xfId="49774"/>
    <cellStyle name="Note 2 3 20 3 2" xfId="6905"/>
    <cellStyle name="Note 2 3 20 3 2 2" xfId="16426"/>
    <cellStyle name="Note 2 3 20 3 2 3" xfId="23642"/>
    <cellStyle name="Note 2 3 20 3 2 4" xfId="28713"/>
    <cellStyle name="Note 2 3 20 3 2 5" xfId="33389"/>
    <cellStyle name="Note 2 3 20 3 2 6" xfId="38867"/>
    <cellStyle name="Note 2 3 20 3 2 7" xfId="43765"/>
    <cellStyle name="Note 2 3 20 3 2 8" xfId="49775"/>
    <cellStyle name="Note 2 3 20 3 3" xfId="7548"/>
    <cellStyle name="Note 2 3 20 3 3 2" xfId="16427"/>
    <cellStyle name="Note 2 3 20 3 3 3" xfId="23643"/>
    <cellStyle name="Note 2 3 20 3 3 4" xfId="28714"/>
    <cellStyle name="Note 2 3 20 3 3 5" xfId="33390"/>
    <cellStyle name="Note 2 3 20 3 3 6" xfId="38868"/>
    <cellStyle name="Note 2 3 20 3 3 7" xfId="43766"/>
    <cellStyle name="Note 2 3 20 3 3 8" xfId="49776"/>
    <cellStyle name="Note 2 3 20 3 4" xfId="6005"/>
    <cellStyle name="Note 2 3 20 3 4 2" xfId="16428"/>
    <cellStyle name="Note 2 3 20 3 4 3" xfId="23644"/>
    <cellStyle name="Note 2 3 20 3 4 4" xfId="28715"/>
    <cellStyle name="Note 2 3 20 3 4 5" xfId="33391"/>
    <cellStyle name="Note 2 3 20 3 4 6" xfId="38869"/>
    <cellStyle name="Note 2 3 20 3 4 7" xfId="43767"/>
    <cellStyle name="Note 2 3 20 3 4 8" xfId="49777"/>
    <cellStyle name="Note 2 3 20 3 5" xfId="4282"/>
    <cellStyle name="Note 2 3 20 3 5 2" xfId="16429"/>
    <cellStyle name="Note 2 3 20 3 5 3" xfId="23645"/>
    <cellStyle name="Note 2 3 20 3 5 4" xfId="28716"/>
    <cellStyle name="Note 2 3 20 3 5 5" xfId="33392"/>
    <cellStyle name="Note 2 3 20 3 5 6" xfId="38870"/>
    <cellStyle name="Note 2 3 20 3 5 7" xfId="43768"/>
    <cellStyle name="Note 2 3 20 3 5 8" xfId="49778"/>
    <cellStyle name="Note 2 3 20 3 6" xfId="4280"/>
    <cellStyle name="Note 2 3 20 3 6 2" xfId="16430"/>
    <cellStyle name="Note 2 3 20 3 6 3" xfId="23646"/>
    <cellStyle name="Note 2 3 20 3 6 4" xfId="28717"/>
    <cellStyle name="Note 2 3 20 3 6 5" xfId="33393"/>
    <cellStyle name="Note 2 3 20 3 6 6" xfId="38871"/>
    <cellStyle name="Note 2 3 20 3 6 7" xfId="43769"/>
    <cellStyle name="Note 2 3 20 3 6 8" xfId="49779"/>
    <cellStyle name="Note 2 3 20 3 7" xfId="6417"/>
    <cellStyle name="Note 2 3 20 3 7 2" xfId="16431"/>
    <cellStyle name="Note 2 3 20 3 7 3" xfId="23647"/>
    <cellStyle name="Note 2 3 20 3 7 4" xfId="28718"/>
    <cellStyle name="Note 2 3 20 3 7 5" xfId="33394"/>
    <cellStyle name="Note 2 3 20 3 7 6" xfId="38872"/>
    <cellStyle name="Note 2 3 20 3 7 7" xfId="43770"/>
    <cellStyle name="Note 2 3 20 3 7 8" xfId="49780"/>
    <cellStyle name="Note 2 3 20 3 8" xfId="5817"/>
    <cellStyle name="Note 2 3 20 3 8 2" xfId="16432"/>
    <cellStyle name="Note 2 3 20 3 8 3" xfId="23648"/>
    <cellStyle name="Note 2 3 20 3 8 4" xfId="28719"/>
    <cellStyle name="Note 2 3 20 3 8 5" xfId="33395"/>
    <cellStyle name="Note 2 3 20 3 8 6" xfId="38873"/>
    <cellStyle name="Note 2 3 20 3 8 7" xfId="43771"/>
    <cellStyle name="Note 2 3 20 3 8 8" xfId="49781"/>
    <cellStyle name="Note 2 3 20 3 9" xfId="5863"/>
    <cellStyle name="Note 2 3 20 3 9 2" xfId="16433"/>
    <cellStyle name="Note 2 3 20 3 9 3" xfId="23649"/>
    <cellStyle name="Note 2 3 20 3 9 4" xfId="28720"/>
    <cellStyle name="Note 2 3 20 3 9 5" xfId="33396"/>
    <cellStyle name="Note 2 3 20 3 9 6" xfId="38874"/>
    <cellStyle name="Note 2 3 20 3 9 7" xfId="43772"/>
    <cellStyle name="Note 2 3 20 3 9 8" xfId="49782"/>
    <cellStyle name="Note 2 3 20 4" xfId="5749"/>
    <cellStyle name="Note 2 3 20 4 10" xfId="16434"/>
    <cellStyle name="Note 2 3 20 4 11" xfId="23650"/>
    <cellStyle name="Note 2 3 20 4 12" xfId="28721"/>
    <cellStyle name="Note 2 3 20 4 13" xfId="33397"/>
    <cellStyle name="Note 2 3 20 4 14" xfId="38875"/>
    <cellStyle name="Note 2 3 20 4 15" xfId="43773"/>
    <cellStyle name="Note 2 3 20 4 16" xfId="49783"/>
    <cellStyle name="Note 2 3 20 4 2" xfId="7357"/>
    <cellStyle name="Note 2 3 20 4 2 2" xfId="16435"/>
    <cellStyle name="Note 2 3 20 4 2 3" xfId="23651"/>
    <cellStyle name="Note 2 3 20 4 2 4" xfId="28722"/>
    <cellStyle name="Note 2 3 20 4 2 5" xfId="33398"/>
    <cellStyle name="Note 2 3 20 4 2 6" xfId="38876"/>
    <cellStyle name="Note 2 3 20 4 2 7" xfId="43774"/>
    <cellStyle name="Note 2 3 20 4 2 8" xfId="49784"/>
    <cellStyle name="Note 2 3 20 4 3" xfId="7875"/>
    <cellStyle name="Note 2 3 20 4 3 2" xfId="16436"/>
    <cellStyle name="Note 2 3 20 4 3 3" xfId="23652"/>
    <cellStyle name="Note 2 3 20 4 3 4" xfId="28723"/>
    <cellStyle name="Note 2 3 20 4 3 5" xfId="33399"/>
    <cellStyle name="Note 2 3 20 4 3 6" xfId="38877"/>
    <cellStyle name="Note 2 3 20 4 3 7" xfId="43775"/>
    <cellStyle name="Note 2 3 20 4 3 8" xfId="49785"/>
    <cellStyle name="Note 2 3 20 4 4" xfId="8220"/>
    <cellStyle name="Note 2 3 20 4 4 2" xfId="16437"/>
    <cellStyle name="Note 2 3 20 4 4 3" xfId="23653"/>
    <cellStyle name="Note 2 3 20 4 4 4" xfId="28724"/>
    <cellStyle name="Note 2 3 20 4 4 5" xfId="33400"/>
    <cellStyle name="Note 2 3 20 4 4 6" xfId="38878"/>
    <cellStyle name="Note 2 3 20 4 4 7" xfId="43776"/>
    <cellStyle name="Note 2 3 20 4 4 8" xfId="49786"/>
    <cellStyle name="Note 2 3 20 4 5" xfId="8647"/>
    <cellStyle name="Note 2 3 20 4 5 2" xfId="16438"/>
    <cellStyle name="Note 2 3 20 4 5 3" xfId="23654"/>
    <cellStyle name="Note 2 3 20 4 5 4" xfId="28725"/>
    <cellStyle name="Note 2 3 20 4 5 5" xfId="33401"/>
    <cellStyle name="Note 2 3 20 4 5 6" xfId="38879"/>
    <cellStyle name="Note 2 3 20 4 5 7" xfId="43777"/>
    <cellStyle name="Note 2 3 20 4 5 8" xfId="49787"/>
    <cellStyle name="Note 2 3 20 4 6" xfId="9001"/>
    <cellStyle name="Note 2 3 20 4 6 2" xfId="16439"/>
    <cellStyle name="Note 2 3 20 4 6 3" xfId="23655"/>
    <cellStyle name="Note 2 3 20 4 6 4" xfId="28726"/>
    <cellStyle name="Note 2 3 20 4 6 5" xfId="33402"/>
    <cellStyle name="Note 2 3 20 4 6 6" xfId="38880"/>
    <cellStyle name="Note 2 3 20 4 6 7" xfId="43778"/>
    <cellStyle name="Note 2 3 20 4 6 8" xfId="49788"/>
    <cellStyle name="Note 2 3 20 4 7" xfId="9456"/>
    <cellStyle name="Note 2 3 20 4 7 2" xfId="16440"/>
    <cellStyle name="Note 2 3 20 4 7 3" xfId="23656"/>
    <cellStyle name="Note 2 3 20 4 7 4" xfId="28727"/>
    <cellStyle name="Note 2 3 20 4 7 5" xfId="33403"/>
    <cellStyle name="Note 2 3 20 4 7 6" xfId="38881"/>
    <cellStyle name="Note 2 3 20 4 7 7" xfId="43779"/>
    <cellStyle name="Note 2 3 20 4 7 8" xfId="49789"/>
    <cellStyle name="Note 2 3 20 4 8" xfId="9776"/>
    <cellStyle name="Note 2 3 20 4 8 2" xfId="16441"/>
    <cellStyle name="Note 2 3 20 4 8 3" xfId="23657"/>
    <cellStyle name="Note 2 3 20 4 8 4" xfId="28728"/>
    <cellStyle name="Note 2 3 20 4 8 5" xfId="33404"/>
    <cellStyle name="Note 2 3 20 4 8 6" xfId="38882"/>
    <cellStyle name="Note 2 3 20 4 8 7" xfId="43780"/>
    <cellStyle name="Note 2 3 20 4 8 8" xfId="49790"/>
    <cellStyle name="Note 2 3 20 4 9" xfId="10045"/>
    <cellStyle name="Note 2 3 20 4 9 2" xfId="16442"/>
    <cellStyle name="Note 2 3 20 4 9 3" xfId="23658"/>
    <cellStyle name="Note 2 3 20 4 9 4" xfId="28729"/>
    <cellStyle name="Note 2 3 20 4 9 5" xfId="33405"/>
    <cellStyle name="Note 2 3 20 4 9 6" xfId="38883"/>
    <cellStyle name="Note 2 3 20 4 9 7" xfId="43781"/>
    <cellStyle name="Note 2 3 20 4 9 8" xfId="49791"/>
    <cellStyle name="Note 2 3 20 5" xfId="5284"/>
    <cellStyle name="Note 2 3 20 5 2" xfId="16443"/>
    <cellStyle name="Note 2 3 20 5 3" xfId="23659"/>
    <cellStyle name="Note 2 3 20 5 4" xfId="28730"/>
    <cellStyle name="Note 2 3 20 5 5" xfId="33406"/>
    <cellStyle name="Note 2 3 20 5 6" xfId="38884"/>
    <cellStyle name="Note 2 3 20 5 7" xfId="43782"/>
    <cellStyle name="Note 2 3 20 5 8" xfId="49792"/>
    <cellStyle name="Note 2 3 20 6" xfId="5537"/>
    <cellStyle name="Note 2 3 20 6 2" xfId="16444"/>
    <cellStyle name="Note 2 3 20 6 3" xfId="23660"/>
    <cellStyle name="Note 2 3 20 6 4" xfId="28731"/>
    <cellStyle name="Note 2 3 20 6 5" xfId="33407"/>
    <cellStyle name="Note 2 3 20 6 6" xfId="38885"/>
    <cellStyle name="Note 2 3 20 6 7" xfId="43783"/>
    <cellStyle name="Note 2 3 20 6 8" xfId="49793"/>
    <cellStyle name="Note 2 3 20 7" xfId="6032"/>
    <cellStyle name="Note 2 3 20 7 2" xfId="16445"/>
    <cellStyle name="Note 2 3 20 7 3" xfId="23661"/>
    <cellStyle name="Note 2 3 20 7 4" xfId="28732"/>
    <cellStyle name="Note 2 3 20 7 5" xfId="33408"/>
    <cellStyle name="Note 2 3 20 7 6" xfId="38886"/>
    <cellStyle name="Note 2 3 20 7 7" xfId="43784"/>
    <cellStyle name="Note 2 3 20 7 8" xfId="49794"/>
    <cellStyle name="Note 2 3 20 8" xfId="6359"/>
    <cellStyle name="Note 2 3 20 8 2" xfId="16446"/>
    <cellStyle name="Note 2 3 20 8 3" xfId="23662"/>
    <cellStyle name="Note 2 3 20 8 4" xfId="28733"/>
    <cellStyle name="Note 2 3 20 8 5" xfId="33409"/>
    <cellStyle name="Note 2 3 20 8 6" xfId="38887"/>
    <cellStyle name="Note 2 3 20 8 7" xfId="43785"/>
    <cellStyle name="Note 2 3 20 8 8" xfId="49795"/>
    <cellStyle name="Note 2 3 20 9" xfId="12290"/>
    <cellStyle name="Note 2 3 21" xfId="2168"/>
    <cellStyle name="Note 2 3 21 10" xfId="11260"/>
    <cellStyle name="Note 2 3 21 11" xfId="47224"/>
    <cellStyle name="Note 2 3 21 2" xfId="4838"/>
    <cellStyle name="Note 2 3 21 2 10" xfId="38888"/>
    <cellStyle name="Note 2 3 21 2 11" xfId="43786"/>
    <cellStyle name="Note 2 3 21 2 12" xfId="49796"/>
    <cellStyle name="Note 2 3 21 2 2" xfId="7174"/>
    <cellStyle name="Note 2 3 21 2 2 2" xfId="16448"/>
    <cellStyle name="Note 2 3 21 2 2 3" xfId="23664"/>
    <cellStyle name="Note 2 3 21 2 2 4" xfId="28735"/>
    <cellStyle name="Note 2 3 21 2 2 5" xfId="33411"/>
    <cellStyle name="Note 2 3 21 2 2 6" xfId="38889"/>
    <cellStyle name="Note 2 3 21 2 2 7" xfId="43787"/>
    <cellStyle name="Note 2 3 21 2 2 8" xfId="49797"/>
    <cellStyle name="Note 2 3 21 2 3" xfId="8041"/>
    <cellStyle name="Note 2 3 21 2 3 2" xfId="16449"/>
    <cellStyle name="Note 2 3 21 2 3 3" xfId="23665"/>
    <cellStyle name="Note 2 3 21 2 3 4" xfId="28736"/>
    <cellStyle name="Note 2 3 21 2 3 5" xfId="33412"/>
    <cellStyle name="Note 2 3 21 2 3 6" xfId="38890"/>
    <cellStyle name="Note 2 3 21 2 3 7" xfId="43788"/>
    <cellStyle name="Note 2 3 21 2 3 8" xfId="49798"/>
    <cellStyle name="Note 2 3 21 2 4" xfId="8841"/>
    <cellStyle name="Note 2 3 21 2 4 2" xfId="16450"/>
    <cellStyle name="Note 2 3 21 2 4 3" xfId="23666"/>
    <cellStyle name="Note 2 3 21 2 4 4" xfId="28737"/>
    <cellStyle name="Note 2 3 21 2 4 5" xfId="33413"/>
    <cellStyle name="Note 2 3 21 2 4 6" xfId="38891"/>
    <cellStyle name="Note 2 3 21 2 4 7" xfId="43789"/>
    <cellStyle name="Note 2 3 21 2 4 8" xfId="49799"/>
    <cellStyle name="Note 2 3 21 2 5" xfId="9303"/>
    <cellStyle name="Note 2 3 21 2 5 2" xfId="16451"/>
    <cellStyle name="Note 2 3 21 2 5 3" xfId="23667"/>
    <cellStyle name="Note 2 3 21 2 5 4" xfId="28738"/>
    <cellStyle name="Note 2 3 21 2 5 5" xfId="33414"/>
    <cellStyle name="Note 2 3 21 2 5 6" xfId="38892"/>
    <cellStyle name="Note 2 3 21 2 5 7" xfId="43790"/>
    <cellStyle name="Note 2 3 21 2 5 8" xfId="49800"/>
    <cellStyle name="Note 2 3 21 2 6" xfId="16447"/>
    <cellStyle name="Note 2 3 21 2 7" xfId="23663"/>
    <cellStyle name="Note 2 3 21 2 8" xfId="28734"/>
    <cellStyle name="Note 2 3 21 2 9" xfId="33410"/>
    <cellStyle name="Note 2 3 21 3" xfId="3744"/>
    <cellStyle name="Note 2 3 21 3 10" xfId="16452"/>
    <cellStyle name="Note 2 3 21 3 11" xfId="23668"/>
    <cellStyle name="Note 2 3 21 3 12" xfId="28739"/>
    <cellStyle name="Note 2 3 21 3 13" xfId="33415"/>
    <cellStyle name="Note 2 3 21 3 14" xfId="38893"/>
    <cellStyle name="Note 2 3 21 3 15" xfId="43791"/>
    <cellStyle name="Note 2 3 21 3 16" xfId="49801"/>
    <cellStyle name="Note 2 3 21 3 2" xfId="7356"/>
    <cellStyle name="Note 2 3 21 3 2 2" xfId="16453"/>
    <cellStyle name="Note 2 3 21 3 2 3" xfId="23669"/>
    <cellStyle name="Note 2 3 21 3 2 4" xfId="28740"/>
    <cellStyle name="Note 2 3 21 3 2 5" xfId="33416"/>
    <cellStyle name="Note 2 3 21 3 2 6" xfId="38894"/>
    <cellStyle name="Note 2 3 21 3 2 7" xfId="43792"/>
    <cellStyle name="Note 2 3 21 3 2 8" xfId="49802"/>
    <cellStyle name="Note 2 3 21 3 3" xfId="7874"/>
    <cellStyle name="Note 2 3 21 3 3 2" xfId="16454"/>
    <cellStyle name="Note 2 3 21 3 3 3" xfId="23670"/>
    <cellStyle name="Note 2 3 21 3 3 4" xfId="28741"/>
    <cellStyle name="Note 2 3 21 3 3 5" xfId="33417"/>
    <cellStyle name="Note 2 3 21 3 3 6" xfId="38895"/>
    <cellStyle name="Note 2 3 21 3 3 7" xfId="43793"/>
    <cellStyle name="Note 2 3 21 3 3 8" xfId="49803"/>
    <cellStyle name="Note 2 3 21 3 4" xfId="8219"/>
    <cellStyle name="Note 2 3 21 3 4 2" xfId="16455"/>
    <cellStyle name="Note 2 3 21 3 4 3" xfId="23671"/>
    <cellStyle name="Note 2 3 21 3 4 4" xfId="28742"/>
    <cellStyle name="Note 2 3 21 3 4 5" xfId="33418"/>
    <cellStyle name="Note 2 3 21 3 4 6" xfId="38896"/>
    <cellStyle name="Note 2 3 21 3 4 7" xfId="43794"/>
    <cellStyle name="Note 2 3 21 3 4 8" xfId="49804"/>
    <cellStyle name="Note 2 3 21 3 5" xfId="8646"/>
    <cellStyle name="Note 2 3 21 3 5 2" xfId="16456"/>
    <cellStyle name="Note 2 3 21 3 5 3" xfId="23672"/>
    <cellStyle name="Note 2 3 21 3 5 4" xfId="28743"/>
    <cellStyle name="Note 2 3 21 3 5 5" xfId="33419"/>
    <cellStyle name="Note 2 3 21 3 5 6" xfId="38897"/>
    <cellStyle name="Note 2 3 21 3 5 7" xfId="43795"/>
    <cellStyle name="Note 2 3 21 3 5 8" xfId="49805"/>
    <cellStyle name="Note 2 3 21 3 6" xfId="9000"/>
    <cellStyle name="Note 2 3 21 3 6 2" xfId="16457"/>
    <cellStyle name="Note 2 3 21 3 6 3" xfId="23673"/>
    <cellStyle name="Note 2 3 21 3 6 4" xfId="28744"/>
    <cellStyle name="Note 2 3 21 3 6 5" xfId="33420"/>
    <cellStyle name="Note 2 3 21 3 6 6" xfId="38898"/>
    <cellStyle name="Note 2 3 21 3 6 7" xfId="43796"/>
    <cellStyle name="Note 2 3 21 3 6 8" xfId="49806"/>
    <cellStyle name="Note 2 3 21 3 7" xfId="9455"/>
    <cellStyle name="Note 2 3 21 3 7 2" xfId="16458"/>
    <cellStyle name="Note 2 3 21 3 7 3" xfId="23674"/>
    <cellStyle name="Note 2 3 21 3 7 4" xfId="28745"/>
    <cellStyle name="Note 2 3 21 3 7 5" xfId="33421"/>
    <cellStyle name="Note 2 3 21 3 7 6" xfId="38899"/>
    <cellStyle name="Note 2 3 21 3 7 7" xfId="43797"/>
    <cellStyle name="Note 2 3 21 3 7 8" xfId="49807"/>
    <cellStyle name="Note 2 3 21 3 8" xfId="9775"/>
    <cellStyle name="Note 2 3 21 3 8 2" xfId="16459"/>
    <cellStyle name="Note 2 3 21 3 8 3" xfId="23675"/>
    <cellStyle name="Note 2 3 21 3 8 4" xfId="28746"/>
    <cellStyle name="Note 2 3 21 3 8 5" xfId="33422"/>
    <cellStyle name="Note 2 3 21 3 8 6" xfId="38900"/>
    <cellStyle name="Note 2 3 21 3 8 7" xfId="43798"/>
    <cellStyle name="Note 2 3 21 3 8 8" xfId="49808"/>
    <cellStyle name="Note 2 3 21 3 9" xfId="10044"/>
    <cellStyle name="Note 2 3 21 3 9 2" xfId="16460"/>
    <cellStyle name="Note 2 3 21 3 9 3" xfId="23676"/>
    <cellStyle name="Note 2 3 21 3 9 4" xfId="28747"/>
    <cellStyle name="Note 2 3 21 3 9 5" xfId="33423"/>
    <cellStyle name="Note 2 3 21 3 9 6" xfId="38901"/>
    <cellStyle name="Note 2 3 21 3 9 7" xfId="43799"/>
    <cellStyle name="Note 2 3 21 3 9 8" xfId="49809"/>
    <cellStyle name="Note 2 3 21 4" xfId="4387"/>
    <cellStyle name="Note 2 3 21 4 10" xfId="16461"/>
    <cellStyle name="Note 2 3 21 4 11" xfId="23677"/>
    <cellStyle name="Note 2 3 21 4 12" xfId="28748"/>
    <cellStyle name="Note 2 3 21 4 13" xfId="33424"/>
    <cellStyle name="Note 2 3 21 4 14" xfId="38902"/>
    <cellStyle name="Note 2 3 21 4 15" xfId="43800"/>
    <cellStyle name="Note 2 3 21 4 16" xfId="49810"/>
    <cellStyle name="Note 2 3 21 4 2" xfId="7132"/>
    <cellStyle name="Note 2 3 21 4 2 2" xfId="16462"/>
    <cellStyle name="Note 2 3 21 4 2 3" xfId="23678"/>
    <cellStyle name="Note 2 3 21 4 2 4" xfId="28749"/>
    <cellStyle name="Note 2 3 21 4 2 5" xfId="33425"/>
    <cellStyle name="Note 2 3 21 4 2 6" xfId="38903"/>
    <cellStyle name="Note 2 3 21 4 2 7" xfId="43801"/>
    <cellStyle name="Note 2 3 21 4 2 8" xfId="49811"/>
    <cellStyle name="Note 2 3 21 4 3" xfId="7692"/>
    <cellStyle name="Note 2 3 21 4 3 2" xfId="16463"/>
    <cellStyle name="Note 2 3 21 4 3 3" xfId="23679"/>
    <cellStyle name="Note 2 3 21 4 3 4" xfId="28750"/>
    <cellStyle name="Note 2 3 21 4 3 5" xfId="33426"/>
    <cellStyle name="Note 2 3 21 4 3 6" xfId="38904"/>
    <cellStyle name="Note 2 3 21 4 3 7" xfId="43802"/>
    <cellStyle name="Note 2 3 21 4 3 8" xfId="49812"/>
    <cellStyle name="Note 2 3 21 4 4" xfId="5961"/>
    <cellStyle name="Note 2 3 21 4 4 2" xfId="16464"/>
    <cellStyle name="Note 2 3 21 4 4 3" xfId="23680"/>
    <cellStyle name="Note 2 3 21 4 4 4" xfId="28751"/>
    <cellStyle name="Note 2 3 21 4 4 5" xfId="33427"/>
    <cellStyle name="Note 2 3 21 4 4 6" xfId="38905"/>
    <cellStyle name="Note 2 3 21 4 4 7" xfId="43803"/>
    <cellStyle name="Note 2 3 21 4 4 8" xfId="49813"/>
    <cellStyle name="Note 2 3 21 4 5" xfId="8465"/>
    <cellStyle name="Note 2 3 21 4 5 2" xfId="16465"/>
    <cellStyle name="Note 2 3 21 4 5 3" xfId="23681"/>
    <cellStyle name="Note 2 3 21 4 5 4" xfId="28752"/>
    <cellStyle name="Note 2 3 21 4 5 5" xfId="33428"/>
    <cellStyle name="Note 2 3 21 4 5 6" xfId="38906"/>
    <cellStyle name="Note 2 3 21 4 5 7" xfId="43804"/>
    <cellStyle name="Note 2 3 21 4 5 8" xfId="49814"/>
    <cellStyle name="Note 2 3 21 4 6" xfId="8805"/>
    <cellStyle name="Note 2 3 21 4 6 2" xfId="16466"/>
    <cellStyle name="Note 2 3 21 4 6 3" xfId="23682"/>
    <cellStyle name="Note 2 3 21 4 6 4" xfId="28753"/>
    <cellStyle name="Note 2 3 21 4 6 5" xfId="33429"/>
    <cellStyle name="Note 2 3 21 4 6 6" xfId="38907"/>
    <cellStyle name="Note 2 3 21 4 6 7" xfId="43805"/>
    <cellStyle name="Note 2 3 21 4 6 8" xfId="49815"/>
    <cellStyle name="Note 2 3 21 4 7" xfId="9269"/>
    <cellStyle name="Note 2 3 21 4 7 2" xfId="16467"/>
    <cellStyle name="Note 2 3 21 4 7 3" xfId="23683"/>
    <cellStyle name="Note 2 3 21 4 7 4" xfId="28754"/>
    <cellStyle name="Note 2 3 21 4 7 5" xfId="33430"/>
    <cellStyle name="Note 2 3 21 4 7 6" xfId="38908"/>
    <cellStyle name="Note 2 3 21 4 7 7" xfId="43806"/>
    <cellStyle name="Note 2 3 21 4 7 8" xfId="49816"/>
    <cellStyle name="Note 2 3 21 4 8" xfId="9629"/>
    <cellStyle name="Note 2 3 21 4 8 2" xfId="16468"/>
    <cellStyle name="Note 2 3 21 4 8 3" xfId="23684"/>
    <cellStyle name="Note 2 3 21 4 8 4" xfId="28755"/>
    <cellStyle name="Note 2 3 21 4 8 5" xfId="33431"/>
    <cellStyle name="Note 2 3 21 4 8 6" xfId="38909"/>
    <cellStyle name="Note 2 3 21 4 8 7" xfId="43807"/>
    <cellStyle name="Note 2 3 21 4 8 8" xfId="49817"/>
    <cellStyle name="Note 2 3 21 4 9" xfId="9897"/>
    <cellStyle name="Note 2 3 21 4 9 2" xfId="16469"/>
    <cellStyle name="Note 2 3 21 4 9 3" xfId="23685"/>
    <cellStyle name="Note 2 3 21 4 9 4" xfId="28756"/>
    <cellStyle name="Note 2 3 21 4 9 5" xfId="33432"/>
    <cellStyle name="Note 2 3 21 4 9 6" xfId="38910"/>
    <cellStyle name="Note 2 3 21 4 9 7" xfId="43808"/>
    <cellStyle name="Note 2 3 21 4 9 8" xfId="49818"/>
    <cellStyle name="Note 2 3 21 5" xfId="4067"/>
    <cellStyle name="Note 2 3 21 5 2" xfId="16470"/>
    <cellStyle name="Note 2 3 21 5 3" xfId="23686"/>
    <cellStyle name="Note 2 3 21 5 4" xfId="28757"/>
    <cellStyle name="Note 2 3 21 5 5" xfId="33433"/>
    <cellStyle name="Note 2 3 21 5 6" xfId="38911"/>
    <cellStyle name="Note 2 3 21 5 7" xfId="43809"/>
    <cellStyle name="Note 2 3 21 5 8" xfId="49819"/>
    <cellStyle name="Note 2 3 21 6" xfId="5706"/>
    <cellStyle name="Note 2 3 21 6 2" xfId="16471"/>
    <cellStyle name="Note 2 3 21 6 3" xfId="23687"/>
    <cellStyle name="Note 2 3 21 6 4" xfId="28758"/>
    <cellStyle name="Note 2 3 21 6 5" xfId="33434"/>
    <cellStyle name="Note 2 3 21 6 6" xfId="38912"/>
    <cellStyle name="Note 2 3 21 6 7" xfId="43810"/>
    <cellStyle name="Note 2 3 21 6 8" xfId="49820"/>
    <cellStyle name="Note 2 3 21 7" xfId="6137"/>
    <cellStyle name="Note 2 3 21 7 2" xfId="16472"/>
    <cellStyle name="Note 2 3 21 7 3" xfId="23688"/>
    <cellStyle name="Note 2 3 21 7 4" xfId="28759"/>
    <cellStyle name="Note 2 3 21 7 5" xfId="33435"/>
    <cellStyle name="Note 2 3 21 7 6" xfId="38913"/>
    <cellStyle name="Note 2 3 21 7 7" xfId="43811"/>
    <cellStyle name="Note 2 3 21 7 8" xfId="49821"/>
    <cellStyle name="Note 2 3 21 8" xfId="3776"/>
    <cellStyle name="Note 2 3 21 8 2" xfId="16473"/>
    <cellStyle name="Note 2 3 21 8 3" xfId="23689"/>
    <cellStyle name="Note 2 3 21 8 4" xfId="28760"/>
    <cellStyle name="Note 2 3 21 8 5" xfId="33436"/>
    <cellStyle name="Note 2 3 21 8 6" xfId="38914"/>
    <cellStyle name="Note 2 3 21 8 7" xfId="43812"/>
    <cellStyle name="Note 2 3 21 8 8" xfId="49822"/>
    <cellStyle name="Note 2 3 21 9" xfId="11965"/>
    <cellStyle name="Note 2 3 22" xfId="2628"/>
    <cellStyle name="Note 2 3 22 10" xfId="26856"/>
    <cellStyle name="Note 2 3 22 11" xfId="47285"/>
    <cellStyle name="Note 2 3 22 2" xfId="5097"/>
    <cellStyle name="Note 2 3 22 2 10" xfId="38915"/>
    <cellStyle name="Note 2 3 22 2 11" xfId="43813"/>
    <cellStyle name="Note 2 3 22 2 12" xfId="49823"/>
    <cellStyle name="Note 2 3 22 2 2" xfId="7268"/>
    <cellStyle name="Note 2 3 22 2 2 2" xfId="16475"/>
    <cellStyle name="Note 2 3 22 2 2 3" xfId="23691"/>
    <cellStyle name="Note 2 3 22 2 2 4" xfId="28762"/>
    <cellStyle name="Note 2 3 22 2 2 5" xfId="33438"/>
    <cellStyle name="Note 2 3 22 2 2 6" xfId="38916"/>
    <cellStyle name="Note 2 3 22 2 2 7" xfId="43814"/>
    <cellStyle name="Note 2 3 22 2 2 8" xfId="49824"/>
    <cellStyle name="Note 2 3 22 2 3" xfId="8134"/>
    <cellStyle name="Note 2 3 22 2 3 2" xfId="16476"/>
    <cellStyle name="Note 2 3 22 2 3 3" xfId="23692"/>
    <cellStyle name="Note 2 3 22 2 3 4" xfId="28763"/>
    <cellStyle name="Note 2 3 22 2 3 5" xfId="33439"/>
    <cellStyle name="Note 2 3 22 2 3 6" xfId="38917"/>
    <cellStyle name="Note 2 3 22 2 3 7" xfId="43815"/>
    <cellStyle name="Note 2 3 22 2 3 8" xfId="49825"/>
    <cellStyle name="Note 2 3 22 2 4" xfId="8923"/>
    <cellStyle name="Note 2 3 22 2 4 2" xfId="16477"/>
    <cellStyle name="Note 2 3 22 2 4 3" xfId="23693"/>
    <cellStyle name="Note 2 3 22 2 4 4" xfId="28764"/>
    <cellStyle name="Note 2 3 22 2 4 5" xfId="33440"/>
    <cellStyle name="Note 2 3 22 2 4 6" xfId="38918"/>
    <cellStyle name="Note 2 3 22 2 4 7" xfId="43816"/>
    <cellStyle name="Note 2 3 22 2 4 8" xfId="49826"/>
    <cellStyle name="Note 2 3 22 2 5" xfId="9375"/>
    <cellStyle name="Note 2 3 22 2 5 2" xfId="16478"/>
    <cellStyle name="Note 2 3 22 2 5 3" xfId="23694"/>
    <cellStyle name="Note 2 3 22 2 5 4" xfId="28765"/>
    <cellStyle name="Note 2 3 22 2 5 5" xfId="33441"/>
    <cellStyle name="Note 2 3 22 2 5 6" xfId="38919"/>
    <cellStyle name="Note 2 3 22 2 5 7" xfId="43817"/>
    <cellStyle name="Note 2 3 22 2 5 8" xfId="49827"/>
    <cellStyle name="Note 2 3 22 2 6" xfId="16474"/>
    <cellStyle name="Note 2 3 22 2 7" xfId="23690"/>
    <cellStyle name="Note 2 3 22 2 8" xfId="28761"/>
    <cellStyle name="Note 2 3 22 2 9" xfId="33437"/>
    <cellStyle name="Note 2 3 22 3" xfId="4496"/>
    <cellStyle name="Note 2 3 22 3 10" xfId="16479"/>
    <cellStyle name="Note 2 3 22 3 11" xfId="23695"/>
    <cellStyle name="Note 2 3 22 3 12" xfId="28766"/>
    <cellStyle name="Note 2 3 22 3 13" xfId="33442"/>
    <cellStyle name="Note 2 3 22 3 14" xfId="38920"/>
    <cellStyle name="Note 2 3 22 3 15" xfId="43818"/>
    <cellStyle name="Note 2 3 22 3 16" xfId="49828"/>
    <cellStyle name="Note 2 3 22 3 2" xfId="6885"/>
    <cellStyle name="Note 2 3 22 3 2 2" xfId="16480"/>
    <cellStyle name="Note 2 3 22 3 2 3" xfId="23696"/>
    <cellStyle name="Note 2 3 22 3 2 4" xfId="28767"/>
    <cellStyle name="Note 2 3 22 3 2 5" xfId="33443"/>
    <cellStyle name="Note 2 3 22 3 2 6" xfId="38921"/>
    <cellStyle name="Note 2 3 22 3 2 7" xfId="43819"/>
    <cellStyle name="Note 2 3 22 3 2 8" xfId="49829"/>
    <cellStyle name="Note 2 3 22 3 3" xfId="7539"/>
    <cellStyle name="Note 2 3 22 3 3 2" xfId="16481"/>
    <cellStyle name="Note 2 3 22 3 3 3" xfId="23697"/>
    <cellStyle name="Note 2 3 22 3 3 4" xfId="28768"/>
    <cellStyle name="Note 2 3 22 3 3 5" xfId="33444"/>
    <cellStyle name="Note 2 3 22 3 3 6" xfId="38922"/>
    <cellStyle name="Note 2 3 22 3 3 7" xfId="43820"/>
    <cellStyle name="Note 2 3 22 3 3 8" xfId="49830"/>
    <cellStyle name="Note 2 3 22 3 4" xfId="4597"/>
    <cellStyle name="Note 2 3 22 3 4 2" xfId="16482"/>
    <cellStyle name="Note 2 3 22 3 4 3" xfId="23698"/>
    <cellStyle name="Note 2 3 22 3 4 4" xfId="28769"/>
    <cellStyle name="Note 2 3 22 3 4 5" xfId="33445"/>
    <cellStyle name="Note 2 3 22 3 4 6" xfId="38923"/>
    <cellStyle name="Note 2 3 22 3 4 7" xfId="43821"/>
    <cellStyle name="Note 2 3 22 3 4 8" xfId="49831"/>
    <cellStyle name="Note 2 3 22 3 5" xfId="6419"/>
    <cellStyle name="Note 2 3 22 3 5 2" xfId="16483"/>
    <cellStyle name="Note 2 3 22 3 5 3" xfId="23699"/>
    <cellStyle name="Note 2 3 22 3 5 4" xfId="28770"/>
    <cellStyle name="Note 2 3 22 3 5 5" xfId="33446"/>
    <cellStyle name="Note 2 3 22 3 5 6" xfId="38924"/>
    <cellStyle name="Note 2 3 22 3 5 7" xfId="43822"/>
    <cellStyle name="Note 2 3 22 3 5 8" xfId="49832"/>
    <cellStyle name="Note 2 3 22 3 6" xfId="7667"/>
    <cellStyle name="Note 2 3 22 3 6 2" xfId="16484"/>
    <cellStyle name="Note 2 3 22 3 6 3" xfId="23700"/>
    <cellStyle name="Note 2 3 22 3 6 4" xfId="28771"/>
    <cellStyle name="Note 2 3 22 3 6 5" xfId="33447"/>
    <cellStyle name="Note 2 3 22 3 6 6" xfId="38925"/>
    <cellStyle name="Note 2 3 22 3 6 7" xfId="43823"/>
    <cellStyle name="Note 2 3 22 3 6 8" xfId="49833"/>
    <cellStyle name="Note 2 3 22 3 7" xfId="4249"/>
    <cellStyle name="Note 2 3 22 3 7 2" xfId="16485"/>
    <cellStyle name="Note 2 3 22 3 7 3" xfId="23701"/>
    <cellStyle name="Note 2 3 22 3 7 4" xfId="28772"/>
    <cellStyle name="Note 2 3 22 3 7 5" xfId="33448"/>
    <cellStyle name="Note 2 3 22 3 7 6" xfId="38926"/>
    <cellStyle name="Note 2 3 22 3 7 7" xfId="43824"/>
    <cellStyle name="Note 2 3 22 3 7 8" xfId="49834"/>
    <cellStyle name="Note 2 3 22 3 8" xfId="9080"/>
    <cellStyle name="Note 2 3 22 3 8 2" xfId="16486"/>
    <cellStyle name="Note 2 3 22 3 8 3" xfId="23702"/>
    <cellStyle name="Note 2 3 22 3 8 4" xfId="28773"/>
    <cellStyle name="Note 2 3 22 3 8 5" xfId="33449"/>
    <cellStyle name="Note 2 3 22 3 8 6" xfId="38927"/>
    <cellStyle name="Note 2 3 22 3 8 7" xfId="43825"/>
    <cellStyle name="Note 2 3 22 3 8 8" xfId="49835"/>
    <cellStyle name="Note 2 3 22 3 9" xfId="5532"/>
    <cellStyle name="Note 2 3 22 3 9 2" xfId="16487"/>
    <cellStyle name="Note 2 3 22 3 9 3" xfId="23703"/>
    <cellStyle name="Note 2 3 22 3 9 4" xfId="28774"/>
    <cellStyle name="Note 2 3 22 3 9 5" xfId="33450"/>
    <cellStyle name="Note 2 3 22 3 9 6" xfId="38928"/>
    <cellStyle name="Note 2 3 22 3 9 7" xfId="43826"/>
    <cellStyle name="Note 2 3 22 3 9 8" xfId="49836"/>
    <cellStyle name="Note 2 3 22 4" xfId="4553"/>
    <cellStyle name="Note 2 3 22 4 10" xfId="16488"/>
    <cellStyle name="Note 2 3 22 4 11" xfId="23704"/>
    <cellStyle name="Note 2 3 22 4 12" xfId="28775"/>
    <cellStyle name="Note 2 3 22 4 13" xfId="33451"/>
    <cellStyle name="Note 2 3 22 4 14" xfId="38929"/>
    <cellStyle name="Note 2 3 22 4 15" xfId="43827"/>
    <cellStyle name="Note 2 3 22 4 16" xfId="49837"/>
    <cellStyle name="Note 2 3 22 4 2" xfId="6991"/>
    <cellStyle name="Note 2 3 22 4 2 2" xfId="16489"/>
    <cellStyle name="Note 2 3 22 4 2 3" xfId="23705"/>
    <cellStyle name="Note 2 3 22 4 2 4" xfId="28776"/>
    <cellStyle name="Note 2 3 22 4 2 5" xfId="33452"/>
    <cellStyle name="Note 2 3 22 4 2 6" xfId="38930"/>
    <cellStyle name="Note 2 3 22 4 2 7" xfId="43828"/>
    <cellStyle name="Note 2 3 22 4 2 8" xfId="49838"/>
    <cellStyle name="Note 2 3 22 4 3" xfId="7607"/>
    <cellStyle name="Note 2 3 22 4 3 2" xfId="16490"/>
    <cellStyle name="Note 2 3 22 4 3 3" xfId="23706"/>
    <cellStyle name="Note 2 3 22 4 3 4" xfId="28777"/>
    <cellStyle name="Note 2 3 22 4 3 5" xfId="33453"/>
    <cellStyle name="Note 2 3 22 4 3 6" xfId="38931"/>
    <cellStyle name="Note 2 3 22 4 3 7" xfId="43829"/>
    <cellStyle name="Note 2 3 22 4 3 8" xfId="49839"/>
    <cellStyle name="Note 2 3 22 4 4" xfId="3711"/>
    <cellStyle name="Note 2 3 22 4 4 2" xfId="16491"/>
    <cellStyle name="Note 2 3 22 4 4 3" xfId="23707"/>
    <cellStyle name="Note 2 3 22 4 4 4" xfId="28778"/>
    <cellStyle name="Note 2 3 22 4 4 5" xfId="33454"/>
    <cellStyle name="Note 2 3 22 4 4 6" xfId="38932"/>
    <cellStyle name="Note 2 3 22 4 4 7" xfId="43830"/>
    <cellStyle name="Note 2 3 22 4 4 8" xfId="49840"/>
    <cellStyle name="Note 2 3 22 4 5" xfId="8383"/>
    <cellStyle name="Note 2 3 22 4 5 2" xfId="16492"/>
    <cellStyle name="Note 2 3 22 4 5 3" xfId="23708"/>
    <cellStyle name="Note 2 3 22 4 5 4" xfId="28779"/>
    <cellStyle name="Note 2 3 22 4 5 5" xfId="33455"/>
    <cellStyle name="Note 2 3 22 4 5 6" xfId="38933"/>
    <cellStyle name="Note 2 3 22 4 5 7" xfId="43831"/>
    <cellStyle name="Note 2 3 22 4 5 8" xfId="49841"/>
    <cellStyle name="Note 2 3 22 4 6" xfId="7330"/>
    <cellStyle name="Note 2 3 22 4 6 2" xfId="16493"/>
    <cellStyle name="Note 2 3 22 4 6 3" xfId="23709"/>
    <cellStyle name="Note 2 3 22 4 6 4" xfId="28780"/>
    <cellStyle name="Note 2 3 22 4 6 5" xfId="33456"/>
    <cellStyle name="Note 2 3 22 4 6 6" xfId="38934"/>
    <cellStyle name="Note 2 3 22 4 6 7" xfId="43832"/>
    <cellStyle name="Note 2 3 22 4 6 8" xfId="49842"/>
    <cellStyle name="Note 2 3 22 4 7" xfId="9164"/>
    <cellStyle name="Note 2 3 22 4 7 2" xfId="16494"/>
    <cellStyle name="Note 2 3 22 4 7 3" xfId="23710"/>
    <cellStyle name="Note 2 3 22 4 7 4" xfId="28781"/>
    <cellStyle name="Note 2 3 22 4 7 5" xfId="33457"/>
    <cellStyle name="Note 2 3 22 4 7 6" xfId="38935"/>
    <cellStyle name="Note 2 3 22 4 7 7" xfId="43833"/>
    <cellStyle name="Note 2 3 22 4 7 8" xfId="49843"/>
    <cellStyle name="Note 2 3 22 4 8" xfId="6138"/>
    <cellStyle name="Note 2 3 22 4 8 2" xfId="16495"/>
    <cellStyle name="Note 2 3 22 4 8 3" xfId="23711"/>
    <cellStyle name="Note 2 3 22 4 8 4" xfId="28782"/>
    <cellStyle name="Note 2 3 22 4 8 5" xfId="33458"/>
    <cellStyle name="Note 2 3 22 4 8 6" xfId="38936"/>
    <cellStyle name="Note 2 3 22 4 8 7" xfId="43834"/>
    <cellStyle name="Note 2 3 22 4 8 8" xfId="49844"/>
    <cellStyle name="Note 2 3 22 4 9" xfId="6489"/>
    <cellStyle name="Note 2 3 22 4 9 2" xfId="16496"/>
    <cellStyle name="Note 2 3 22 4 9 3" xfId="23712"/>
    <cellStyle name="Note 2 3 22 4 9 4" xfId="28783"/>
    <cellStyle name="Note 2 3 22 4 9 5" xfId="33459"/>
    <cellStyle name="Note 2 3 22 4 9 6" xfId="38937"/>
    <cellStyle name="Note 2 3 22 4 9 7" xfId="43835"/>
    <cellStyle name="Note 2 3 22 4 9 8" xfId="49845"/>
    <cellStyle name="Note 2 3 22 5" xfId="5156"/>
    <cellStyle name="Note 2 3 22 5 2" xfId="16497"/>
    <cellStyle name="Note 2 3 22 5 3" xfId="23713"/>
    <cellStyle name="Note 2 3 22 5 4" xfId="28784"/>
    <cellStyle name="Note 2 3 22 5 5" xfId="33460"/>
    <cellStyle name="Note 2 3 22 5 6" xfId="38938"/>
    <cellStyle name="Note 2 3 22 5 7" xfId="43836"/>
    <cellStyle name="Note 2 3 22 5 8" xfId="49846"/>
    <cellStyle name="Note 2 3 22 6" xfId="3754"/>
    <cellStyle name="Note 2 3 22 6 2" xfId="16498"/>
    <cellStyle name="Note 2 3 22 6 3" xfId="23714"/>
    <cellStyle name="Note 2 3 22 6 4" xfId="28785"/>
    <cellStyle name="Note 2 3 22 6 5" xfId="33461"/>
    <cellStyle name="Note 2 3 22 6 6" xfId="38939"/>
    <cellStyle name="Note 2 3 22 6 7" xfId="43837"/>
    <cellStyle name="Note 2 3 22 6 8" xfId="49847"/>
    <cellStyle name="Note 2 3 22 7" xfId="6154"/>
    <cellStyle name="Note 2 3 22 7 2" xfId="16499"/>
    <cellStyle name="Note 2 3 22 7 3" xfId="23715"/>
    <cellStyle name="Note 2 3 22 7 4" xfId="28786"/>
    <cellStyle name="Note 2 3 22 7 5" xfId="33462"/>
    <cellStyle name="Note 2 3 22 7 6" xfId="38940"/>
    <cellStyle name="Note 2 3 22 7 7" xfId="43838"/>
    <cellStyle name="Note 2 3 22 7 8" xfId="49848"/>
    <cellStyle name="Note 2 3 22 8" xfId="6372"/>
    <cellStyle name="Note 2 3 22 8 2" xfId="16500"/>
    <cellStyle name="Note 2 3 22 8 3" xfId="23716"/>
    <cellStyle name="Note 2 3 22 8 4" xfId="28787"/>
    <cellStyle name="Note 2 3 22 8 5" xfId="33463"/>
    <cellStyle name="Note 2 3 22 8 6" xfId="38941"/>
    <cellStyle name="Note 2 3 22 8 7" xfId="43839"/>
    <cellStyle name="Note 2 3 22 8 8" xfId="49849"/>
    <cellStyle name="Note 2 3 22 9" xfId="12317"/>
    <cellStyle name="Note 2 3 23" xfId="2350"/>
    <cellStyle name="Note 2 3 23 10" xfId="22615"/>
    <cellStyle name="Note 2 3 23 11" xfId="47249"/>
    <cellStyle name="Note 2 3 23 2" xfId="4945"/>
    <cellStyle name="Note 2 3 23 2 10" xfId="38942"/>
    <cellStyle name="Note 2 3 23 2 11" xfId="43840"/>
    <cellStyle name="Note 2 3 23 2 12" xfId="49850"/>
    <cellStyle name="Note 2 3 23 2 2" xfId="7217"/>
    <cellStyle name="Note 2 3 23 2 2 2" xfId="16502"/>
    <cellStyle name="Note 2 3 23 2 2 3" xfId="23718"/>
    <cellStyle name="Note 2 3 23 2 2 4" xfId="28789"/>
    <cellStyle name="Note 2 3 23 2 2 5" xfId="33465"/>
    <cellStyle name="Note 2 3 23 2 2 6" xfId="38943"/>
    <cellStyle name="Note 2 3 23 2 2 7" xfId="43841"/>
    <cellStyle name="Note 2 3 23 2 2 8" xfId="49851"/>
    <cellStyle name="Note 2 3 23 2 3" xfId="8087"/>
    <cellStyle name="Note 2 3 23 2 3 2" xfId="16503"/>
    <cellStyle name="Note 2 3 23 2 3 3" xfId="23719"/>
    <cellStyle name="Note 2 3 23 2 3 4" xfId="28790"/>
    <cellStyle name="Note 2 3 23 2 3 5" xfId="33466"/>
    <cellStyle name="Note 2 3 23 2 3 6" xfId="38944"/>
    <cellStyle name="Note 2 3 23 2 3 7" xfId="43842"/>
    <cellStyle name="Note 2 3 23 2 3 8" xfId="49852"/>
    <cellStyle name="Note 2 3 23 2 4" xfId="8883"/>
    <cellStyle name="Note 2 3 23 2 4 2" xfId="16504"/>
    <cellStyle name="Note 2 3 23 2 4 3" xfId="23720"/>
    <cellStyle name="Note 2 3 23 2 4 4" xfId="28791"/>
    <cellStyle name="Note 2 3 23 2 4 5" xfId="33467"/>
    <cellStyle name="Note 2 3 23 2 4 6" xfId="38945"/>
    <cellStyle name="Note 2 3 23 2 4 7" xfId="43843"/>
    <cellStyle name="Note 2 3 23 2 4 8" xfId="49853"/>
    <cellStyle name="Note 2 3 23 2 5" xfId="9334"/>
    <cellStyle name="Note 2 3 23 2 5 2" xfId="16505"/>
    <cellStyle name="Note 2 3 23 2 5 3" xfId="23721"/>
    <cellStyle name="Note 2 3 23 2 5 4" xfId="28792"/>
    <cellStyle name="Note 2 3 23 2 5 5" xfId="33468"/>
    <cellStyle name="Note 2 3 23 2 5 6" xfId="38946"/>
    <cellStyle name="Note 2 3 23 2 5 7" xfId="43844"/>
    <cellStyle name="Note 2 3 23 2 5 8" xfId="49854"/>
    <cellStyle name="Note 2 3 23 2 6" xfId="16501"/>
    <cellStyle name="Note 2 3 23 2 7" xfId="23717"/>
    <cellStyle name="Note 2 3 23 2 8" xfId="28788"/>
    <cellStyle name="Note 2 3 23 2 9" xfId="33464"/>
    <cellStyle name="Note 2 3 23 3" xfId="5492"/>
    <cellStyle name="Note 2 3 23 3 10" xfId="16506"/>
    <cellStyle name="Note 2 3 23 3 11" xfId="23722"/>
    <cellStyle name="Note 2 3 23 3 12" xfId="28793"/>
    <cellStyle name="Note 2 3 23 3 13" xfId="33469"/>
    <cellStyle name="Note 2 3 23 3 14" xfId="38947"/>
    <cellStyle name="Note 2 3 23 3 15" xfId="43845"/>
    <cellStyle name="Note 2 3 23 3 16" xfId="49855"/>
    <cellStyle name="Note 2 3 23 3 2" xfId="7306"/>
    <cellStyle name="Note 2 3 23 3 2 2" xfId="16507"/>
    <cellStyle name="Note 2 3 23 3 2 3" xfId="23723"/>
    <cellStyle name="Note 2 3 23 3 2 4" xfId="28794"/>
    <cellStyle name="Note 2 3 23 3 2 5" xfId="33470"/>
    <cellStyle name="Note 2 3 23 3 2 6" xfId="38948"/>
    <cellStyle name="Note 2 3 23 3 2 7" xfId="43846"/>
    <cellStyle name="Note 2 3 23 3 2 8" xfId="49856"/>
    <cellStyle name="Note 2 3 23 3 3" xfId="7826"/>
    <cellStyle name="Note 2 3 23 3 3 2" xfId="16508"/>
    <cellStyle name="Note 2 3 23 3 3 3" xfId="23724"/>
    <cellStyle name="Note 2 3 23 3 3 4" xfId="28795"/>
    <cellStyle name="Note 2 3 23 3 3 5" xfId="33471"/>
    <cellStyle name="Note 2 3 23 3 3 6" xfId="38949"/>
    <cellStyle name="Note 2 3 23 3 3 7" xfId="43847"/>
    <cellStyle name="Note 2 3 23 3 3 8" xfId="49857"/>
    <cellStyle name="Note 2 3 23 3 4" xfId="8174"/>
    <cellStyle name="Note 2 3 23 3 4 2" xfId="16509"/>
    <cellStyle name="Note 2 3 23 3 4 3" xfId="23725"/>
    <cellStyle name="Note 2 3 23 3 4 4" xfId="28796"/>
    <cellStyle name="Note 2 3 23 3 4 5" xfId="33472"/>
    <cellStyle name="Note 2 3 23 3 4 6" xfId="38950"/>
    <cellStyle name="Note 2 3 23 3 4 7" xfId="43848"/>
    <cellStyle name="Note 2 3 23 3 4 8" xfId="49858"/>
    <cellStyle name="Note 2 3 23 3 5" xfId="8597"/>
    <cellStyle name="Note 2 3 23 3 5 2" xfId="16510"/>
    <cellStyle name="Note 2 3 23 3 5 3" xfId="23726"/>
    <cellStyle name="Note 2 3 23 3 5 4" xfId="28797"/>
    <cellStyle name="Note 2 3 23 3 5 5" xfId="33473"/>
    <cellStyle name="Note 2 3 23 3 5 6" xfId="38951"/>
    <cellStyle name="Note 2 3 23 3 5 7" xfId="43849"/>
    <cellStyle name="Note 2 3 23 3 5 8" xfId="49859"/>
    <cellStyle name="Note 2 3 23 3 6" xfId="8957"/>
    <cellStyle name="Note 2 3 23 3 6 2" xfId="16511"/>
    <cellStyle name="Note 2 3 23 3 6 3" xfId="23727"/>
    <cellStyle name="Note 2 3 23 3 6 4" xfId="28798"/>
    <cellStyle name="Note 2 3 23 3 6 5" xfId="33474"/>
    <cellStyle name="Note 2 3 23 3 6 6" xfId="38952"/>
    <cellStyle name="Note 2 3 23 3 6 7" xfId="43850"/>
    <cellStyle name="Note 2 3 23 3 6 8" xfId="49860"/>
    <cellStyle name="Note 2 3 23 3 7" xfId="9410"/>
    <cellStyle name="Note 2 3 23 3 7 2" xfId="16512"/>
    <cellStyle name="Note 2 3 23 3 7 3" xfId="23728"/>
    <cellStyle name="Note 2 3 23 3 7 4" xfId="28799"/>
    <cellStyle name="Note 2 3 23 3 7 5" xfId="33475"/>
    <cellStyle name="Note 2 3 23 3 7 6" xfId="38953"/>
    <cellStyle name="Note 2 3 23 3 7 7" xfId="43851"/>
    <cellStyle name="Note 2 3 23 3 7 8" xfId="49861"/>
    <cellStyle name="Note 2 3 23 3 8" xfId="9738"/>
    <cellStyle name="Note 2 3 23 3 8 2" xfId="16513"/>
    <cellStyle name="Note 2 3 23 3 8 3" xfId="23729"/>
    <cellStyle name="Note 2 3 23 3 8 4" xfId="28800"/>
    <cellStyle name="Note 2 3 23 3 8 5" xfId="33476"/>
    <cellStyle name="Note 2 3 23 3 8 6" xfId="38954"/>
    <cellStyle name="Note 2 3 23 3 8 7" xfId="43852"/>
    <cellStyle name="Note 2 3 23 3 8 8" xfId="49862"/>
    <cellStyle name="Note 2 3 23 3 9" xfId="10007"/>
    <cellStyle name="Note 2 3 23 3 9 2" xfId="16514"/>
    <cellStyle name="Note 2 3 23 3 9 3" xfId="23730"/>
    <cellStyle name="Note 2 3 23 3 9 4" xfId="28801"/>
    <cellStyle name="Note 2 3 23 3 9 5" xfId="33477"/>
    <cellStyle name="Note 2 3 23 3 9 6" xfId="38955"/>
    <cellStyle name="Note 2 3 23 3 9 7" xfId="43853"/>
    <cellStyle name="Note 2 3 23 3 9 8" xfId="49863"/>
    <cellStyle name="Note 2 3 23 4" xfId="4079"/>
    <cellStyle name="Note 2 3 23 4 10" xfId="16515"/>
    <cellStyle name="Note 2 3 23 4 11" xfId="23731"/>
    <cellStyle name="Note 2 3 23 4 12" xfId="28802"/>
    <cellStyle name="Note 2 3 23 4 13" xfId="33478"/>
    <cellStyle name="Note 2 3 23 4 14" xfId="38956"/>
    <cellStyle name="Note 2 3 23 4 15" xfId="43854"/>
    <cellStyle name="Note 2 3 23 4 16" xfId="49864"/>
    <cellStyle name="Note 2 3 23 4 2" xfId="6888"/>
    <cellStyle name="Note 2 3 23 4 2 2" xfId="16516"/>
    <cellStyle name="Note 2 3 23 4 2 3" xfId="23732"/>
    <cellStyle name="Note 2 3 23 4 2 4" xfId="28803"/>
    <cellStyle name="Note 2 3 23 4 2 5" xfId="33479"/>
    <cellStyle name="Note 2 3 23 4 2 6" xfId="38957"/>
    <cellStyle name="Note 2 3 23 4 2 7" xfId="43855"/>
    <cellStyle name="Note 2 3 23 4 2 8" xfId="49865"/>
    <cellStyle name="Note 2 3 23 4 3" xfId="7542"/>
    <cellStyle name="Note 2 3 23 4 3 2" xfId="16517"/>
    <cellStyle name="Note 2 3 23 4 3 3" xfId="23733"/>
    <cellStyle name="Note 2 3 23 4 3 4" xfId="28804"/>
    <cellStyle name="Note 2 3 23 4 3 5" xfId="33480"/>
    <cellStyle name="Note 2 3 23 4 3 6" xfId="38958"/>
    <cellStyle name="Note 2 3 23 4 3 7" xfId="43856"/>
    <cellStyle name="Note 2 3 23 4 3 8" xfId="49866"/>
    <cellStyle name="Note 2 3 23 4 4" xfId="4706"/>
    <cellStyle name="Note 2 3 23 4 4 2" xfId="16518"/>
    <cellStyle name="Note 2 3 23 4 4 3" xfId="23734"/>
    <cellStyle name="Note 2 3 23 4 4 4" xfId="28805"/>
    <cellStyle name="Note 2 3 23 4 4 5" xfId="33481"/>
    <cellStyle name="Note 2 3 23 4 4 6" xfId="38959"/>
    <cellStyle name="Note 2 3 23 4 4 7" xfId="43857"/>
    <cellStyle name="Note 2 3 23 4 4 8" xfId="49867"/>
    <cellStyle name="Note 2 3 23 4 5" xfId="6537"/>
    <cellStyle name="Note 2 3 23 4 5 2" xfId="16519"/>
    <cellStyle name="Note 2 3 23 4 5 3" xfId="23735"/>
    <cellStyle name="Note 2 3 23 4 5 4" xfId="28806"/>
    <cellStyle name="Note 2 3 23 4 5 5" xfId="33482"/>
    <cellStyle name="Note 2 3 23 4 5 6" xfId="38960"/>
    <cellStyle name="Note 2 3 23 4 5 7" xfId="43858"/>
    <cellStyle name="Note 2 3 23 4 5 8" xfId="49868"/>
    <cellStyle name="Note 2 3 23 4 6" xfId="6442"/>
    <cellStyle name="Note 2 3 23 4 6 2" xfId="16520"/>
    <cellStyle name="Note 2 3 23 4 6 3" xfId="23736"/>
    <cellStyle name="Note 2 3 23 4 6 4" xfId="28807"/>
    <cellStyle name="Note 2 3 23 4 6 5" xfId="33483"/>
    <cellStyle name="Note 2 3 23 4 6 6" xfId="38961"/>
    <cellStyle name="Note 2 3 23 4 6 7" xfId="43859"/>
    <cellStyle name="Note 2 3 23 4 6 8" xfId="49869"/>
    <cellStyle name="Note 2 3 23 4 7" xfId="7058"/>
    <cellStyle name="Note 2 3 23 4 7 2" xfId="16521"/>
    <cellStyle name="Note 2 3 23 4 7 3" xfId="23737"/>
    <cellStyle name="Note 2 3 23 4 7 4" xfId="28808"/>
    <cellStyle name="Note 2 3 23 4 7 5" xfId="33484"/>
    <cellStyle name="Note 2 3 23 4 7 6" xfId="38962"/>
    <cellStyle name="Note 2 3 23 4 7 7" xfId="43860"/>
    <cellStyle name="Note 2 3 23 4 7 8" xfId="49870"/>
    <cellStyle name="Note 2 3 23 4 8" xfId="9074"/>
    <cellStyle name="Note 2 3 23 4 8 2" xfId="16522"/>
    <cellStyle name="Note 2 3 23 4 8 3" xfId="23738"/>
    <cellStyle name="Note 2 3 23 4 8 4" xfId="28809"/>
    <cellStyle name="Note 2 3 23 4 8 5" xfId="33485"/>
    <cellStyle name="Note 2 3 23 4 8 6" xfId="38963"/>
    <cellStyle name="Note 2 3 23 4 8 7" xfId="43861"/>
    <cellStyle name="Note 2 3 23 4 8 8" xfId="49871"/>
    <cellStyle name="Note 2 3 23 4 9" xfId="4682"/>
    <cellStyle name="Note 2 3 23 4 9 2" xfId="16523"/>
    <cellStyle name="Note 2 3 23 4 9 3" xfId="23739"/>
    <cellStyle name="Note 2 3 23 4 9 4" xfId="28810"/>
    <cellStyle name="Note 2 3 23 4 9 5" xfId="33486"/>
    <cellStyle name="Note 2 3 23 4 9 6" xfId="38964"/>
    <cellStyle name="Note 2 3 23 4 9 7" xfId="43862"/>
    <cellStyle name="Note 2 3 23 4 9 8" xfId="49872"/>
    <cellStyle name="Note 2 3 23 5" xfId="4492"/>
    <cellStyle name="Note 2 3 23 5 2" xfId="16524"/>
    <cellStyle name="Note 2 3 23 5 3" xfId="23740"/>
    <cellStyle name="Note 2 3 23 5 4" xfId="28811"/>
    <cellStyle name="Note 2 3 23 5 5" xfId="33487"/>
    <cellStyle name="Note 2 3 23 5 6" xfId="38965"/>
    <cellStyle name="Note 2 3 23 5 7" xfId="43863"/>
    <cellStyle name="Note 2 3 23 5 8" xfId="49873"/>
    <cellStyle name="Note 2 3 23 6" xfId="4796"/>
    <cellStyle name="Note 2 3 23 6 2" xfId="16525"/>
    <cellStyle name="Note 2 3 23 6 3" xfId="23741"/>
    <cellStyle name="Note 2 3 23 6 4" xfId="28812"/>
    <cellStyle name="Note 2 3 23 6 5" xfId="33488"/>
    <cellStyle name="Note 2 3 23 6 6" xfId="38966"/>
    <cellStyle name="Note 2 3 23 6 7" xfId="43864"/>
    <cellStyle name="Note 2 3 23 6 8" xfId="49874"/>
    <cellStyle name="Note 2 3 23 7" xfId="4600"/>
    <cellStyle name="Note 2 3 23 7 2" xfId="16526"/>
    <cellStyle name="Note 2 3 23 7 3" xfId="23742"/>
    <cellStyle name="Note 2 3 23 7 4" xfId="28813"/>
    <cellStyle name="Note 2 3 23 7 5" xfId="33489"/>
    <cellStyle name="Note 2 3 23 7 6" xfId="38967"/>
    <cellStyle name="Note 2 3 23 7 7" xfId="43865"/>
    <cellStyle name="Note 2 3 23 7 8" xfId="49875"/>
    <cellStyle name="Note 2 3 23 8" xfId="6260"/>
    <cellStyle name="Note 2 3 23 8 2" xfId="16527"/>
    <cellStyle name="Note 2 3 23 8 3" xfId="23743"/>
    <cellStyle name="Note 2 3 23 8 4" xfId="28814"/>
    <cellStyle name="Note 2 3 23 8 5" xfId="33490"/>
    <cellStyle name="Note 2 3 23 8 6" xfId="38968"/>
    <cellStyle name="Note 2 3 23 8 7" xfId="43866"/>
    <cellStyle name="Note 2 3 23 8 8" xfId="49876"/>
    <cellStyle name="Note 2 3 23 9" xfId="12116"/>
    <cellStyle name="Note 2 3 24" xfId="2648"/>
    <cellStyle name="Note 2 3 24 10" xfId="22598"/>
    <cellStyle name="Note 2 3 24 11" xfId="47295"/>
    <cellStyle name="Note 2 3 24 2" xfId="5111"/>
    <cellStyle name="Note 2 3 24 2 10" xfId="38969"/>
    <cellStyle name="Note 2 3 24 2 11" xfId="43867"/>
    <cellStyle name="Note 2 3 24 2 12" xfId="49877"/>
    <cellStyle name="Note 2 3 24 2 2" xfId="7274"/>
    <cellStyle name="Note 2 3 24 2 2 2" xfId="16529"/>
    <cellStyle name="Note 2 3 24 2 2 3" xfId="23745"/>
    <cellStyle name="Note 2 3 24 2 2 4" xfId="28816"/>
    <cellStyle name="Note 2 3 24 2 2 5" xfId="33492"/>
    <cellStyle name="Note 2 3 24 2 2 6" xfId="38970"/>
    <cellStyle name="Note 2 3 24 2 2 7" xfId="43868"/>
    <cellStyle name="Note 2 3 24 2 2 8" xfId="49878"/>
    <cellStyle name="Note 2 3 24 2 3" xfId="8141"/>
    <cellStyle name="Note 2 3 24 2 3 2" xfId="16530"/>
    <cellStyle name="Note 2 3 24 2 3 3" xfId="23746"/>
    <cellStyle name="Note 2 3 24 2 3 4" xfId="28817"/>
    <cellStyle name="Note 2 3 24 2 3 5" xfId="33493"/>
    <cellStyle name="Note 2 3 24 2 3 6" xfId="38971"/>
    <cellStyle name="Note 2 3 24 2 3 7" xfId="43869"/>
    <cellStyle name="Note 2 3 24 2 3 8" xfId="49879"/>
    <cellStyle name="Note 2 3 24 2 4" xfId="8929"/>
    <cellStyle name="Note 2 3 24 2 4 2" xfId="16531"/>
    <cellStyle name="Note 2 3 24 2 4 3" xfId="23747"/>
    <cellStyle name="Note 2 3 24 2 4 4" xfId="28818"/>
    <cellStyle name="Note 2 3 24 2 4 5" xfId="33494"/>
    <cellStyle name="Note 2 3 24 2 4 6" xfId="38972"/>
    <cellStyle name="Note 2 3 24 2 4 7" xfId="43870"/>
    <cellStyle name="Note 2 3 24 2 4 8" xfId="49880"/>
    <cellStyle name="Note 2 3 24 2 5" xfId="9381"/>
    <cellStyle name="Note 2 3 24 2 5 2" xfId="16532"/>
    <cellStyle name="Note 2 3 24 2 5 3" xfId="23748"/>
    <cellStyle name="Note 2 3 24 2 5 4" xfId="28819"/>
    <cellStyle name="Note 2 3 24 2 5 5" xfId="33495"/>
    <cellStyle name="Note 2 3 24 2 5 6" xfId="38973"/>
    <cellStyle name="Note 2 3 24 2 5 7" xfId="43871"/>
    <cellStyle name="Note 2 3 24 2 5 8" xfId="49881"/>
    <cellStyle name="Note 2 3 24 2 6" xfId="16528"/>
    <cellStyle name="Note 2 3 24 2 7" xfId="23744"/>
    <cellStyle name="Note 2 3 24 2 8" xfId="28815"/>
    <cellStyle name="Note 2 3 24 2 9" xfId="33491"/>
    <cellStyle name="Note 2 3 24 3" xfId="5291"/>
    <cellStyle name="Note 2 3 24 3 10" xfId="16533"/>
    <cellStyle name="Note 2 3 24 3 11" xfId="23749"/>
    <cellStyle name="Note 2 3 24 3 12" xfId="28820"/>
    <cellStyle name="Note 2 3 24 3 13" xfId="33496"/>
    <cellStyle name="Note 2 3 24 3 14" xfId="38974"/>
    <cellStyle name="Note 2 3 24 3 15" xfId="43872"/>
    <cellStyle name="Note 2 3 24 3 16" xfId="49882"/>
    <cellStyle name="Note 2 3 24 3 2" xfId="6929"/>
    <cellStyle name="Note 2 3 24 3 2 2" xfId="16534"/>
    <cellStyle name="Note 2 3 24 3 2 3" xfId="23750"/>
    <cellStyle name="Note 2 3 24 3 2 4" xfId="28821"/>
    <cellStyle name="Note 2 3 24 3 2 5" xfId="33497"/>
    <cellStyle name="Note 2 3 24 3 2 6" xfId="38975"/>
    <cellStyle name="Note 2 3 24 3 2 7" xfId="43873"/>
    <cellStyle name="Note 2 3 24 3 2 8" xfId="49883"/>
    <cellStyle name="Note 2 3 24 3 3" xfId="7567"/>
    <cellStyle name="Note 2 3 24 3 3 2" xfId="16535"/>
    <cellStyle name="Note 2 3 24 3 3 3" xfId="23751"/>
    <cellStyle name="Note 2 3 24 3 3 4" xfId="28822"/>
    <cellStyle name="Note 2 3 24 3 3 5" xfId="33498"/>
    <cellStyle name="Note 2 3 24 3 3 6" xfId="38976"/>
    <cellStyle name="Note 2 3 24 3 3 7" xfId="43874"/>
    <cellStyle name="Note 2 3 24 3 3 8" xfId="49884"/>
    <cellStyle name="Note 2 3 24 3 4" xfId="4895"/>
    <cellStyle name="Note 2 3 24 3 4 2" xfId="16536"/>
    <cellStyle name="Note 2 3 24 3 4 3" xfId="23752"/>
    <cellStyle name="Note 2 3 24 3 4 4" xfId="28823"/>
    <cellStyle name="Note 2 3 24 3 4 5" xfId="33499"/>
    <cellStyle name="Note 2 3 24 3 4 6" xfId="38977"/>
    <cellStyle name="Note 2 3 24 3 4 7" xfId="43875"/>
    <cellStyle name="Note 2 3 24 3 4 8" xfId="49885"/>
    <cellStyle name="Note 2 3 24 3 5" xfId="7914"/>
    <cellStyle name="Note 2 3 24 3 5 2" xfId="16537"/>
    <cellStyle name="Note 2 3 24 3 5 3" xfId="23753"/>
    <cellStyle name="Note 2 3 24 3 5 4" xfId="28824"/>
    <cellStyle name="Note 2 3 24 3 5 5" xfId="33500"/>
    <cellStyle name="Note 2 3 24 3 5 6" xfId="38978"/>
    <cellStyle name="Note 2 3 24 3 5 7" xfId="43876"/>
    <cellStyle name="Note 2 3 24 3 5 8" xfId="49886"/>
    <cellStyle name="Note 2 3 24 3 6" xfId="6746"/>
    <cellStyle name="Note 2 3 24 3 6 2" xfId="16538"/>
    <cellStyle name="Note 2 3 24 3 6 3" xfId="23754"/>
    <cellStyle name="Note 2 3 24 3 6 4" xfId="28825"/>
    <cellStyle name="Note 2 3 24 3 6 5" xfId="33501"/>
    <cellStyle name="Note 2 3 24 3 6 6" xfId="38979"/>
    <cellStyle name="Note 2 3 24 3 6 7" xfId="43877"/>
    <cellStyle name="Note 2 3 24 3 6 8" xfId="49887"/>
    <cellStyle name="Note 2 3 24 3 7" xfId="6714"/>
    <cellStyle name="Note 2 3 24 3 7 2" xfId="16539"/>
    <cellStyle name="Note 2 3 24 3 7 3" xfId="23755"/>
    <cellStyle name="Note 2 3 24 3 7 4" xfId="28826"/>
    <cellStyle name="Note 2 3 24 3 7 5" xfId="33502"/>
    <cellStyle name="Note 2 3 24 3 7 6" xfId="38980"/>
    <cellStyle name="Note 2 3 24 3 7 7" xfId="43878"/>
    <cellStyle name="Note 2 3 24 3 7 8" xfId="49888"/>
    <cellStyle name="Note 2 3 24 3 8" xfId="6148"/>
    <cellStyle name="Note 2 3 24 3 8 2" xfId="16540"/>
    <cellStyle name="Note 2 3 24 3 8 3" xfId="23756"/>
    <cellStyle name="Note 2 3 24 3 8 4" xfId="28827"/>
    <cellStyle name="Note 2 3 24 3 8 5" xfId="33503"/>
    <cellStyle name="Note 2 3 24 3 8 6" xfId="38981"/>
    <cellStyle name="Note 2 3 24 3 8 7" xfId="43879"/>
    <cellStyle name="Note 2 3 24 3 8 8" xfId="49889"/>
    <cellStyle name="Note 2 3 24 3 9" xfId="6427"/>
    <cellStyle name="Note 2 3 24 3 9 2" xfId="16541"/>
    <cellStyle name="Note 2 3 24 3 9 3" xfId="23757"/>
    <cellStyle name="Note 2 3 24 3 9 4" xfId="28828"/>
    <cellStyle name="Note 2 3 24 3 9 5" xfId="33504"/>
    <cellStyle name="Note 2 3 24 3 9 6" xfId="38982"/>
    <cellStyle name="Note 2 3 24 3 9 7" xfId="43880"/>
    <cellStyle name="Note 2 3 24 3 9 8" xfId="49890"/>
    <cellStyle name="Note 2 3 24 4" xfId="5010"/>
    <cellStyle name="Note 2 3 24 4 10" xfId="16542"/>
    <cellStyle name="Note 2 3 24 4 11" xfId="23758"/>
    <cellStyle name="Note 2 3 24 4 12" xfId="28829"/>
    <cellStyle name="Note 2 3 24 4 13" xfId="33505"/>
    <cellStyle name="Note 2 3 24 4 14" xfId="38983"/>
    <cellStyle name="Note 2 3 24 4 15" xfId="43881"/>
    <cellStyle name="Note 2 3 24 4 16" xfId="49891"/>
    <cellStyle name="Note 2 3 24 4 2" xfId="6755"/>
    <cellStyle name="Note 2 3 24 4 2 2" xfId="16543"/>
    <cellStyle name="Note 2 3 24 4 2 3" xfId="23759"/>
    <cellStyle name="Note 2 3 24 4 2 4" xfId="28830"/>
    <cellStyle name="Note 2 3 24 4 2 5" xfId="33506"/>
    <cellStyle name="Note 2 3 24 4 2 6" xfId="38984"/>
    <cellStyle name="Note 2 3 24 4 2 7" xfId="43882"/>
    <cellStyle name="Note 2 3 24 4 2 8" xfId="49892"/>
    <cellStyle name="Note 2 3 24 4 3" xfId="5352"/>
    <cellStyle name="Note 2 3 24 4 3 2" xfId="16544"/>
    <cellStyle name="Note 2 3 24 4 3 3" xfId="23760"/>
    <cellStyle name="Note 2 3 24 4 3 4" xfId="28831"/>
    <cellStyle name="Note 2 3 24 4 3 5" xfId="33507"/>
    <cellStyle name="Note 2 3 24 4 3 6" xfId="38985"/>
    <cellStyle name="Note 2 3 24 4 3 7" xfId="43883"/>
    <cellStyle name="Note 2 3 24 4 3 8" xfId="49893"/>
    <cellStyle name="Note 2 3 24 4 4" xfId="7406"/>
    <cellStyle name="Note 2 3 24 4 4 2" xfId="16545"/>
    <cellStyle name="Note 2 3 24 4 4 3" xfId="23761"/>
    <cellStyle name="Note 2 3 24 4 4 4" xfId="28832"/>
    <cellStyle name="Note 2 3 24 4 4 5" xfId="33508"/>
    <cellStyle name="Note 2 3 24 4 4 6" xfId="38986"/>
    <cellStyle name="Note 2 3 24 4 4 7" xfId="43884"/>
    <cellStyle name="Note 2 3 24 4 4 8" xfId="49894"/>
    <cellStyle name="Note 2 3 24 4 5" xfId="7881"/>
    <cellStyle name="Note 2 3 24 4 5 2" xfId="16546"/>
    <cellStyle name="Note 2 3 24 4 5 3" xfId="23762"/>
    <cellStyle name="Note 2 3 24 4 5 4" xfId="28833"/>
    <cellStyle name="Note 2 3 24 4 5 5" xfId="33509"/>
    <cellStyle name="Note 2 3 24 4 5 6" xfId="38987"/>
    <cellStyle name="Note 2 3 24 4 5 7" xfId="43885"/>
    <cellStyle name="Note 2 3 24 4 5 8" xfId="49895"/>
    <cellStyle name="Note 2 3 24 4 6" xfId="7140"/>
    <cellStyle name="Note 2 3 24 4 6 2" xfId="16547"/>
    <cellStyle name="Note 2 3 24 4 6 3" xfId="23763"/>
    <cellStyle name="Note 2 3 24 4 6 4" xfId="28834"/>
    <cellStyle name="Note 2 3 24 4 6 5" xfId="33510"/>
    <cellStyle name="Note 2 3 24 4 6 6" xfId="38988"/>
    <cellStyle name="Note 2 3 24 4 6 7" xfId="43886"/>
    <cellStyle name="Note 2 3 24 4 6 8" xfId="49896"/>
    <cellStyle name="Note 2 3 24 4 7" xfId="4205"/>
    <cellStyle name="Note 2 3 24 4 7 2" xfId="16548"/>
    <cellStyle name="Note 2 3 24 4 7 3" xfId="23764"/>
    <cellStyle name="Note 2 3 24 4 7 4" xfId="28835"/>
    <cellStyle name="Note 2 3 24 4 7 5" xfId="33511"/>
    <cellStyle name="Note 2 3 24 4 7 6" xfId="38989"/>
    <cellStyle name="Note 2 3 24 4 7 7" xfId="43887"/>
    <cellStyle name="Note 2 3 24 4 7 8" xfId="49897"/>
    <cellStyle name="Note 2 3 24 4 8" xfId="8509"/>
    <cellStyle name="Note 2 3 24 4 8 2" xfId="16549"/>
    <cellStyle name="Note 2 3 24 4 8 3" xfId="23765"/>
    <cellStyle name="Note 2 3 24 4 8 4" xfId="28836"/>
    <cellStyle name="Note 2 3 24 4 8 5" xfId="33512"/>
    <cellStyle name="Note 2 3 24 4 8 6" xfId="38990"/>
    <cellStyle name="Note 2 3 24 4 8 7" xfId="43888"/>
    <cellStyle name="Note 2 3 24 4 8 8" xfId="49898"/>
    <cellStyle name="Note 2 3 24 4 9" xfId="3830"/>
    <cellStyle name="Note 2 3 24 4 9 2" xfId="16550"/>
    <cellStyle name="Note 2 3 24 4 9 3" xfId="23766"/>
    <cellStyle name="Note 2 3 24 4 9 4" xfId="28837"/>
    <cellStyle name="Note 2 3 24 4 9 5" xfId="33513"/>
    <cellStyle name="Note 2 3 24 4 9 6" xfId="38991"/>
    <cellStyle name="Note 2 3 24 4 9 7" xfId="43889"/>
    <cellStyle name="Note 2 3 24 4 9 8" xfId="49899"/>
    <cellStyle name="Note 2 3 24 5" xfId="4171"/>
    <cellStyle name="Note 2 3 24 5 2" xfId="16551"/>
    <cellStyle name="Note 2 3 24 5 3" xfId="23767"/>
    <cellStyle name="Note 2 3 24 5 4" xfId="28838"/>
    <cellStyle name="Note 2 3 24 5 5" xfId="33514"/>
    <cellStyle name="Note 2 3 24 5 6" xfId="38992"/>
    <cellStyle name="Note 2 3 24 5 7" xfId="43890"/>
    <cellStyle name="Note 2 3 24 5 8" xfId="49900"/>
    <cellStyle name="Note 2 3 24 6" xfId="4558"/>
    <cellStyle name="Note 2 3 24 6 2" xfId="16552"/>
    <cellStyle name="Note 2 3 24 6 3" xfId="23768"/>
    <cellStyle name="Note 2 3 24 6 4" xfId="28839"/>
    <cellStyle name="Note 2 3 24 6 5" xfId="33515"/>
    <cellStyle name="Note 2 3 24 6 6" xfId="38993"/>
    <cellStyle name="Note 2 3 24 6 7" xfId="43891"/>
    <cellStyle name="Note 2 3 24 6 8" xfId="49901"/>
    <cellStyle name="Note 2 3 24 7" xfId="4690"/>
    <cellStyle name="Note 2 3 24 7 2" xfId="16553"/>
    <cellStyle name="Note 2 3 24 7 3" xfId="23769"/>
    <cellStyle name="Note 2 3 24 7 4" xfId="28840"/>
    <cellStyle name="Note 2 3 24 7 5" xfId="33516"/>
    <cellStyle name="Note 2 3 24 7 6" xfId="38994"/>
    <cellStyle name="Note 2 3 24 7 7" xfId="43892"/>
    <cellStyle name="Note 2 3 24 7 8" xfId="49902"/>
    <cellStyle name="Note 2 3 24 8" xfId="6383"/>
    <cellStyle name="Note 2 3 24 8 2" xfId="16554"/>
    <cellStyle name="Note 2 3 24 8 3" xfId="23770"/>
    <cellStyle name="Note 2 3 24 8 4" xfId="28841"/>
    <cellStyle name="Note 2 3 24 8 5" xfId="33517"/>
    <cellStyle name="Note 2 3 24 8 6" xfId="38995"/>
    <cellStyle name="Note 2 3 24 8 7" xfId="43893"/>
    <cellStyle name="Note 2 3 24 8 8" xfId="49903"/>
    <cellStyle name="Note 2 3 24 9" xfId="12335"/>
    <cellStyle name="Note 2 3 25" xfId="2668"/>
    <cellStyle name="Note 2 3 25 10" xfId="19941"/>
    <cellStyle name="Note 2 3 25 11" xfId="47305"/>
    <cellStyle name="Note 2 3 25 2" xfId="5124"/>
    <cellStyle name="Note 2 3 25 2 10" xfId="38996"/>
    <cellStyle name="Note 2 3 25 2 11" xfId="43894"/>
    <cellStyle name="Note 2 3 25 2 12" xfId="49904"/>
    <cellStyle name="Note 2 3 25 2 2" xfId="7280"/>
    <cellStyle name="Note 2 3 25 2 2 2" xfId="16556"/>
    <cellStyle name="Note 2 3 25 2 2 3" xfId="23772"/>
    <cellStyle name="Note 2 3 25 2 2 4" xfId="28843"/>
    <cellStyle name="Note 2 3 25 2 2 5" xfId="33519"/>
    <cellStyle name="Note 2 3 25 2 2 6" xfId="38997"/>
    <cellStyle name="Note 2 3 25 2 2 7" xfId="43895"/>
    <cellStyle name="Note 2 3 25 2 2 8" xfId="49905"/>
    <cellStyle name="Note 2 3 25 2 3" xfId="8148"/>
    <cellStyle name="Note 2 3 25 2 3 2" xfId="16557"/>
    <cellStyle name="Note 2 3 25 2 3 3" xfId="23773"/>
    <cellStyle name="Note 2 3 25 2 3 4" xfId="28844"/>
    <cellStyle name="Note 2 3 25 2 3 5" xfId="33520"/>
    <cellStyle name="Note 2 3 25 2 3 6" xfId="38998"/>
    <cellStyle name="Note 2 3 25 2 3 7" xfId="43896"/>
    <cellStyle name="Note 2 3 25 2 3 8" xfId="49906"/>
    <cellStyle name="Note 2 3 25 2 4" xfId="8935"/>
    <cellStyle name="Note 2 3 25 2 4 2" xfId="16558"/>
    <cellStyle name="Note 2 3 25 2 4 3" xfId="23774"/>
    <cellStyle name="Note 2 3 25 2 4 4" xfId="28845"/>
    <cellStyle name="Note 2 3 25 2 4 5" xfId="33521"/>
    <cellStyle name="Note 2 3 25 2 4 6" xfId="38999"/>
    <cellStyle name="Note 2 3 25 2 4 7" xfId="43897"/>
    <cellStyle name="Note 2 3 25 2 4 8" xfId="49907"/>
    <cellStyle name="Note 2 3 25 2 5" xfId="9386"/>
    <cellStyle name="Note 2 3 25 2 5 2" xfId="16559"/>
    <cellStyle name="Note 2 3 25 2 5 3" xfId="23775"/>
    <cellStyle name="Note 2 3 25 2 5 4" xfId="28846"/>
    <cellStyle name="Note 2 3 25 2 5 5" xfId="33522"/>
    <cellStyle name="Note 2 3 25 2 5 6" xfId="39000"/>
    <cellStyle name="Note 2 3 25 2 5 7" xfId="43898"/>
    <cellStyle name="Note 2 3 25 2 5 8" xfId="49908"/>
    <cellStyle name="Note 2 3 25 2 6" xfId="16555"/>
    <cellStyle name="Note 2 3 25 2 7" xfId="23771"/>
    <cellStyle name="Note 2 3 25 2 8" xfId="28842"/>
    <cellStyle name="Note 2 3 25 2 9" xfId="33518"/>
    <cellStyle name="Note 2 3 25 3" xfId="4129"/>
    <cellStyle name="Note 2 3 25 3 10" xfId="16560"/>
    <cellStyle name="Note 2 3 25 3 11" xfId="23776"/>
    <cellStyle name="Note 2 3 25 3 12" xfId="28847"/>
    <cellStyle name="Note 2 3 25 3 13" xfId="33523"/>
    <cellStyle name="Note 2 3 25 3 14" xfId="39001"/>
    <cellStyle name="Note 2 3 25 3 15" xfId="43899"/>
    <cellStyle name="Note 2 3 25 3 16" xfId="49909"/>
    <cellStyle name="Note 2 3 25 3 2" xfId="7019"/>
    <cellStyle name="Note 2 3 25 3 2 2" xfId="16561"/>
    <cellStyle name="Note 2 3 25 3 2 3" xfId="23777"/>
    <cellStyle name="Note 2 3 25 3 2 4" xfId="28848"/>
    <cellStyle name="Note 2 3 25 3 2 5" xfId="33524"/>
    <cellStyle name="Note 2 3 25 3 2 6" xfId="39002"/>
    <cellStyle name="Note 2 3 25 3 2 7" xfId="43900"/>
    <cellStyle name="Note 2 3 25 3 2 8" xfId="49910"/>
    <cellStyle name="Note 2 3 25 3 3" xfId="7620"/>
    <cellStyle name="Note 2 3 25 3 3 2" xfId="16562"/>
    <cellStyle name="Note 2 3 25 3 3 3" xfId="23778"/>
    <cellStyle name="Note 2 3 25 3 3 4" xfId="28849"/>
    <cellStyle name="Note 2 3 25 3 3 5" xfId="33525"/>
    <cellStyle name="Note 2 3 25 3 3 6" xfId="39003"/>
    <cellStyle name="Note 2 3 25 3 3 7" xfId="43901"/>
    <cellStyle name="Note 2 3 25 3 3 8" xfId="49911"/>
    <cellStyle name="Note 2 3 25 3 4" xfId="7242"/>
    <cellStyle name="Note 2 3 25 3 4 2" xfId="16563"/>
    <cellStyle name="Note 2 3 25 3 4 3" xfId="23779"/>
    <cellStyle name="Note 2 3 25 3 4 4" xfId="28850"/>
    <cellStyle name="Note 2 3 25 3 4 5" xfId="33526"/>
    <cellStyle name="Note 2 3 25 3 4 6" xfId="39004"/>
    <cellStyle name="Note 2 3 25 3 4 7" xfId="43902"/>
    <cellStyle name="Note 2 3 25 3 4 8" xfId="49912"/>
    <cellStyle name="Note 2 3 25 3 5" xfId="8400"/>
    <cellStyle name="Note 2 3 25 3 5 2" xfId="16564"/>
    <cellStyle name="Note 2 3 25 3 5 3" xfId="23780"/>
    <cellStyle name="Note 2 3 25 3 5 4" xfId="28851"/>
    <cellStyle name="Note 2 3 25 3 5 5" xfId="33527"/>
    <cellStyle name="Note 2 3 25 3 5 6" xfId="39005"/>
    <cellStyle name="Note 2 3 25 3 5 7" xfId="43903"/>
    <cellStyle name="Note 2 3 25 3 5 8" xfId="49913"/>
    <cellStyle name="Note 2 3 25 3 6" xfId="6029"/>
    <cellStyle name="Note 2 3 25 3 6 2" xfId="16565"/>
    <cellStyle name="Note 2 3 25 3 6 3" xfId="23781"/>
    <cellStyle name="Note 2 3 25 3 6 4" xfId="28852"/>
    <cellStyle name="Note 2 3 25 3 6 5" xfId="33528"/>
    <cellStyle name="Note 2 3 25 3 6 6" xfId="39006"/>
    <cellStyle name="Note 2 3 25 3 6 7" xfId="43904"/>
    <cellStyle name="Note 2 3 25 3 6 8" xfId="49914"/>
    <cellStyle name="Note 2 3 25 3 7" xfId="9189"/>
    <cellStyle name="Note 2 3 25 3 7 2" xfId="16566"/>
    <cellStyle name="Note 2 3 25 3 7 3" xfId="23782"/>
    <cellStyle name="Note 2 3 25 3 7 4" xfId="28853"/>
    <cellStyle name="Note 2 3 25 3 7 5" xfId="33529"/>
    <cellStyle name="Note 2 3 25 3 7 6" xfId="39007"/>
    <cellStyle name="Note 2 3 25 3 7 7" xfId="43905"/>
    <cellStyle name="Note 2 3 25 3 7 8" xfId="49915"/>
    <cellStyle name="Note 2 3 25 3 8" xfId="4893"/>
    <cellStyle name="Note 2 3 25 3 8 2" xfId="16567"/>
    <cellStyle name="Note 2 3 25 3 8 3" xfId="23783"/>
    <cellStyle name="Note 2 3 25 3 8 4" xfId="28854"/>
    <cellStyle name="Note 2 3 25 3 8 5" xfId="33530"/>
    <cellStyle name="Note 2 3 25 3 8 6" xfId="39008"/>
    <cellStyle name="Note 2 3 25 3 8 7" xfId="43906"/>
    <cellStyle name="Note 2 3 25 3 8 8" xfId="49916"/>
    <cellStyle name="Note 2 3 25 3 9" xfId="4226"/>
    <cellStyle name="Note 2 3 25 3 9 2" xfId="16568"/>
    <cellStyle name="Note 2 3 25 3 9 3" xfId="23784"/>
    <cellStyle name="Note 2 3 25 3 9 4" xfId="28855"/>
    <cellStyle name="Note 2 3 25 3 9 5" xfId="33531"/>
    <cellStyle name="Note 2 3 25 3 9 6" xfId="39009"/>
    <cellStyle name="Note 2 3 25 3 9 7" xfId="43907"/>
    <cellStyle name="Note 2 3 25 3 9 8" xfId="49917"/>
    <cellStyle name="Note 2 3 25 4" xfId="5780"/>
    <cellStyle name="Note 2 3 25 4 10" xfId="16569"/>
    <cellStyle name="Note 2 3 25 4 11" xfId="23785"/>
    <cellStyle name="Note 2 3 25 4 12" xfId="28856"/>
    <cellStyle name="Note 2 3 25 4 13" xfId="33532"/>
    <cellStyle name="Note 2 3 25 4 14" xfId="39010"/>
    <cellStyle name="Note 2 3 25 4 15" xfId="43908"/>
    <cellStyle name="Note 2 3 25 4 16" xfId="49918"/>
    <cellStyle name="Note 2 3 25 4 2" xfId="7063"/>
    <cellStyle name="Note 2 3 25 4 2 2" xfId="16570"/>
    <cellStyle name="Note 2 3 25 4 2 3" xfId="23786"/>
    <cellStyle name="Note 2 3 25 4 2 4" xfId="28857"/>
    <cellStyle name="Note 2 3 25 4 2 5" xfId="33533"/>
    <cellStyle name="Note 2 3 25 4 2 6" xfId="39011"/>
    <cellStyle name="Note 2 3 25 4 2 7" xfId="43909"/>
    <cellStyle name="Note 2 3 25 4 2 8" xfId="49919"/>
    <cellStyle name="Note 2 3 25 4 3" xfId="7637"/>
    <cellStyle name="Note 2 3 25 4 3 2" xfId="16571"/>
    <cellStyle name="Note 2 3 25 4 3 3" xfId="23787"/>
    <cellStyle name="Note 2 3 25 4 3 4" xfId="28858"/>
    <cellStyle name="Note 2 3 25 4 3 5" xfId="33534"/>
    <cellStyle name="Note 2 3 25 4 3 6" xfId="39012"/>
    <cellStyle name="Note 2 3 25 4 3 7" xfId="43910"/>
    <cellStyle name="Note 2 3 25 4 3 8" xfId="49920"/>
    <cellStyle name="Note 2 3 25 4 4" xfId="7160"/>
    <cellStyle name="Note 2 3 25 4 4 2" xfId="16572"/>
    <cellStyle name="Note 2 3 25 4 4 3" xfId="23788"/>
    <cellStyle name="Note 2 3 25 4 4 4" xfId="28859"/>
    <cellStyle name="Note 2 3 25 4 4 5" xfId="33535"/>
    <cellStyle name="Note 2 3 25 4 4 6" xfId="39013"/>
    <cellStyle name="Note 2 3 25 4 4 7" xfId="43911"/>
    <cellStyle name="Note 2 3 25 4 4 8" xfId="49921"/>
    <cellStyle name="Note 2 3 25 4 5" xfId="8415"/>
    <cellStyle name="Note 2 3 25 4 5 2" xfId="16573"/>
    <cellStyle name="Note 2 3 25 4 5 3" xfId="23789"/>
    <cellStyle name="Note 2 3 25 4 5 4" xfId="28860"/>
    <cellStyle name="Note 2 3 25 4 5 5" xfId="33536"/>
    <cellStyle name="Note 2 3 25 4 5 6" xfId="39014"/>
    <cellStyle name="Note 2 3 25 4 5 7" xfId="43912"/>
    <cellStyle name="Note 2 3 25 4 5 8" xfId="49922"/>
    <cellStyle name="Note 2 3 25 4 6" xfId="6521"/>
    <cellStyle name="Note 2 3 25 4 6 2" xfId="16574"/>
    <cellStyle name="Note 2 3 25 4 6 3" xfId="23790"/>
    <cellStyle name="Note 2 3 25 4 6 4" xfId="28861"/>
    <cellStyle name="Note 2 3 25 4 6 5" xfId="33537"/>
    <cellStyle name="Note 2 3 25 4 6 6" xfId="39015"/>
    <cellStyle name="Note 2 3 25 4 6 7" xfId="43913"/>
    <cellStyle name="Note 2 3 25 4 6 8" xfId="49923"/>
    <cellStyle name="Note 2 3 25 4 7" xfId="9216"/>
    <cellStyle name="Note 2 3 25 4 7 2" xfId="16575"/>
    <cellStyle name="Note 2 3 25 4 7 3" xfId="23791"/>
    <cellStyle name="Note 2 3 25 4 7 4" xfId="28862"/>
    <cellStyle name="Note 2 3 25 4 7 5" xfId="33538"/>
    <cellStyle name="Note 2 3 25 4 7 6" xfId="39016"/>
    <cellStyle name="Note 2 3 25 4 7 7" xfId="43914"/>
    <cellStyle name="Note 2 3 25 4 7 8" xfId="49924"/>
    <cellStyle name="Note 2 3 25 4 8" xfId="9582"/>
    <cellStyle name="Note 2 3 25 4 8 2" xfId="16576"/>
    <cellStyle name="Note 2 3 25 4 8 3" xfId="23792"/>
    <cellStyle name="Note 2 3 25 4 8 4" xfId="28863"/>
    <cellStyle name="Note 2 3 25 4 8 5" xfId="33539"/>
    <cellStyle name="Note 2 3 25 4 8 6" xfId="39017"/>
    <cellStyle name="Note 2 3 25 4 8 7" xfId="43915"/>
    <cellStyle name="Note 2 3 25 4 8 8" xfId="49925"/>
    <cellStyle name="Note 2 3 25 4 9" xfId="5694"/>
    <cellStyle name="Note 2 3 25 4 9 2" xfId="16577"/>
    <cellStyle name="Note 2 3 25 4 9 3" xfId="23793"/>
    <cellStyle name="Note 2 3 25 4 9 4" xfId="28864"/>
    <cellStyle name="Note 2 3 25 4 9 5" xfId="33540"/>
    <cellStyle name="Note 2 3 25 4 9 6" xfId="39018"/>
    <cellStyle name="Note 2 3 25 4 9 7" xfId="43916"/>
    <cellStyle name="Note 2 3 25 4 9 8" xfId="49926"/>
    <cellStyle name="Note 2 3 25 5" xfId="4658"/>
    <cellStyle name="Note 2 3 25 5 2" xfId="16578"/>
    <cellStyle name="Note 2 3 25 5 3" xfId="23794"/>
    <cellStyle name="Note 2 3 25 5 4" xfId="28865"/>
    <cellStyle name="Note 2 3 25 5 5" xfId="33541"/>
    <cellStyle name="Note 2 3 25 5 6" xfId="39019"/>
    <cellStyle name="Note 2 3 25 5 7" xfId="43917"/>
    <cellStyle name="Note 2 3 25 5 8" xfId="49927"/>
    <cellStyle name="Note 2 3 25 6" xfId="5974"/>
    <cellStyle name="Note 2 3 25 6 2" xfId="16579"/>
    <cellStyle name="Note 2 3 25 6 3" xfId="23795"/>
    <cellStyle name="Note 2 3 25 6 4" xfId="28866"/>
    <cellStyle name="Note 2 3 25 6 5" xfId="33542"/>
    <cellStyle name="Note 2 3 25 6 6" xfId="39020"/>
    <cellStyle name="Note 2 3 25 6 7" xfId="43918"/>
    <cellStyle name="Note 2 3 25 6 8" xfId="49928"/>
    <cellStyle name="Note 2 3 25 7" xfId="5776"/>
    <cellStyle name="Note 2 3 25 7 2" xfId="16580"/>
    <cellStyle name="Note 2 3 25 7 3" xfId="23796"/>
    <cellStyle name="Note 2 3 25 7 4" xfId="28867"/>
    <cellStyle name="Note 2 3 25 7 5" xfId="33543"/>
    <cellStyle name="Note 2 3 25 7 6" xfId="39021"/>
    <cellStyle name="Note 2 3 25 7 7" xfId="43919"/>
    <cellStyle name="Note 2 3 25 7 8" xfId="49929"/>
    <cellStyle name="Note 2 3 25 8" xfId="6395"/>
    <cellStyle name="Note 2 3 25 8 2" xfId="16581"/>
    <cellStyle name="Note 2 3 25 8 3" xfId="23797"/>
    <cellStyle name="Note 2 3 25 8 4" xfId="28868"/>
    <cellStyle name="Note 2 3 25 8 5" xfId="33544"/>
    <cellStyle name="Note 2 3 25 8 6" xfId="39022"/>
    <cellStyle name="Note 2 3 25 8 7" xfId="43920"/>
    <cellStyle name="Note 2 3 25 8 8" xfId="49930"/>
    <cellStyle name="Note 2 3 25 9" xfId="12353"/>
    <cellStyle name="Note 2 3 26" xfId="3056"/>
    <cellStyle name="Note 2 3 26 10" xfId="11233"/>
    <cellStyle name="Note 2 3 26 11" xfId="47340"/>
    <cellStyle name="Note 2 3 26 2" xfId="5317"/>
    <cellStyle name="Note 2 3 26 2 10" xfId="39023"/>
    <cellStyle name="Note 2 3 26 2 11" xfId="43921"/>
    <cellStyle name="Note 2 3 26 2 12" xfId="49931"/>
    <cellStyle name="Note 2 3 26 2 2" xfId="7339"/>
    <cellStyle name="Note 2 3 26 2 2 2" xfId="16583"/>
    <cellStyle name="Note 2 3 26 2 2 3" xfId="23799"/>
    <cellStyle name="Note 2 3 26 2 2 4" xfId="28870"/>
    <cellStyle name="Note 2 3 26 2 2 5" xfId="33546"/>
    <cellStyle name="Note 2 3 26 2 2 6" xfId="39024"/>
    <cellStyle name="Note 2 3 26 2 2 7" xfId="43922"/>
    <cellStyle name="Note 2 3 26 2 2 8" xfId="49932"/>
    <cellStyle name="Note 2 3 26 2 3" xfId="8202"/>
    <cellStyle name="Note 2 3 26 2 3 2" xfId="16584"/>
    <cellStyle name="Note 2 3 26 2 3 3" xfId="23800"/>
    <cellStyle name="Note 2 3 26 2 3 4" xfId="28871"/>
    <cellStyle name="Note 2 3 26 2 3 5" xfId="33547"/>
    <cellStyle name="Note 2 3 26 2 3 6" xfId="39025"/>
    <cellStyle name="Note 2 3 26 2 3 7" xfId="43923"/>
    <cellStyle name="Note 2 3 26 2 3 8" xfId="49933"/>
    <cellStyle name="Note 2 3 26 2 4" xfId="8983"/>
    <cellStyle name="Note 2 3 26 2 4 2" xfId="16585"/>
    <cellStyle name="Note 2 3 26 2 4 3" xfId="23801"/>
    <cellStyle name="Note 2 3 26 2 4 4" xfId="28872"/>
    <cellStyle name="Note 2 3 26 2 4 5" xfId="33548"/>
    <cellStyle name="Note 2 3 26 2 4 6" xfId="39026"/>
    <cellStyle name="Note 2 3 26 2 4 7" xfId="43924"/>
    <cellStyle name="Note 2 3 26 2 4 8" xfId="49934"/>
    <cellStyle name="Note 2 3 26 2 5" xfId="9439"/>
    <cellStyle name="Note 2 3 26 2 5 2" xfId="16586"/>
    <cellStyle name="Note 2 3 26 2 5 3" xfId="23802"/>
    <cellStyle name="Note 2 3 26 2 5 4" xfId="28873"/>
    <cellStyle name="Note 2 3 26 2 5 5" xfId="33549"/>
    <cellStyle name="Note 2 3 26 2 5 6" xfId="39027"/>
    <cellStyle name="Note 2 3 26 2 5 7" xfId="43925"/>
    <cellStyle name="Note 2 3 26 2 5 8" xfId="49935"/>
    <cellStyle name="Note 2 3 26 2 6" xfId="16582"/>
    <cellStyle name="Note 2 3 26 2 7" xfId="23798"/>
    <cellStyle name="Note 2 3 26 2 8" xfId="28869"/>
    <cellStyle name="Note 2 3 26 2 9" xfId="33545"/>
    <cellStyle name="Note 2 3 26 3" xfId="4643"/>
    <cellStyle name="Note 2 3 26 3 10" xfId="16587"/>
    <cellStyle name="Note 2 3 26 3 11" xfId="23803"/>
    <cellStyle name="Note 2 3 26 3 12" xfId="28874"/>
    <cellStyle name="Note 2 3 26 3 13" xfId="33550"/>
    <cellStyle name="Note 2 3 26 3 14" xfId="39028"/>
    <cellStyle name="Note 2 3 26 3 15" xfId="43926"/>
    <cellStyle name="Note 2 3 26 3 16" xfId="49936"/>
    <cellStyle name="Note 2 3 26 3 2" xfId="7088"/>
    <cellStyle name="Note 2 3 26 3 2 2" xfId="16588"/>
    <cellStyle name="Note 2 3 26 3 2 3" xfId="23804"/>
    <cellStyle name="Note 2 3 26 3 2 4" xfId="28875"/>
    <cellStyle name="Note 2 3 26 3 2 5" xfId="33551"/>
    <cellStyle name="Note 2 3 26 3 2 6" xfId="39029"/>
    <cellStyle name="Note 2 3 26 3 2 7" xfId="43927"/>
    <cellStyle name="Note 2 3 26 3 2 8" xfId="49937"/>
    <cellStyle name="Note 2 3 26 3 3" xfId="7660"/>
    <cellStyle name="Note 2 3 26 3 3 2" xfId="16589"/>
    <cellStyle name="Note 2 3 26 3 3 3" xfId="23805"/>
    <cellStyle name="Note 2 3 26 3 3 4" xfId="28876"/>
    <cellStyle name="Note 2 3 26 3 3 5" xfId="33552"/>
    <cellStyle name="Note 2 3 26 3 3 6" xfId="39030"/>
    <cellStyle name="Note 2 3 26 3 3 7" xfId="43928"/>
    <cellStyle name="Note 2 3 26 3 3 8" xfId="49938"/>
    <cellStyle name="Note 2 3 26 3 4" xfId="6517"/>
    <cellStyle name="Note 2 3 26 3 4 2" xfId="16590"/>
    <cellStyle name="Note 2 3 26 3 4 3" xfId="23806"/>
    <cellStyle name="Note 2 3 26 3 4 4" xfId="28877"/>
    <cellStyle name="Note 2 3 26 3 4 5" xfId="33553"/>
    <cellStyle name="Note 2 3 26 3 4 6" xfId="39031"/>
    <cellStyle name="Note 2 3 26 3 4 7" xfId="43929"/>
    <cellStyle name="Note 2 3 26 3 4 8" xfId="49939"/>
    <cellStyle name="Note 2 3 26 3 5" xfId="8436"/>
    <cellStyle name="Note 2 3 26 3 5 2" xfId="16591"/>
    <cellStyle name="Note 2 3 26 3 5 3" xfId="23807"/>
    <cellStyle name="Note 2 3 26 3 5 4" xfId="28878"/>
    <cellStyle name="Note 2 3 26 3 5 5" xfId="33554"/>
    <cellStyle name="Note 2 3 26 3 5 6" xfId="39032"/>
    <cellStyle name="Note 2 3 26 3 5 7" xfId="43930"/>
    <cellStyle name="Note 2 3 26 3 5 8" xfId="49940"/>
    <cellStyle name="Note 2 3 26 3 6" xfId="3717"/>
    <cellStyle name="Note 2 3 26 3 6 2" xfId="16592"/>
    <cellStyle name="Note 2 3 26 3 6 3" xfId="23808"/>
    <cellStyle name="Note 2 3 26 3 6 4" xfId="28879"/>
    <cellStyle name="Note 2 3 26 3 6 5" xfId="33555"/>
    <cellStyle name="Note 2 3 26 3 6 6" xfId="39033"/>
    <cellStyle name="Note 2 3 26 3 6 7" xfId="43931"/>
    <cellStyle name="Note 2 3 26 3 6 8" xfId="49941"/>
    <cellStyle name="Note 2 3 26 3 7" xfId="9236"/>
    <cellStyle name="Note 2 3 26 3 7 2" xfId="16593"/>
    <cellStyle name="Note 2 3 26 3 7 3" xfId="23809"/>
    <cellStyle name="Note 2 3 26 3 7 4" xfId="28880"/>
    <cellStyle name="Note 2 3 26 3 7 5" xfId="33556"/>
    <cellStyle name="Note 2 3 26 3 7 6" xfId="39034"/>
    <cellStyle name="Note 2 3 26 3 7 7" xfId="43932"/>
    <cellStyle name="Note 2 3 26 3 7 8" xfId="49942"/>
    <cellStyle name="Note 2 3 26 3 8" xfId="9605"/>
    <cellStyle name="Note 2 3 26 3 8 2" xfId="16594"/>
    <cellStyle name="Note 2 3 26 3 8 3" xfId="23810"/>
    <cellStyle name="Note 2 3 26 3 8 4" xfId="28881"/>
    <cellStyle name="Note 2 3 26 3 8 5" xfId="33557"/>
    <cellStyle name="Note 2 3 26 3 8 6" xfId="39035"/>
    <cellStyle name="Note 2 3 26 3 8 7" xfId="43933"/>
    <cellStyle name="Note 2 3 26 3 8 8" xfId="49943"/>
    <cellStyle name="Note 2 3 26 3 9" xfId="9291"/>
    <cellStyle name="Note 2 3 26 3 9 2" xfId="16595"/>
    <cellStyle name="Note 2 3 26 3 9 3" xfId="23811"/>
    <cellStyle name="Note 2 3 26 3 9 4" xfId="28882"/>
    <cellStyle name="Note 2 3 26 3 9 5" xfId="33558"/>
    <cellStyle name="Note 2 3 26 3 9 6" xfId="39036"/>
    <cellStyle name="Note 2 3 26 3 9 7" xfId="43934"/>
    <cellStyle name="Note 2 3 26 3 9 8" xfId="49944"/>
    <cellStyle name="Note 2 3 26 4" xfId="3907"/>
    <cellStyle name="Note 2 3 26 4 10" xfId="16596"/>
    <cellStyle name="Note 2 3 26 4 11" xfId="23812"/>
    <cellStyle name="Note 2 3 26 4 12" xfId="28883"/>
    <cellStyle name="Note 2 3 26 4 13" xfId="33559"/>
    <cellStyle name="Note 2 3 26 4 14" xfId="39037"/>
    <cellStyle name="Note 2 3 26 4 15" xfId="43935"/>
    <cellStyle name="Note 2 3 26 4 16" xfId="49945"/>
    <cellStyle name="Note 2 3 26 4 2" xfId="7371"/>
    <cellStyle name="Note 2 3 26 4 2 2" xfId="16597"/>
    <cellStyle name="Note 2 3 26 4 2 3" xfId="23813"/>
    <cellStyle name="Note 2 3 26 4 2 4" xfId="28884"/>
    <cellStyle name="Note 2 3 26 4 2 5" xfId="33560"/>
    <cellStyle name="Note 2 3 26 4 2 6" xfId="39038"/>
    <cellStyle name="Note 2 3 26 4 2 7" xfId="43936"/>
    <cellStyle name="Note 2 3 26 4 2 8" xfId="49946"/>
    <cellStyle name="Note 2 3 26 4 3" xfId="7890"/>
    <cellStyle name="Note 2 3 26 4 3 2" xfId="16598"/>
    <cellStyle name="Note 2 3 26 4 3 3" xfId="23814"/>
    <cellStyle name="Note 2 3 26 4 3 4" xfId="28885"/>
    <cellStyle name="Note 2 3 26 4 3 5" xfId="33561"/>
    <cellStyle name="Note 2 3 26 4 3 6" xfId="39039"/>
    <cellStyle name="Note 2 3 26 4 3 7" xfId="43937"/>
    <cellStyle name="Note 2 3 26 4 3 8" xfId="49947"/>
    <cellStyle name="Note 2 3 26 4 4" xfId="8232"/>
    <cellStyle name="Note 2 3 26 4 4 2" xfId="16599"/>
    <cellStyle name="Note 2 3 26 4 4 3" xfId="23815"/>
    <cellStyle name="Note 2 3 26 4 4 4" xfId="28886"/>
    <cellStyle name="Note 2 3 26 4 4 5" xfId="33562"/>
    <cellStyle name="Note 2 3 26 4 4 6" xfId="39040"/>
    <cellStyle name="Note 2 3 26 4 4 7" xfId="43938"/>
    <cellStyle name="Note 2 3 26 4 4 8" xfId="49948"/>
    <cellStyle name="Note 2 3 26 4 5" xfId="8663"/>
    <cellStyle name="Note 2 3 26 4 5 2" xfId="16600"/>
    <cellStyle name="Note 2 3 26 4 5 3" xfId="23816"/>
    <cellStyle name="Note 2 3 26 4 5 4" xfId="28887"/>
    <cellStyle name="Note 2 3 26 4 5 5" xfId="33563"/>
    <cellStyle name="Note 2 3 26 4 5 6" xfId="39041"/>
    <cellStyle name="Note 2 3 26 4 5 7" xfId="43939"/>
    <cellStyle name="Note 2 3 26 4 5 8" xfId="49949"/>
    <cellStyle name="Note 2 3 26 4 6" xfId="9013"/>
    <cellStyle name="Note 2 3 26 4 6 2" xfId="16601"/>
    <cellStyle name="Note 2 3 26 4 6 3" xfId="23817"/>
    <cellStyle name="Note 2 3 26 4 6 4" xfId="28888"/>
    <cellStyle name="Note 2 3 26 4 6 5" xfId="33564"/>
    <cellStyle name="Note 2 3 26 4 6 6" xfId="39042"/>
    <cellStyle name="Note 2 3 26 4 6 7" xfId="43940"/>
    <cellStyle name="Note 2 3 26 4 6 8" xfId="49950"/>
    <cellStyle name="Note 2 3 26 4 7" xfId="9467"/>
    <cellStyle name="Note 2 3 26 4 7 2" xfId="16602"/>
    <cellStyle name="Note 2 3 26 4 7 3" xfId="23818"/>
    <cellStyle name="Note 2 3 26 4 7 4" xfId="28889"/>
    <cellStyle name="Note 2 3 26 4 7 5" xfId="33565"/>
    <cellStyle name="Note 2 3 26 4 7 6" xfId="39043"/>
    <cellStyle name="Note 2 3 26 4 7 7" xfId="43941"/>
    <cellStyle name="Note 2 3 26 4 7 8" xfId="49951"/>
    <cellStyle name="Note 2 3 26 4 8" xfId="9787"/>
    <cellStyle name="Note 2 3 26 4 8 2" xfId="16603"/>
    <cellStyle name="Note 2 3 26 4 8 3" xfId="23819"/>
    <cellStyle name="Note 2 3 26 4 8 4" xfId="28890"/>
    <cellStyle name="Note 2 3 26 4 8 5" xfId="33566"/>
    <cellStyle name="Note 2 3 26 4 8 6" xfId="39044"/>
    <cellStyle name="Note 2 3 26 4 8 7" xfId="43942"/>
    <cellStyle name="Note 2 3 26 4 8 8" xfId="49952"/>
    <cellStyle name="Note 2 3 26 4 9" xfId="10056"/>
    <cellStyle name="Note 2 3 26 4 9 2" xfId="16604"/>
    <cellStyle name="Note 2 3 26 4 9 3" xfId="23820"/>
    <cellStyle name="Note 2 3 26 4 9 4" xfId="28891"/>
    <cellStyle name="Note 2 3 26 4 9 5" xfId="33567"/>
    <cellStyle name="Note 2 3 26 4 9 6" xfId="39045"/>
    <cellStyle name="Note 2 3 26 4 9 7" xfId="43943"/>
    <cellStyle name="Note 2 3 26 4 9 8" xfId="49953"/>
    <cellStyle name="Note 2 3 26 5" xfId="4022"/>
    <cellStyle name="Note 2 3 26 5 2" xfId="16605"/>
    <cellStyle name="Note 2 3 26 5 3" xfId="23821"/>
    <cellStyle name="Note 2 3 26 5 4" xfId="28892"/>
    <cellStyle name="Note 2 3 26 5 5" xfId="33568"/>
    <cellStyle name="Note 2 3 26 5 6" xfId="39046"/>
    <cellStyle name="Note 2 3 26 5 7" xfId="43944"/>
    <cellStyle name="Note 2 3 26 5 8" xfId="49954"/>
    <cellStyle name="Note 2 3 26 6" xfId="5538"/>
    <cellStyle name="Note 2 3 26 6 2" xfId="16606"/>
    <cellStyle name="Note 2 3 26 6 3" xfId="23822"/>
    <cellStyle name="Note 2 3 26 6 4" xfId="28893"/>
    <cellStyle name="Note 2 3 26 6 5" xfId="33569"/>
    <cellStyle name="Note 2 3 26 6 6" xfId="39047"/>
    <cellStyle name="Note 2 3 26 6 7" xfId="43945"/>
    <cellStyle name="Note 2 3 26 6 8" xfId="49955"/>
    <cellStyle name="Note 2 3 26 7" xfId="5479"/>
    <cellStyle name="Note 2 3 26 7 2" xfId="16607"/>
    <cellStyle name="Note 2 3 26 7 3" xfId="23823"/>
    <cellStyle name="Note 2 3 26 7 4" xfId="28894"/>
    <cellStyle name="Note 2 3 26 7 5" xfId="33570"/>
    <cellStyle name="Note 2 3 26 7 6" xfId="39048"/>
    <cellStyle name="Note 2 3 26 7 7" xfId="43946"/>
    <cellStyle name="Note 2 3 26 7 8" xfId="49956"/>
    <cellStyle name="Note 2 3 26 8" xfId="6528"/>
    <cellStyle name="Note 2 3 26 8 2" xfId="16608"/>
    <cellStyle name="Note 2 3 26 8 3" xfId="23824"/>
    <cellStyle name="Note 2 3 26 8 4" xfId="28895"/>
    <cellStyle name="Note 2 3 26 8 5" xfId="33571"/>
    <cellStyle name="Note 2 3 26 8 6" xfId="39049"/>
    <cellStyle name="Note 2 3 26 8 7" xfId="43947"/>
    <cellStyle name="Note 2 3 26 8 8" xfId="49957"/>
    <cellStyle name="Note 2 3 26 9" xfId="12648"/>
    <cellStyle name="Note 2 3 27" xfId="3895"/>
    <cellStyle name="Note 2 3 27 10" xfId="39050"/>
    <cellStyle name="Note 2 3 27 11" xfId="43948"/>
    <cellStyle name="Note 2 3 27 12" xfId="49958"/>
    <cellStyle name="Note 2 3 27 2" xfId="6807"/>
    <cellStyle name="Note 2 3 27 2 2" xfId="16610"/>
    <cellStyle name="Note 2 3 27 2 3" xfId="23826"/>
    <cellStyle name="Note 2 3 27 2 4" xfId="28897"/>
    <cellStyle name="Note 2 3 27 2 5" xfId="33573"/>
    <cellStyle name="Note 2 3 27 2 6" xfId="39051"/>
    <cellStyle name="Note 2 3 27 2 7" xfId="43949"/>
    <cellStyle name="Note 2 3 27 2 8" xfId="49959"/>
    <cellStyle name="Note 2 3 27 3" xfId="6351"/>
    <cellStyle name="Note 2 3 27 3 2" xfId="16611"/>
    <cellStyle name="Note 2 3 27 3 3" xfId="23827"/>
    <cellStyle name="Note 2 3 27 3 4" xfId="28898"/>
    <cellStyle name="Note 2 3 27 3 5" xfId="33574"/>
    <cellStyle name="Note 2 3 27 3 6" xfId="39052"/>
    <cellStyle name="Note 2 3 27 3 7" xfId="43950"/>
    <cellStyle name="Note 2 3 27 3 8" xfId="49960"/>
    <cellStyle name="Note 2 3 27 4" xfId="7024"/>
    <cellStyle name="Note 2 3 27 4 2" xfId="16612"/>
    <cellStyle name="Note 2 3 27 4 3" xfId="23828"/>
    <cellStyle name="Note 2 3 27 4 4" xfId="28899"/>
    <cellStyle name="Note 2 3 27 4 5" xfId="33575"/>
    <cellStyle name="Note 2 3 27 4 6" xfId="39053"/>
    <cellStyle name="Note 2 3 27 4 7" xfId="43951"/>
    <cellStyle name="Note 2 3 27 4 8" xfId="49961"/>
    <cellStyle name="Note 2 3 27 5" xfId="5489"/>
    <cellStyle name="Note 2 3 27 5 2" xfId="16613"/>
    <cellStyle name="Note 2 3 27 5 3" xfId="23829"/>
    <cellStyle name="Note 2 3 27 5 4" xfId="28900"/>
    <cellStyle name="Note 2 3 27 5 5" xfId="33576"/>
    <cellStyle name="Note 2 3 27 5 6" xfId="39054"/>
    <cellStyle name="Note 2 3 27 5 7" xfId="43952"/>
    <cellStyle name="Note 2 3 27 5 8" xfId="49962"/>
    <cellStyle name="Note 2 3 27 6" xfId="16609"/>
    <cellStyle name="Note 2 3 27 7" xfId="23825"/>
    <cellStyle name="Note 2 3 27 8" xfId="28896"/>
    <cellStyle name="Note 2 3 27 9" xfId="33572"/>
    <cellStyle name="Note 2 3 28" xfId="5338"/>
    <cellStyle name="Note 2 3 28 10" xfId="16614"/>
    <cellStyle name="Note 2 3 28 11" xfId="23830"/>
    <cellStyle name="Note 2 3 28 12" xfId="28901"/>
    <cellStyle name="Note 2 3 28 13" xfId="33577"/>
    <cellStyle name="Note 2 3 28 14" xfId="39055"/>
    <cellStyle name="Note 2 3 28 15" xfId="43953"/>
    <cellStyle name="Note 2 3 28 16" xfId="49963"/>
    <cellStyle name="Note 2 3 28 2" xfId="7347"/>
    <cellStyle name="Note 2 3 28 2 2" xfId="16615"/>
    <cellStyle name="Note 2 3 28 2 3" xfId="23831"/>
    <cellStyle name="Note 2 3 28 2 4" xfId="28902"/>
    <cellStyle name="Note 2 3 28 2 5" xfId="33578"/>
    <cellStyle name="Note 2 3 28 2 6" xfId="39056"/>
    <cellStyle name="Note 2 3 28 2 7" xfId="43954"/>
    <cellStyle name="Note 2 3 28 2 8" xfId="49964"/>
    <cellStyle name="Note 2 3 28 3" xfId="7864"/>
    <cellStyle name="Note 2 3 28 3 2" xfId="16616"/>
    <cellStyle name="Note 2 3 28 3 3" xfId="23832"/>
    <cellStyle name="Note 2 3 28 3 4" xfId="28903"/>
    <cellStyle name="Note 2 3 28 3 5" xfId="33579"/>
    <cellStyle name="Note 2 3 28 3 6" xfId="39057"/>
    <cellStyle name="Note 2 3 28 3 7" xfId="43955"/>
    <cellStyle name="Note 2 3 28 3 8" xfId="49965"/>
    <cellStyle name="Note 2 3 28 4" xfId="8210"/>
    <cellStyle name="Note 2 3 28 4 2" xfId="16617"/>
    <cellStyle name="Note 2 3 28 4 3" xfId="23833"/>
    <cellStyle name="Note 2 3 28 4 4" xfId="28904"/>
    <cellStyle name="Note 2 3 28 4 5" xfId="33580"/>
    <cellStyle name="Note 2 3 28 4 6" xfId="39058"/>
    <cellStyle name="Note 2 3 28 4 7" xfId="43956"/>
    <cellStyle name="Note 2 3 28 4 8" xfId="49966"/>
    <cellStyle name="Note 2 3 28 5" xfId="8635"/>
    <cellStyle name="Note 2 3 28 5 2" xfId="16618"/>
    <cellStyle name="Note 2 3 28 5 3" xfId="23834"/>
    <cellStyle name="Note 2 3 28 5 4" xfId="28905"/>
    <cellStyle name="Note 2 3 28 5 5" xfId="33581"/>
    <cellStyle name="Note 2 3 28 5 6" xfId="39059"/>
    <cellStyle name="Note 2 3 28 5 7" xfId="43957"/>
    <cellStyle name="Note 2 3 28 5 8" xfId="49967"/>
    <cellStyle name="Note 2 3 28 6" xfId="8991"/>
    <cellStyle name="Note 2 3 28 6 2" xfId="16619"/>
    <cellStyle name="Note 2 3 28 6 3" xfId="23835"/>
    <cellStyle name="Note 2 3 28 6 4" xfId="28906"/>
    <cellStyle name="Note 2 3 28 6 5" xfId="33582"/>
    <cellStyle name="Note 2 3 28 6 6" xfId="39060"/>
    <cellStyle name="Note 2 3 28 6 7" xfId="43958"/>
    <cellStyle name="Note 2 3 28 6 8" xfId="49968"/>
    <cellStyle name="Note 2 3 28 7" xfId="9447"/>
    <cellStyle name="Note 2 3 28 7 2" xfId="16620"/>
    <cellStyle name="Note 2 3 28 7 3" xfId="23836"/>
    <cellStyle name="Note 2 3 28 7 4" xfId="28907"/>
    <cellStyle name="Note 2 3 28 7 5" xfId="33583"/>
    <cellStyle name="Note 2 3 28 7 6" xfId="39061"/>
    <cellStyle name="Note 2 3 28 7 7" xfId="43959"/>
    <cellStyle name="Note 2 3 28 7 8" xfId="49969"/>
    <cellStyle name="Note 2 3 28 8" xfId="9767"/>
    <cellStyle name="Note 2 3 28 8 2" xfId="16621"/>
    <cellStyle name="Note 2 3 28 8 3" xfId="23837"/>
    <cellStyle name="Note 2 3 28 8 4" xfId="28908"/>
    <cellStyle name="Note 2 3 28 8 5" xfId="33584"/>
    <cellStyle name="Note 2 3 28 8 6" xfId="39062"/>
    <cellStyle name="Note 2 3 28 8 7" xfId="43960"/>
    <cellStyle name="Note 2 3 28 8 8" xfId="49970"/>
    <cellStyle name="Note 2 3 28 9" xfId="10036"/>
    <cellStyle name="Note 2 3 28 9 2" xfId="16622"/>
    <cellStyle name="Note 2 3 28 9 3" xfId="23838"/>
    <cellStyle name="Note 2 3 28 9 4" xfId="28909"/>
    <cellStyle name="Note 2 3 28 9 5" xfId="33585"/>
    <cellStyle name="Note 2 3 28 9 6" xfId="39063"/>
    <cellStyle name="Note 2 3 28 9 7" xfId="43961"/>
    <cellStyle name="Note 2 3 28 9 8" xfId="49971"/>
    <cellStyle name="Note 2 3 29" xfId="4262"/>
    <cellStyle name="Note 2 3 29 10" xfId="16623"/>
    <cellStyle name="Note 2 3 29 11" xfId="23839"/>
    <cellStyle name="Note 2 3 29 12" xfId="28910"/>
    <cellStyle name="Note 2 3 29 13" xfId="33586"/>
    <cellStyle name="Note 2 3 29 14" xfId="39064"/>
    <cellStyle name="Note 2 3 29 15" xfId="43962"/>
    <cellStyle name="Note 2 3 29 16" xfId="49972"/>
    <cellStyle name="Note 2 3 29 2" xfId="6803"/>
    <cellStyle name="Note 2 3 29 2 2" xfId="16624"/>
    <cellStyle name="Note 2 3 29 2 3" xfId="23840"/>
    <cellStyle name="Note 2 3 29 2 4" xfId="28911"/>
    <cellStyle name="Note 2 3 29 2 5" xfId="33587"/>
    <cellStyle name="Note 2 3 29 2 6" xfId="39065"/>
    <cellStyle name="Note 2 3 29 2 7" xfId="43963"/>
    <cellStyle name="Note 2 3 29 2 8" xfId="49973"/>
    <cellStyle name="Note 2 3 29 3" xfId="5775"/>
    <cellStyle name="Note 2 3 29 3 2" xfId="16625"/>
    <cellStyle name="Note 2 3 29 3 3" xfId="23841"/>
    <cellStyle name="Note 2 3 29 3 4" xfId="28912"/>
    <cellStyle name="Note 2 3 29 3 5" xfId="33588"/>
    <cellStyle name="Note 2 3 29 3 6" xfId="39066"/>
    <cellStyle name="Note 2 3 29 3 7" xfId="43964"/>
    <cellStyle name="Note 2 3 29 3 8" xfId="49974"/>
    <cellStyle name="Note 2 3 29 4" xfId="6944"/>
    <cellStyle name="Note 2 3 29 4 2" xfId="16626"/>
    <cellStyle name="Note 2 3 29 4 3" xfId="23842"/>
    <cellStyle name="Note 2 3 29 4 4" xfId="28913"/>
    <cellStyle name="Note 2 3 29 4 5" xfId="33589"/>
    <cellStyle name="Note 2 3 29 4 6" xfId="39067"/>
    <cellStyle name="Note 2 3 29 4 7" xfId="43965"/>
    <cellStyle name="Note 2 3 29 4 8" xfId="49975"/>
    <cellStyle name="Note 2 3 29 5" xfId="6456"/>
    <cellStyle name="Note 2 3 29 5 2" xfId="16627"/>
    <cellStyle name="Note 2 3 29 5 3" xfId="23843"/>
    <cellStyle name="Note 2 3 29 5 4" xfId="28914"/>
    <cellStyle name="Note 2 3 29 5 5" xfId="33590"/>
    <cellStyle name="Note 2 3 29 5 6" xfId="39068"/>
    <cellStyle name="Note 2 3 29 5 7" xfId="43966"/>
    <cellStyle name="Note 2 3 29 5 8" xfId="49976"/>
    <cellStyle name="Note 2 3 29 6" xfId="6320"/>
    <cellStyle name="Note 2 3 29 6 2" xfId="16628"/>
    <cellStyle name="Note 2 3 29 6 3" xfId="23844"/>
    <cellStyle name="Note 2 3 29 6 4" xfId="28915"/>
    <cellStyle name="Note 2 3 29 6 5" xfId="33591"/>
    <cellStyle name="Note 2 3 29 6 6" xfId="39069"/>
    <cellStyle name="Note 2 3 29 6 7" xfId="43967"/>
    <cellStyle name="Note 2 3 29 6 8" xfId="49977"/>
    <cellStyle name="Note 2 3 29 7" xfId="8588"/>
    <cellStyle name="Note 2 3 29 7 2" xfId="16629"/>
    <cellStyle name="Note 2 3 29 7 3" xfId="23845"/>
    <cellStyle name="Note 2 3 29 7 4" xfId="28916"/>
    <cellStyle name="Note 2 3 29 7 5" xfId="33592"/>
    <cellStyle name="Note 2 3 29 7 6" xfId="39070"/>
    <cellStyle name="Note 2 3 29 7 7" xfId="43968"/>
    <cellStyle name="Note 2 3 29 7 8" xfId="49978"/>
    <cellStyle name="Note 2 3 29 8" xfId="5848"/>
    <cellStyle name="Note 2 3 29 8 2" xfId="16630"/>
    <cellStyle name="Note 2 3 29 8 3" xfId="23846"/>
    <cellStyle name="Note 2 3 29 8 4" xfId="28917"/>
    <cellStyle name="Note 2 3 29 8 5" xfId="33593"/>
    <cellStyle name="Note 2 3 29 8 6" xfId="39071"/>
    <cellStyle name="Note 2 3 29 8 7" xfId="43969"/>
    <cellStyle name="Note 2 3 29 8 8" xfId="49979"/>
    <cellStyle name="Note 2 3 29 9" xfId="6872"/>
    <cellStyle name="Note 2 3 29 9 2" xfId="16631"/>
    <cellStyle name="Note 2 3 29 9 3" xfId="23847"/>
    <cellStyle name="Note 2 3 29 9 4" xfId="28918"/>
    <cellStyle name="Note 2 3 29 9 5" xfId="33594"/>
    <cellStyle name="Note 2 3 29 9 6" xfId="39072"/>
    <cellStyle name="Note 2 3 29 9 7" xfId="43970"/>
    <cellStyle name="Note 2 3 29 9 8" xfId="49980"/>
    <cellStyle name="Note 2 3 3" xfId="746"/>
    <cellStyle name="Note 2 3 3 10" xfId="32374"/>
    <cellStyle name="Note 2 3 3 11" xfId="46968"/>
    <cellStyle name="Note 2 3 3 2" xfId="4073"/>
    <cellStyle name="Note 2 3 3 2 10" xfId="39073"/>
    <cellStyle name="Note 2 3 3 2 11" xfId="43971"/>
    <cellStyle name="Note 2 3 3 2 12" xfId="49981"/>
    <cellStyle name="Note 2 3 3 2 2" xfId="6880"/>
    <cellStyle name="Note 2 3 3 2 2 2" xfId="16633"/>
    <cellStyle name="Note 2 3 3 2 2 3" xfId="23849"/>
    <cellStyle name="Note 2 3 3 2 2 4" xfId="28920"/>
    <cellStyle name="Note 2 3 3 2 2 5" xfId="33596"/>
    <cellStyle name="Note 2 3 3 2 2 6" xfId="39074"/>
    <cellStyle name="Note 2 3 3 2 2 7" xfId="43972"/>
    <cellStyle name="Note 2 3 3 2 2 8" xfId="49982"/>
    <cellStyle name="Note 2 3 3 2 3" xfId="4607"/>
    <cellStyle name="Note 2 3 3 2 3 2" xfId="16634"/>
    <cellStyle name="Note 2 3 3 2 3 3" xfId="23850"/>
    <cellStyle name="Note 2 3 3 2 3 4" xfId="28921"/>
    <cellStyle name="Note 2 3 3 2 3 5" xfId="33597"/>
    <cellStyle name="Note 2 3 3 2 3 6" xfId="39075"/>
    <cellStyle name="Note 2 3 3 2 3 7" xfId="43973"/>
    <cellStyle name="Note 2 3 3 2 3 8" xfId="49983"/>
    <cellStyle name="Note 2 3 3 2 4" xfId="5591"/>
    <cellStyle name="Note 2 3 3 2 4 2" xfId="16635"/>
    <cellStyle name="Note 2 3 3 2 4 3" xfId="23851"/>
    <cellStyle name="Note 2 3 3 2 4 4" xfId="28922"/>
    <cellStyle name="Note 2 3 3 2 4 5" xfId="33598"/>
    <cellStyle name="Note 2 3 3 2 4 6" xfId="39076"/>
    <cellStyle name="Note 2 3 3 2 4 7" xfId="43974"/>
    <cellStyle name="Note 2 3 3 2 4 8" xfId="49984"/>
    <cellStyle name="Note 2 3 3 2 5" xfId="6655"/>
    <cellStyle name="Note 2 3 3 2 5 2" xfId="16636"/>
    <cellStyle name="Note 2 3 3 2 5 3" xfId="23852"/>
    <cellStyle name="Note 2 3 3 2 5 4" xfId="28923"/>
    <cellStyle name="Note 2 3 3 2 5 5" xfId="33599"/>
    <cellStyle name="Note 2 3 3 2 5 6" xfId="39077"/>
    <cellStyle name="Note 2 3 3 2 5 7" xfId="43975"/>
    <cellStyle name="Note 2 3 3 2 5 8" xfId="49985"/>
    <cellStyle name="Note 2 3 3 2 6" xfId="16632"/>
    <cellStyle name="Note 2 3 3 2 7" xfId="23848"/>
    <cellStyle name="Note 2 3 3 2 8" xfId="28919"/>
    <cellStyle name="Note 2 3 3 2 9" xfId="33595"/>
    <cellStyle name="Note 2 3 3 3" xfId="5023"/>
    <cellStyle name="Note 2 3 3 3 10" xfId="16637"/>
    <cellStyle name="Note 2 3 3 3 11" xfId="23853"/>
    <cellStyle name="Note 2 3 3 3 12" xfId="28924"/>
    <cellStyle name="Note 2 3 3 3 13" xfId="33600"/>
    <cellStyle name="Note 2 3 3 3 14" xfId="39078"/>
    <cellStyle name="Note 2 3 3 3 15" xfId="43976"/>
    <cellStyle name="Note 2 3 3 3 16" xfId="49986"/>
    <cellStyle name="Note 2 3 3 3 2" xfId="7237"/>
    <cellStyle name="Note 2 3 3 3 2 2" xfId="16638"/>
    <cellStyle name="Note 2 3 3 3 2 3" xfId="23854"/>
    <cellStyle name="Note 2 3 3 3 2 4" xfId="28925"/>
    <cellStyle name="Note 2 3 3 3 2 5" xfId="33601"/>
    <cellStyle name="Note 2 3 3 3 2 6" xfId="39079"/>
    <cellStyle name="Note 2 3 3 3 2 7" xfId="43977"/>
    <cellStyle name="Note 2 3 3 3 2 8" xfId="49987"/>
    <cellStyle name="Note 2 3 3 3 3" xfId="7779"/>
    <cellStyle name="Note 2 3 3 3 3 2" xfId="16639"/>
    <cellStyle name="Note 2 3 3 3 3 3" xfId="23855"/>
    <cellStyle name="Note 2 3 3 3 3 4" xfId="28926"/>
    <cellStyle name="Note 2 3 3 3 3 5" xfId="33602"/>
    <cellStyle name="Note 2 3 3 3 3 6" xfId="39080"/>
    <cellStyle name="Note 2 3 3 3 3 7" xfId="43978"/>
    <cellStyle name="Note 2 3 3 3 3 8" xfId="49988"/>
    <cellStyle name="Note 2 3 3 3 4" xfId="8106"/>
    <cellStyle name="Note 2 3 3 3 4 2" xfId="16640"/>
    <cellStyle name="Note 2 3 3 3 4 3" xfId="23856"/>
    <cellStyle name="Note 2 3 3 3 4 4" xfId="28927"/>
    <cellStyle name="Note 2 3 3 3 4 5" xfId="33603"/>
    <cellStyle name="Note 2 3 3 3 4 6" xfId="39081"/>
    <cellStyle name="Note 2 3 3 3 4 7" xfId="43979"/>
    <cellStyle name="Note 2 3 3 3 4 8" xfId="49989"/>
    <cellStyle name="Note 2 3 3 3 5" xfId="8548"/>
    <cellStyle name="Note 2 3 3 3 5 2" xfId="16641"/>
    <cellStyle name="Note 2 3 3 3 5 3" xfId="23857"/>
    <cellStyle name="Note 2 3 3 3 5 4" xfId="28928"/>
    <cellStyle name="Note 2 3 3 3 5 5" xfId="33604"/>
    <cellStyle name="Note 2 3 3 3 5 6" xfId="39082"/>
    <cellStyle name="Note 2 3 3 3 5 7" xfId="43980"/>
    <cellStyle name="Note 2 3 3 3 5 8" xfId="49990"/>
    <cellStyle name="Note 2 3 3 3 6" xfId="8901"/>
    <cellStyle name="Note 2 3 3 3 6 2" xfId="16642"/>
    <cellStyle name="Note 2 3 3 3 6 3" xfId="23858"/>
    <cellStyle name="Note 2 3 3 3 6 4" xfId="28929"/>
    <cellStyle name="Note 2 3 3 3 6 5" xfId="33605"/>
    <cellStyle name="Note 2 3 3 3 6 6" xfId="39083"/>
    <cellStyle name="Note 2 3 3 3 6 7" xfId="43981"/>
    <cellStyle name="Note 2 3 3 3 6 8" xfId="49991"/>
    <cellStyle name="Note 2 3 3 3 7" xfId="9353"/>
    <cellStyle name="Note 2 3 3 3 7 2" xfId="16643"/>
    <cellStyle name="Note 2 3 3 3 7 3" xfId="23859"/>
    <cellStyle name="Note 2 3 3 3 7 4" xfId="28930"/>
    <cellStyle name="Note 2 3 3 3 7 5" xfId="33606"/>
    <cellStyle name="Note 2 3 3 3 7 6" xfId="39084"/>
    <cellStyle name="Note 2 3 3 3 7 7" xfId="43982"/>
    <cellStyle name="Note 2 3 3 3 7 8" xfId="49992"/>
    <cellStyle name="Note 2 3 3 3 8" xfId="9703"/>
    <cellStyle name="Note 2 3 3 3 8 2" xfId="16644"/>
    <cellStyle name="Note 2 3 3 3 8 3" xfId="23860"/>
    <cellStyle name="Note 2 3 3 3 8 4" xfId="28931"/>
    <cellStyle name="Note 2 3 3 3 8 5" xfId="33607"/>
    <cellStyle name="Note 2 3 3 3 8 6" xfId="39085"/>
    <cellStyle name="Note 2 3 3 3 8 7" xfId="43983"/>
    <cellStyle name="Note 2 3 3 3 8 8" xfId="49993"/>
    <cellStyle name="Note 2 3 3 3 9" xfId="9970"/>
    <cellStyle name="Note 2 3 3 3 9 2" xfId="16645"/>
    <cellStyle name="Note 2 3 3 3 9 3" xfId="23861"/>
    <cellStyle name="Note 2 3 3 3 9 4" xfId="28932"/>
    <cellStyle name="Note 2 3 3 3 9 5" xfId="33608"/>
    <cellStyle name="Note 2 3 3 3 9 6" xfId="39086"/>
    <cellStyle name="Note 2 3 3 3 9 7" xfId="43984"/>
    <cellStyle name="Note 2 3 3 3 9 8" xfId="49994"/>
    <cellStyle name="Note 2 3 3 4" xfId="4580"/>
    <cellStyle name="Note 2 3 3 4 10" xfId="16646"/>
    <cellStyle name="Note 2 3 3 4 11" xfId="23862"/>
    <cellStyle name="Note 2 3 3 4 12" xfId="28933"/>
    <cellStyle name="Note 2 3 3 4 13" xfId="33609"/>
    <cellStyle name="Note 2 3 3 4 14" xfId="39087"/>
    <cellStyle name="Note 2 3 3 4 15" xfId="43985"/>
    <cellStyle name="Note 2 3 3 4 16" xfId="49995"/>
    <cellStyle name="Note 2 3 3 4 2" xfId="6967"/>
    <cellStyle name="Note 2 3 3 4 2 2" xfId="16647"/>
    <cellStyle name="Note 2 3 3 4 2 3" xfId="23863"/>
    <cellStyle name="Note 2 3 3 4 2 4" xfId="28934"/>
    <cellStyle name="Note 2 3 3 4 2 5" xfId="33610"/>
    <cellStyle name="Note 2 3 3 4 2 6" xfId="39088"/>
    <cellStyle name="Note 2 3 3 4 2 7" xfId="43986"/>
    <cellStyle name="Note 2 3 3 4 2 8" xfId="49996"/>
    <cellStyle name="Note 2 3 3 4 3" xfId="7592"/>
    <cellStyle name="Note 2 3 3 4 3 2" xfId="16648"/>
    <cellStyle name="Note 2 3 3 4 3 3" xfId="23864"/>
    <cellStyle name="Note 2 3 3 4 3 4" xfId="28935"/>
    <cellStyle name="Note 2 3 3 4 3 5" xfId="33611"/>
    <cellStyle name="Note 2 3 3 4 3 6" xfId="39089"/>
    <cellStyle name="Note 2 3 3 4 3 7" xfId="43987"/>
    <cellStyle name="Note 2 3 3 4 3 8" xfId="49997"/>
    <cellStyle name="Note 2 3 3 4 4" xfId="6340"/>
    <cellStyle name="Note 2 3 3 4 4 2" xfId="16649"/>
    <cellStyle name="Note 2 3 3 4 4 3" xfId="23865"/>
    <cellStyle name="Note 2 3 3 4 4 4" xfId="28936"/>
    <cellStyle name="Note 2 3 3 4 4 5" xfId="33612"/>
    <cellStyle name="Note 2 3 3 4 4 6" xfId="39090"/>
    <cellStyle name="Note 2 3 3 4 4 7" xfId="43988"/>
    <cellStyle name="Note 2 3 3 4 4 8" xfId="49998"/>
    <cellStyle name="Note 2 3 3 4 5" xfId="5593"/>
    <cellStyle name="Note 2 3 3 4 5 2" xfId="16650"/>
    <cellStyle name="Note 2 3 3 4 5 3" xfId="23866"/>
    <cellStyle name="Note 2 3 3 4 5 4" xfId="28937"/>
    <cellStyle name="Note 2 3 3 4 5 5" xfId="33613"/>
    <cellStyle name="Note 2 3 3 4 5 6" xfId="39091"/>
    <cellStyle name="Note 2 3 3 4 5 7" xfId="43989"/>
    <cellStyle name="Note 2 3 3 4 5 8" xfId="49999"/>
    <cellStyle name="Note 2 3 3 4 6" xfId="7566"/>
    <cellStyle name="Note 2 3 3 4 6 2" xfId="16651"/>
    <cellStyle name="Note 2 3 3 4 6 3" xfId="23867"/>
    <cellStyle name="Note 2 3 3 4 6 4" xfId="28938"/>
    <cellStyle name="Note 2 3 3 4 6 5" xfId="33614"/>
    <cellStyle name="Note 2 3 3 4 6 6" xfId="39092"/>
    <cellStyle name="Note 2 3 3 4 6 7" xfId="43990"/>
    <cellStyle name="Note 2 3 3 4 6 8" xfId="50000"/>
    <cellStyle name="Note 2 3 3 4 7" xfId="5559"/>
    <cellStyle name="Note 2 3 3 4 7 2" xfId="16652"/>
    <cellStyle name="Note 2 3 3 4 7 3" xfId="23868"/>
    <cellStyle name="Note 2 3 3 4 7 4" xfId="28939"/>
    <cellStyle name="Note 2 3 3 4 7 5" xfId="33615"/>
    <cellStyle name="Note 2 3 3 4 7 6" xfId="39093"/>
    <cellStyle name="Note 2 3 3 4 7 7" xfId="43991"/>
    <cellStyle name="Note 2 3 3 4 7 8" xfId="50001"/>
    <cellStyle name="Note 2 3 3 4 8" xfId="6433"/>
    <cellStyle name="Note 2 3 3 4 8 2" xfId="16653"/>
    <cellStyle name="Note 2 3 3 4 8 3" xfId="23869"/>
    <cellStyle name="Note 2 3 3 4 8 4" xfId="28940"/>
    <cellStyle name="Note 2 3 3 4 8 5" xfId="33616"/>
    <cellStyle name="Note 2 3 3 4 8 6" xfId="39094"/>
    <cellStyle name="Note 2 3 3 4 8 7" xfId="43992"/>
    <cellStyle name="Note 2 3 3 4 8 8" xfId="50002"/>
    <cellStyle name="Note 2 3 3 4 9" xfId="6972"/>
    <cellStyle name="Note 2 3 3 4 9 2" xfId="16654"/>
    <cellStyle name="Note 2 3 3 4 9 3" xfId="23870"/>
    <cellStyle name="Note 2 3 3 4 9 4" xfId="28941"/>
    <cellStyle name="Note 2 3 3 4 9 5" xfId="33617"/>
    <cellStyle name="Note 2 3 3 4 9 6" xfId="39095"/>
    <cellStyle name="Note 2 3 3 4 9 7" xfId="43993"/>
    <cellStyle name="Note 2 3 3 4 9 8" xfId="50003"/>
    <cellStyle name="Note 2 3 3 5" xfId="4514"/>
    <cellStyle name="Note 2 3 3 5 2" xfId="16655"/>
    <cellStyle name="Note 2 3 3 5 3" xfId="23871"/>
    <cellStyle name="Note 2 3 3 5 4" xfId="28942"/>
    <cellStyle name="Note 2 3 3 5 5" xfId="33618"/>
    <cellStyle name="Note 2 3 3 5 6" xfId="39096"/>
    <cellStyle name="Note 2 3 3 5 7" xfId="43994"/>
    <cellStyle name="Note 2 3 3 5 8" xfId="50004"/>
    <cellStyle name="Note 2 3 3 6" xfId="4481"/>
    <cellStyle name="Note 2 3 3 6 2" xfId="16656"/>
    <cellStyle name="Note 2 3 3 6 3" xfId="23872"/>
    <cellStyle name="Note 2 3 3 6 4" xfId="28943"/>
    <cellStyle name="Note 2 3 3 6 5" xfId="33619"/>
    <cellStyle name="Note 2 3 3 6 6" xfId="39097"/>
    <cellStyle name="Note 2 3 3 6 7" xfId="43995"/>
    <cellStyle name="Note 2 3 3 6 8" xfId="50005"/>
    <cellStyle name="Note 2 3 3 7" xfId="5853"/>
    <cellStyle name="Note 2 3 3 7 2" xfId="16657"/>
    <cellStyle name="Note 2 3 3 7 3" xfId="23873"/>
    <cellStyle name="Note 2 3 3 7 4" xfId="28944"/>
    <cellStyle name="Note 2 3 3 7 5" xfId="33620"/>
    <cellStyle name="Note 2 3 3 7 6" xfId="39098"/>
    <cellStyle name="Note 2 3 3 7 7" xfId="43996"/>
    <cellStyle name="Note 2 3 3 7 8" xfId="50006"/>
    <cellStyle name="Note 2 3 3 8" xfId="5783"/>
    <cellStyle name="Note 2 3 3 8 2" xfId="16658"/>
    <cellStyle name="Note 2 3 3 8 3" xfId="23874"/>
    <cellStyle name="Note 2 3 3 8 4" xfId="28945"/>
    <cellStyle name="Note 2 3 3 8 5" xfId="33621"/>
    <cellStyle name="Note 2 3 3 8 6" xfId="39099"/>
    <cellStyle name="Note 2 3 3 8 7" xfId="43997"/>
    <cellStyle name="Note 2 3 3 8 8" xfId="50007"/>
    <cellStyle name="Note 2 3 3 9" xfId="10794"/>
    <cellStyle name="Note 2 3 30" xfId="5395"/>
    <cellStyle name="Note 2 3 30 2" xfId="16659"/>
    <cellStyle name="Note 2 3 30 3" xfId="23875"/>
    <cellStyle name="Note 2 3 30 4" xfId="28946"/>
    <cellStyle name="Note 2 3 30 5" xfId="33622"/>
    <cellStyle name="Note 2 3 30 6" xfId="39100"/>
    <cellStyle name="Note 2 3 30 7" xfId="43998"/>
    <cellStyle name="Note 2 3 30 8" xfId="50008"/>
    <cellStyle name="Note 2 3 31" xfId="4242"/>
    <cellStyle name="Note 2 3 31 2" xfId="16660"/>
    <cellStyle name="Note 2 3 31 3" xfId="23876"/>
    <cellStyle name="Note 2 3 31 4" xfId="28947"/>
    <cellStyle name="Note 2 3 31 5" xfId="33623"/>
    <cellStyle name="Note 2 3 31 6" xfId="39101"/>
    <cellStyle name="Note 2 3 31 7" xfId="43999"/>
    <cellStyle name="Note 2 3 31 8" xfId="50009"/>
    <cellStyle name="Note 2 3 32" xfId="3837"/>
    <cellStyle name="Note 2 3 32 2" xfId="16661"/>
    <cellStyle name="Note 2 3 32 3" xfId="23877"/>
    <cellStyle name="Note 2 3 32 4" xfId="28948"/>
    <cellStyle name="Note 2 3 32 5" xfId="33624"/>
    <cellStyle name="Note 2 3 32 6" xfId="39102"/>
    <cellStyle name="Note 2 3 32 7" xfId="44000"/>
    <cellStyle name="Note 2 3 32 8" xfId="50010"/>
    <cellStyle name="Note 2 3 33" xfId="4986"/>
    <cellStyle name="Note 2 3 33 2" xfId="16662"/>
    <cellStyle name="Note 2 3 33 3" xfId="23878"/>
    <cellStyle name="Note 2 3 33 4" xfId="28949"/>
    <cellStyle name="Note 2 3 33 5" xfId="33625"/>
    <cellStyle name="Note 2 3 33 6" xfId="39103"/>
    <cellStyle name="Note 2 3 33 7" xfId="44001"/>
    <cellStyle name="Note 2 3 33 8" xfId="50011"/>
    <cellStyle name="Note 2 3 34" xfId="10547"/>
    <cellStyle name="Note 2 3 35" xfId="19766"/>
    <cellStyle name="Note 2 3 36" xfId="46903"/>
    <cellStyle name="Note 2 3 4" xfId="788"/>
    <cellStyle name="Note 2 3 4 10" xfId="12037"/>
    <cellStyle name="Note 2 3 4 11" xfId="46978"/>
    <cellStyle name="Note 2 3 4 2" xfId="4096"/>
    <cellStyle name="Note 2 3 4 2 10" xfId="39104"/>
    <cellStyle name="Note 2 3 4 2 11" xfId="44002"/>
    <cellStyle name="Note 2 3 4 2 12" xfId="50012"/>
    <cellStyle name="Note 2 3 4 2 2" xfId="6890"/>
    <cellStyle name="Note 2 3 4 2 2 2" xfId="16664"/>
    <cellStyle name="Note 2 3 4 2 2 3" xfId="23880"/>
    <cellStyle name="Note 2 3 4 2 2 4" xfId="28951"/>
    <cellStyle name="Note 2 3 4 2 2 5" xfId="33627"/>
    <cellStyle name="Note 2 3 4 2 2 6" xfId="39105"/>
    <cellStyle name="Note 2 3 4 2 2 7" xfId="44003"/>
    <cellStyle name="Note 2 3 4 2 2 8" xfId="50013"/>
    <cellStyle name="Note 2 3 4 2 3" xfId="5611"/>
    <cellStyle name="Note 2 3 4 2 3 2" xfId="16665"/>
    <cellStyle name="Note 2 3 4 2 3 3" xfId="23881"/>
    <cellStyle name="Note 2 3 4 2 3 4" xfId="28952"/>
    <cellStyle name="Note 2 3 4 2 3 5" xfId="33628"/>
    <cellStyle name="Note 2 3 4 2 3 6" xfId="39106"/>
    <cellStyle name="Note 2 3 4 2 3 7" xfId="44004"/>
    <cellStyle name="Note 2 3 4 2 3 8" xfId="50014"/>
    <cellStyle name="Note 2 3 4 2 4" xfId="5128"/>
    <cellStyle name="Note 2 3 4 2 4 2" xfId="16666"/>
    <cellStyle name="Note 2 3 4 2 4 3" xfId="23882"/>
    <cellStyle name="Note 2 3 4 2 4 4" xfId="28953"/>
    <cellStyle name="Note 2 3 4 2 4 5" xfId="33629"/>
    <cellStyle name="Note 2 3 4 2 4 6" xfId="39107"/>
    <cellStyle name="Note 2 3 4 2 4 7" xfId="44005"/>
    <cellStyle name="Note 2 3 4 2 4 8" xfId="50015"/>
    <cellStyle name="Note 2 3 4 2 5" xfId="4357"/>
    <cellStyle name="Note 2 3 4 2 5 2" xfId="16667"/>
    <cellStyle name="Note 2 3 4 2 5 3" xfId="23883"/>
    <cellStyle name="Note 2 3 4 2 5 4" xfId="28954"/>
    <cellStyle name="Note 2 3 4 2 5 5" xfId="33630"/>
    <cellStyle name="Note 2 3 4 2 5 6" xfId="39108"/>
    <cellStyle name="Note 2 3 4 2 5 7" xfId="44006"/>
    <cellStyle name="Note 2 3 4 2 5 8" xfId="50016"/>
    <cellStyle name="Note 2 3 4 2 6" xfId="16663"/>
    <cellStyle name="Note 2 3 4 2 7" xfId="23879"/>
    <cellStyle name="Note 2 3 4 2 8" xfId="28950"/>
    <cellStyle name="Note 2 3 4 2 9" xfId="33626"/>
    <cellStyle name="Note 2 3 4 3" xfId="4182"/>
    <cellStyle name="Note 2 3 4 3 10" xfId="16668"/>
    <cellStyle name="Note 2 3 4 3 11" xfId="23884"/>
    <cellStyle name="Note 2 3 4 3 12" xfId="28955"/>
    <cellStyle name="Note 2 3 4 3 13" xfId="33631"/>
    <cellStyle name="Note 2 3 4 3 14" xfId="39109"/>
    <cellStyle name="Note 2 3 4 3 15" xfId="44007"/>
    <cellStyle name="Note 2 3 4 3 16" xfId="50017"/>
    <cellStyle name="Note 2 3 4 3 2" xfId="6931"/>
    <cellStyle name="Note 2 3 4 3 2 2" xfId="16669"/>
    <cellStyle name="Note 2 3 4 3 2 3" xfId="23885"/>
    <cellStyle name="Note 2 3 4 3 2 4" xfId="28956"/>
    <cellStyle name="Note 2 3 4 3 2 5" xfId="33632"/>
    <cellStyle name="Note 2 3 4 3 2 6" xfId="39110"/>
    <cellStyle name="Note 2 3 4 3 2 7" xfId="44008"/>
    <cellStyle name="Note 2 3 4 3 2 8" xfId="50018"/>
    <cellStyle name="Note 2 3 4 3 3" xfId="7569"/>
    <cellStyle name="Note 2 3 4 3 3 2" xfId="16670"/>
    <cellStyle name="Note 2 3 4 3 3 3" xfId="23886"/>
    <cellStyle name="Note 2 3 4 3 3 4" xfId="28957"/>
    <cellStyle name="Note 2 3 4 3 3 5" xfId="33633"/>
    <cellStyle name="Note 2 3 4 3 3 6" xfId="39111"/>
    <cellStyle name="Note 2 3 4 3 3 7" xfId="44009"/>
    <cellStyle name="Note 2 3 4 3 3 8" xfId="50019"/>
    <cellStyle name="Note 2 3 4 3 4" xfId="3908"/>
    <cellStyle name="Note 2 3 4 3 4 2" xfId="16671"/>
    <cellStyle name="Note 2 3 4 3 4 3" xfId="23887"/>
    <cellStyle name="Note 2 3 4 3 4 4" xfId="28958"/>
    <cellStyle name="Note 2 3 4 3 4 5" xfId="33634"/>
    <cellStyle name="Note 2 3 4 3 4 6" xfId="39112"/>
    <cellStyle name="Note 2 3 4 3 4 7" xfId="44010"/>
    <cellStyle name="Note 2 3 4 3 4 8" xfId="50020"/>
    <cellStyle name="Note 2 3 4 3 5" xfId="7903"/>
    <cellStyle name="Note 2 3 4 3 5 2" xfId="16672"/>
    <cellStyle name="Note 2 3 4 3 5 3" xfId="23888"/>
    <cellStyle name="Note 2 3 4 3 5 4" xfId="28959"/>
    <cellStyle name="Note 2 3 4 3 5 5" xfId="33635"/>
    <cellStyle name="Note 2 3 4 3 5 6" xfId="39113"/>
    <cellStyle name="Note 2 3 4 3 5 7" xfId="44011"/>
    <cellStyle name="Note 2 3 4 3 5 8" xfId="50021"/>
    <cellStyle name="Note 2 3 4 3 6" xfId="4712"/>
    <cellStyle name="Note 2 3 4 3 6 2" xfId="16673"/>
    <cellStyle name="Note 2 3 4 3 6 3" xfId="23889"/>
    <cellStyle name="Note 2 3 4 3 6 4" xfId="28960"/>
    <cellStyle name="Note 2 3 4 3 6 5" xfId="33636"/>
    <cellStyle name="Note 2 3 4 3 6 6" xfId="39114"/>
    <cellStyle name="Note 2 3 4 3 6 7" xfId="44012"/>
    <cellStyle name="Note 2 3 4 3 6 8" xfId="50022"/>
    <cellStyle name="Note 2 3 4 3 7" xfId="6171"/>
    <cellStyle name="Note 2 3 4 3 7 2" xfId="16674"/>
    <cellStyle name="Note 2 3 4 3 7 3" xfId="23890"/>
    <cellStyle name="Note 2 3 4 3 7 4" xfId="28961"/>
    <cellStyle name="Note 2 3 4 3 7 5" xfId="33637"/>
    <cellStyle name="Note 2 3 4 3 7 6" xfId="39115"/>
    <cellStyle name="Note 2 3 4 3 7 7" xfId="44013"/>
    <cellStyle name="Note 2 3 4 3 7 8" xfId="50023"/>
    <cellStyle name="Note 2 3 4 3 8" xfId="6505"/>
    <cellStyle name="Note 2 3 4 3 8 2" xfId="16675"/>
    <cellStyle name="Note 2 3 4 3 8 3" xfId="23891"/>
    <cellStyle name="Note 2 3 4 3 8 4" xfId="28962"/>
    <cellStyle name="Note 2 3 4 3 8 5" xfId="33638"/>
    <cellStyle name="Note 2 3 4 3 8 6" xfId="39116"/>
    <cellStyle name="Note 2 3 4 3 8 7" xfId="44014"/>
    <cellStyle name="Note 2 3 4 3 8 8" xfId="50024"/>
    <cellStyle name="Note 2 3 4 3 9" xfId="5879"/>
    <cellStyle name="Note 2 3 4 3 9 2" xfId="16676"/>
    <cellStyle name="Note 2 3 4 3 9 3" xfId="23892"/>
    <cellStyle name="Note 2 3 4 3 9 4" xfId="28963"/>
    <cellStyle name="Note 2 3 4 3 9 5" xfId="33639"/>
    <cellStyle name="Note 2 3 4 3 9 6" xfId="39117"/>
    <cellStyle name="Note 2 3 4 3 9 7" xfId="44015"/>
    <cellStyle name="Note 2 3 4 3 9 8" xfId="50025"/>
    <cellStyle name="Note 2 3 4 4" xfId="4818"/>
    <cellStyle name="Note 2 3 4 4 10" xfId="16677"/>
    <cellStyle name="Note 2 3 4 4 11" xfId="23893"/>
    <cellStyle name="Note 2 3 4 4 12" xfId="28964"/>
    <cellStyle name="Note 2 3 4 4 13" xfId="33640"/>
    <cellStyle name="Note 2 3 4 4 14" xfId="39118"/>
    <cellStyle name="Note 2 3 4 4 15" xfId="44016"/>
    <cellStyle name="Note 2 3 4 4 16" xfId="50026"/>
    <cellStyle name="Note 2 3 4 4 2" xfId="7454"/>
    <cellStyle name="Note 2 3 4 4 2 2" xfId="16678"/>
    <cellStyle name="Note 2 3 4 4 2 3" xfId="23894"/>
    <cellStyle name="Note 2 3 4 4 2 4" xfId="28965"/>
    <cellStyle name="Note 2 3 4 4 2 5" xfId="33641"/>
    <cellStyle name="Note 2 3 4 4 2 6" xfId="39119"/>
    <cellStyle name="Note 2 3 4 4 2 7" xfId="44017"/>
    <cellStyle name="Note 2 3 4 4 2 8" xfId="50027"/>
    <cellStyle name="Note 2 3 4 4 3" xfId="7964"/>
    <cellStyle name="Note 2 3 4 4 3 2" xfId="16679"/>
    <cellStyle name="Note 2 3 4 4 3 3" xfId="23895"/>
    <cellStyle name="Note 2 3 4 4 3 4" xfId="28966"/>
    <cellStyle name="Note 2 3 4 4 3 5" xfId="33642"/>
    <cellStyle name="Note 2 3 4 4 3 6" xfId="39120"/>
    <cellStyle name="Note 2 3 4 4 3 7" xfId="44018"/>
    <cellStyle name="Note 2 3 4 4 3 8" xfId="50028"/>
    <cellStyle name="Note 2 3 4 4 4" xfId="8313"/>
    <cellStyle name="Note 2 3 4 4 4 2" xfId="16680"/>
    <cellStyle name="Note 2 3 4 4 4 3" xfId="23896"/>
    <cellStyle name="Note 2 3 4 4 4 4" xfId="28967"/>
    <cellStyle name="Note 2 3 4 4 4 5" xfId="33643"/>
    <cellStyle name="Note 2 3 4 4 4 6" xfId="39121"/>
    <cellStyle name="Note 2 3 4 4 4 7" xfId="44019"/>
    <cellStyle name="Note 2 3 4 4 4 8" xfId="50029"/>
    <cellStyle name="Note 2 3 4 4 5" xfId="8739"/>
    <cellStyle name="Note 2 3 4 4 5 2" xfId="16681"/>
    <cellStyle name="Note 2 3 4 4 5 3" xfId="23897"/>
    <cellStyle name="Note 2 3 4 4 5 4" xfId="28968"/>
    <cellStyle name="Note 2 3 4 4 5 5" xfId="33644"/>
    <cellStyle name="Note 2 3 4 4 5 6" xfId="39122"/>
    <cellStyle name="Note 2 3 4 4 5 7" xfId="44020"/>
    <cellStyle name="Note 2 3 4 4 5 8" xfId="50030"/>
    <cellStyle name="Note 2 3 4 4 6" xfId="9095"/>
    <cellStyle name="Note 2 3 4 4 6 2" xfId="16682"/>
    <cellStyle name="Note 2 3 4 4 6 3" xfId="23898"/>
    <cellStyle name="Note 2 3 4 4 6 4" xfId="28969"/>
    <cellStyle name="Note 2 3 4 4 6 5" xfId="33645"/>
    <cellStyle name="Note 2 3 4 4 6 6" xfId="39123"/>
    <cellStyle name="Note 2 3 4 4 6 7" xfId="44021"/>
    <cellStyle name="Note 2 3 4 4 6 8" xfId="50031"/>
    <cellStyle name="Note 2 3 4 4 7" xfId="9534"/>
    <cellStyle name="Note 2 3 4 4 7 2" xfId="16683"/>
    <cellStyle name="Note 2 3 4 4 7 3" xfId="23899"/>
    <cellStyle name="Note 2 3 4 4 7 4" xfId="28970"/>
    <cellStyle name="Note 2 3 4 4 7 5" xfId="33646"/>
    <cellStyle name="Note 2 3 4 4 7 6" xfId="39124"/>
    <cellStyle name="Note 2 3 4 4 7 7" xfId="44022"/>
    <cellStyle name="Note 2 3 4 4 7 8" xfId="50032"/>
    <cellStyle name="Note 2 3 4 4 8" xfId="9849"/>
    <cellStyle name="Note 2 3 4 4 8 2" xfId="16684"/>
    <cellStyle name="Note 2 3 4 4 8 3" xfId="23900"/>
    <cellStyle name="Note 2 3 4 4 8 4" xfId="28971"/>
    <cellStyle name="Note 2 3 4 4 8 5" xfId="33647"/>
    <cellStyle name="Note 2 3 4 4 8 6" xfId="39125"/>
    <cellStyle name="Note 2 3 4 4 8 7" xfId="44023"/>
    <cellStyle name="Note 2 3 4 4 8 8" xfId="50033"/>
    <cellStyle name="Note 2 3 4 4 9" xfId="10119"/>
    <cellStyle name="Note 2 3 4 4 9 2" xfId="16685"/>
    <cellStyle name="Note 2 3 4 4 9 3" xfId="23901"/>
    <cellStyle name="Note 2 3 4 4 9 4" xfId="28972"/>
    <cellStyle name="Note 2 3 4 4 9 5" xfId="33648"/>
    <cellStyle name="Note 2 3 4 4 9 6" xfId="39126"/>
    <cellStyle name="Note 2 3 4 4 9 7" xfId="44024"/>
    <cellStyle name="Note 2 3 4 4 9 8" xfId="50034"/>
    <cellStyle name="Note 2 3 4 5" xfId="4383"/>
    <cellStyle name="Note 2 3 4 5 2" xfId="16686"/>
    <cellStyle name="Note 2 3 4 5 3" xfId="23902"/>
    <cellStyle name="Note 2 3 4 5 4" xfId="28973"/>
    <cellStyle name="Note 2 3 4 5 5" xfId="33649"/>
    <cellStyle name="Note 2 3 4 5 6" xfId="39127"/>
    <cellStyle name="Note 2 3 4 5 7" xfId="44025"/>
    <cellStyle name="Note 2 3 4 5 8" xfId="50035"/>
    <cellStyle name="Note 2 3 4 6" xfId="4259"/>
    <cellStyle name="Note 2 3 4 6 2" xfId="16687"/>
    <cellStyle name="Note 2 3 4 6 3" xfId="23903"/>
    <cellStyle name="Note 2 3 4 6 4" xfId="28974"/>
    <cellStyle name="Note 2 3 4 6 5" xfId="33650"/>
    <cellStyle name="Note 2 3 4 6 6" xfId="39128"/>
    <cellStyle name="Note 2 3 4 6 7" xfId="44026"/>
    <cellStyle name="Note 2 3 4 6 8" xfId="50036"/>
    <cellStyle name="Note 2 3 4 7" xfId="4495"/>
    <cellStyle name="Note 2 3 4 7 2" xfId="16688"/>
    <cellStyle name="Note 2 3 4 7 3" xfId="23904"/>
    <cellStyle name="Note 2 3 4 7 4" xfId="28975"/>
    <cellStyle name="Note 2 3 4 7 5" xfId="33651"/>
    <cellStyle name="Note 2 3 4 7 6" xfId="39129"/>
    <cellStyle name="Note 2 3 4 7 7" xfId="44027"/>
    <cellStyle name="Note 2 3 4 7 8" xfId="50037"/>
    <cellStyle name="Note 2 3 4 8" xfId="5326"/>
    <cellStyle name="Note 2 3 4 8 2" xfId="16689"/>
    <cellStyle name="Note 2 3 4 8 3" xfId="23905"/>
    <cellStyle name="Note 2 3 4 8 4" xfId="28976"/>
    <cellStyle name="Note 2 3 4 8 5" xfId="33652"/>
    <cellStyle name="Note 2 3 4 8 6" xfId="39130"/>
    <cellStyle name="Note 2 3 4 8 7" xfId="44028"/>
    <cellStyle name="Note 2 3 4 8 8" xfId="50038"/>
    <cellStyle name="Note 2 3 4 9" xfId="10833"/>
    <cellStyle name="Note 2 3 5" xfId="827"/>
    <cellStyle name="Note 2 3 5 10" xfId="20312"/>
    <cellStyle name="Note 2 3 5 11" xfId="46990"/>
    <cellStyle name="Note 2 3 5 2" xfId="4119"/>
    <cellStyle name="Note 2 3 5 2 10" xfId="39131"/>
    <cellStyle name="Note 2 3 5 2 11" xfId="44029"/>
    <cellStyle name="Note 2 3 5 2 12" xfId="50039"/>
    <cellStyle name="Note 2 3 5 2 2" xfId="6900"/>
    <cellStyle name="Note 2 3 5 2 2 2" xfId="16691"/>
    <cellStyle name="Note 2 3 5 2 2 3" xfId="23907"/>
    <cellStyle name="Note 2 3 5 2 2 4" xfId="28978"/>
    <cellStyle name="Note 2 3 5 2 2 5" xfId="33654"/>
    <cellStyle name="Note 2 3 5 2 2 6" xfId="39132"/>
    <cellStyle name="Note 2 3 5 2 2 7" xfId="44030"/>
    <cellStyle name="Note 2 3 5 2 2 8" xfId="50040"/>
    <cellStyle name="Note 2 3 5 2 3" xfId="5008"/>
    <cellStyle name="Note 2 3 5 2 3 2" xfId="16692"/>
    <cellStyle name="Note 2 3 5 2 3 3" xfId="23908"/>
    <cellStyle name="Note 2 3 5 2 3 4" xfId="28979"/>
    <cellStyle name="Note 2 3 5 2 3 5" xfId="33655"/>
    <cellStyle name="Note 2 3 5 2 3 6" xfId="39133"/>
    <cellStyle name="Note 2 3 5 2 3 7" xfId="44031"/>
    <cellStyle name="Note 2 3 5 2 3 8" xfId="50041"/>
    <cellStyle name="Note 2 3 5 2 4" xfId="6321"/>
    <cellStyle name="Note 2 3 5 2 4 2" xfId="16693"/>
    <cellStyle name="Note 2 3 5 2 4 3" xfId="23909"/>
    <cellStyle name="Note 2 3 5 2 4 4" xfId="28980"/>
    <cellStyle name="Note 2 3 5 2 4 5" xfId="33656"/>
    <cellStyle name="Note 2 3 5 2 4 6" xfId="39134"/>
    <cellStyle name="Note 2 3 5 2 4 7" xfId="44032"/>
    <cellStyle name="Note 2 3 5 2 4 8" xfId="50042"/>
    <cellStyle name="Note 2 3 5 2 5" xfId="4950"/>
    <cellStyle name="Note 2 3 5 2 5 2" xfId="16694"/>
    <cellStyle name="Note 2 3 5 2 5 3" xfId="23910"/>
    <cellStyle name="Note 2 3 5 2 5 4" xfId="28981"/>
    <cellStyle name="Note 2 3 5 2 5 5" xfId="33657"/>
    <cellStyle name="Note 2 3 5 2 5 6" xfId="39135"/>
    <cellStyle name="Note 2 3 5 2 5 7" xfId="44033"/>
    <cellStyle name="Note 2 3 5 2 5 8" xfId="50043"/>
    <cellStyle name="Note 2 3 5 2 6" xfId="16690"/>
    <cellStyle name="Note 2 3 5 2 7" xfId="23906"/>
    <cellStyle name="Note 2 3 5 2 8" xfId="28977"/>
    <cellStyle name="Note 2 3 5 2 9" xfId="33653"/>
    <cellStyle name="Note 2 3 5 3" xfId="5063"/>
    <cellStyle name="Note 2 3 5 3 10" xfId="16695"/>
    <cellStyle name="Note 2 3 5 3 11" xfId="23911"/>
    <cellStyle name="Note 2 3 5 3 12" xfId="28982"/>
    <cellStyle name="Note 2 3 5 3 13" xfId="33658"/>
    <cellStyle name="Note 2 3 5 3 14" xfId="39136"/>
    <cellStyle name="Note 2 3 5 3 15" xfId="44034"/>
    <cellStyle name="Note 2 3 5 3 16" xfId="50044"/>
    <cellStyle name="Note 2 3 5 3 2" xfId="7252"/>
    <cellStyle name="Note 2 3 5 3 2 2" xfId="16696"/>
    <cellStyle name="Note 2 3 5 3 2 3" xfId="23912"/>
    <cellStyle name="Note 2 3 5 3 2 4" xfId="28983"/>
    <cellStyle name="Note 2 3 5 3 2 5" xfId="33659"/>
    <cellStyle name="Note 2 3 5 3 2 6" xfId="39137"/>
    <cellStyle name="Note 2 3 5 3 2 7" xfId="44035"/>
    <cellStyle name="Note 2 3 5 3 2 8" xfId="50045"/>
    <cellStyle name="Note 2 3 5 3 3" xfId="7787"/>
    <cellStyle name="Note 2 3 5 3 3 2" xfId="16697"/>
    <cellStyle name="Note 2 3 5 3 3 3" xfId="23913"/>
    <cellStyle name="Note 2 3 5 3 3 4" xfId="28984"/>
    <cellStyle name="Note 2 3 5 3 3 5" xfId="33660"/>
    <cellStyle name="Note 2 3 5 3 3 6" xfId="39138"/>
    <cellStyle name="Note 2 3 5 3 3 7" xfId="44036"/>
    <cellStyle name="Note 2 3 5 3 3 8" xfId="50046"/>
    <cellStyle name="Note 2 3 5 3 4" xfId="8118"/>
    <cellStyle name="Note 2 3 5 3 4 2" xfId="16698"/>
    <cellStyle name="Note 2 3 5 3 4 3" xfId="23914"/>
    <cellStyle name="Note 2 3 5 3 4 4" xfId="28985"/>
    <cellStyle name="Note 2 3 5 3 4 5" xfId="33661"/>
    <cellStyle name="Note 2 3 5 3 4 6" xfId="39139"/>
    <cellStyle name="Note 2 3 5 3 4 7" xfId="44037"/>
    <cellStyle name="Note 2 3 5 3 4 8" xfId="50047"/>
    <cellStyle name="Note 2 3 5 3 5" xfId="8556"/>
    <cellStyle name="Note 2 3 5 3 5 2" xfId="16699"/>
    <cellStyle name="Note 2 3 5 3 5 3" xfId="23915"/>
    <cellStyle name="Note 2 3 5 3 5 4" xfId="28986"/>
    <cellStyle name="Note 2 3 5 3 5 5" xfId="33662"/>
    <cellStyle name="Note 2 3 5 3 5 6" xfId="39140"/>
    <cellStyle name="Note 2 3 5 3 5 7" xfId="44038"/>
    <cellStyle name="Note 2 3 5 3 5 8" xfId="50048"/>
    <cellStyle name="Note 2 3 5 3 6" xfId="8910"/>
    <cellStyle name="Note 2 3 5 3 6 2" xfId="16700"/>
    <cellStyle name="Note 2 3 5 3 6 3" xfId="23916"/>
    <cellStyle name="Note 2 3 5 3 6 4" xfId="28987"/>
    <cellStyle name="Note 2 3 5 3 6 5" xfId="33663"/>
    <cellStyle name="Note 2 3 5 3 6 6" xfId="39141"/>
    <cellStyle name="Note 2 3 5 3 6 7" xfId="44039"/>
    <cellStyle name="Note 2 3 5 3 6 8" xfId="50049"/>
    <cellStyle name="Note 2 3 5 3 7" xfId="9361"/>
    <cellStyle name="Note 2 3 5 3 7 2" xfId="16701"/>
    <cellStyle name="Note 2 3 5 3 7 3" xfId="23917"/>
    <cellStyle name="Note 2 3 5 3 7 4" xfId="28988"/>
    <cellStyle name="Note 2 3 5 3 7 5" xfId="33664"/>
    <cellStyle name="Note 2 3 5 3 7 6" xfId="39142"/>
    <cellStyle name="Note 2 3 5 3 7 7" xfId="44040"/>
    <cellStyle name="Note 2 3 5 3 7 8" xfId="50050"/>
    <cellStyle name="Note 2 3 5 3 8" xfId="9711"/>
    <cellStyle name="Note 2 3 5 3 8 2" xfId="16702"/>
    <cellStyle name="Note 2 3 5 3 8 3" xfId="23918"/>
    <cellStyle name="Note 2 3 5 3 8 4" xfId="28989"/>
    <cellStyle name="Note 2 3 5 3 8 5" xfId="33665"/>
    <cellStyle name="Note 2 3 5 3 8 6" xfId="39143"/>
    <cellStyle name="Note 2 3 5 3 8 7" xfId="44041"/>
    <cellStyle name="Note 2 3 5 3 8 8" xfId="50051"/>
    <cellStyle name="Note 2 3 5 3 9" xfId="9978"/>
    <cellStyle name="Note 2 3 5 3 9 2" xfId="16703"/>
    <cellStyle name="Note 2 3 5 3 9 3" xfId="23919"/>
    <cellStyle name="Note 2 3 5 3 9 4" xfId="28990"/>
    <cellStyle name="Note 2 3 5 3 9 5" xfId="33666"/>
    <cellStyle name="Note 2 3 5 3 9 6" xfId="39144"/>
    <cellStyle name="Note 2 3 5 3 9 7" xfId="44042"/>
    <cellStyle name="Note 2 3 5 3 9 8" xfId="50052"/>
    <cellStyle name="Note 2 3 5 4" xfId="4688"/>
    <cellStyle name="Note 2 3 5 4 10" xfId="16704"/>
    <cellStyle name="Note 2 3 5 4 11" xfId="23920"/>
    <cellStyle name="Note 2 3 5 4 12" xfId="28991"/>
    <cellStyle name="Note 2 3 5 4 13" xfId="33667"/>
    <cellStyle name="Note 2 3 5 4 14" xfId="39145"/>
    <cellStyle name="Note 2 3 5 4 15" xfId="44043"/>
    <cellStyle name="Note 2 3 5 4 16" xfId="50053"/>
    <cellStyle name="Note 2 3 5 4 2" xfId="6871"/>
    <cellStyle name="Note 2 3 5 4 2 2" xfId="16705"/>
    <cellStyle name="Note 2 3 5 4 2 3" xfId="23921"/>
    <cellStyle name="Note 2 3 5 4 2 4" xfId="28992"/>
    <cellStyle name="Note 2 3 5 4 2 5" xfId="33668"/>
    <cellStyle name="Note 2 3 5 4 2 6" xfId="39146"/>
    <cellStyle name="Note 2 3 5 4 2 7" xfId="44044"/>
    <cellStyle name="Note 2 3 5 4 2 8" xfId="50054"/>
    <cellStyle name="Note 2 3 5 4 3" xfId="7528"/>
    <cellStyle name="Note 2 3 5 4 3 2" xfId="16706"/>
    <cellStyle name="Note 2 3 5 4 3 3" xfId="23922"/>
    <cellStyle name="Note 2 3 5 4 3 4" xfId="28993"/>
    <cellStyle name="Note 2 3 5 4 3 5" xfId="33669"/>
    <cellStyle name="Note 2 3 5 4 3 6" xfId="39147"/>
    <cellStyle name="Note 2 3 5 4 3 7" xfId="44045"/>
    <cellStyle name="Note 2 3 5 4 3 8" xfId="50055"/>
    <cellStyle name="Note 2 3 5 4 4" xfId="6266"/>
    <cellStyle name="Note 2 3 5 4 4 2" xfId="16707"/>
    <cellStyle name="Note 2 3 5 4 4 3" xfId="23923"/>
    <cellStyle name="Note 2 3 5 4 4 4" xfId="28994"/>
    <cellStyle name="Note 2 3 5 4 4 5" xfId="33670"/>
    <cellStyle name="Note 2 3 5 4 4 6" xfId="39148"/>
    <cellStyle name="Note 2 3 5 4 4 7" xfId="44046"/>
    <cellStyle name="Note 2 3 5 4 4 8" xfId="50056"/>
    <cellStyle name="Note 2 3 5 4 5" xfId="5716"/>
    <cellStyle name="Note 2 3 5 4 5 2" xfId="16708"/>
    <cellStyle name="Note 2 3 5 4 5 3" xfId="23924"/>
    <cellStyle name="Note 2 3 5 4 5 4" xfId="28995"/>
    <cellStyle name="Note 2 3 5 4 5 5" xfId="33671"/>
    <cellStyle name="Note 2 3 5 4 5 6" xfId="39149"/>
    <cellStyle name="Note 2 3 5 4 5 7" xfId="44047"/>
    <cellStyle name="Note 2 3 5 4 5 8" xfId="50057"/>
    <cellStyle name="Note 2 3 5 4 6" xfId="4335"/>
    <cellStyle name="Note 2 3 5 4 6 2" xfId="16709"/>
    <cellStyle name="Note 2 3 5 4 6 3" xfId="23925"/>
    <cellStyle name="Note 2 3 5 4 6 4" xfId="28996"/>
    <cellStyle name="Note 2 3 5 4 6 5" xfId="33672"/>
    <cellStyle name="Note 2 3 5 4 6 6" xfId="39150"/>
    <cellStyle name="Note 2 3 5 4 6 7" xfId="44048"/>
    <cellStyle name="Note 2 3 5 4 6 8" xfId="50058"/>
    <cellStyle name="Note 2 3 5 4 7" xfId="5159"/>
    <cellStyle name="Note 2 3 5 4 7 2" xfId="16710"/>
    <cellStyle name="Note 2 3 5 4 7 3" xfId="23926"/>
    <cellStyle name="Note 2 3 5 4 7 4" xfId="28997"/>
    <cellStyle name="Note 2 3 5 4 7 5" xfId="33673"/>
    <cellStyle name="Note 2 3 5 4 7 6" xfId="39151"/>
    <cellStyle name="Note 2 3 5 4 7 7" xfId="44049"/>
    <cellStyle name="Note 2 3 5 4 7 8" xfId="50059"/>
    <cellStyle name="Note 2 3 5 4 8" xfId="7958"/>
    <cellStyle name="Note 2 3 5 4 8 2" xfId="16711"/>
    <cellStyle name="Note 2 3 5 4 8 3" xfId="23927"/>
    <cellStyle name="Note 2 3 5 4 8 4" xfId="28998"/>
    <cellStyle name="Note 2 3 5 4 8 5" xfId="33674"/>
    <cellStyle name="Note 2 3 5 4 8 6" xfId="39152"/>
    <cellStyle name="Note 2 3 5 4 8 7" xfId="44050"/>
    <cellStyle name="Note 2 3 5 4 8 8" xfId="50060"/>
    <cellStyle name="Note 2 3 5 4 9" xfId="3931"/>
    <cellStyle name="Note 2 3 5 4 9 2" xfId="16712"/>
    <cellStyle name="Note 2 3 5 4 9 3" xfId="23928"/>
    <cellStyle name="Note 2 3 5 4 9 4" xfId="28999"/>
    <cellStyle name="Note 2 3 5 4 9 5" xfId="33675"/>
    <cellStyle name="Note 2 3 5 4 9 6" xfId="39153"/>
    <cellStyle name="Note 2 3 5 4 9 7" xfId="44051"/>
    <cellStyle name="Note 2 3 5 4 9 8" xfId="50061"/>
    <cellStyle name="Note 2 3 5 5" xfId="5980"/>
    <cellStyle name="Note 2 3 5 5 2" xfId="16713"/>
    <cellStyle name="Note 2 3 5 5 3" xfId="23929"/>
    <cellStyle name="Note 2 3 5 5 4" xfId="29000"/>
    <cellStyle name="Note 2 3 5 5 5" xfId="33676"/>
    <cellStyle name="Note 2 3 5 5 6" xfId="39154"/>
    <cellStyle name="Note 2 3 5 5 7" xfId="44052"/>
    <cellStyle name="Note 2 3 5 5 8" xfId="50062"/>
    <cellStyle name="Note 2 3 5 6" xfId="6052"/>
    <cellStyle name="Note 2 3 5 6 2" xfId="16714"/>
    <cellStyle name="Note 2 3 5 6 3" xfId="23930"/>
    <cellStyle name="Note 2 3 5 6 4" xfId="29001"/>
    <cellStyle name="Note 2 3 5 6 5" xfId="33677"/>
    <cellStyle name="Note 2 3 5 6 6" xfId="39155"/>
    <cellStyle name="Note 2 3 5 6 7" xfId="44053"/>
    <cellStyle name="Note 2 3 5 6 8" xfId="50063"/>
    <cellStyle name="Note 2 3 5 7" xfId="5569"/>
    <cellStyle name="Note 2 3 5 7 2" xfId="16715"/>
    <cellStyle name="Note 2 3 5 7 3" xfId="23931"/>
    <cellStyle name="Note 2 3 5 7 4" xfId="29002"/>
    <cellStyle name="Note 2 3 5 7 5" xfId="33678"/>
    <cellStyle name="Note 2 3 5 7 6" xfId="39156"/>
    <cellStyle name="Note 2 3 5 7 7" xfId="44054"/>
    <cellStyle name="Note 2 3 5 7 8" xfId="50064"/>
    <cellStyle name="Note 2 3 5 8" xfId="4625"/>
    <cellStyle name="Note 2 3 5 8 2" xfId="16716"/>
    <cellStyle name="Note 2 3 5 8 3" xfId="23932"/>
    <cellStyle name="Note 2 3 5 8 4" xfId="29003"/>
    <cellStyle name="Note 2 3 5 8 5" xfId="33679"/>
    <cellStyle name="Note 2 3 5 8 6" xfId="39157"/>
    <cellStyle name="Note 2 3 5 8 7" xfId="44055"/>
    <cellStyle name="Note 2 3 5 8 8" xfId="50065"/>
    <cellStyle name="Note 2 3 5 9" xfId="10867"/>
    <cellStyle name="Note 2 3 6" xfId="867"/>
    <cellStyle name="Note 2 3 6 10" xfId="19761"/>
    <cellStyle name="Note 2 3 6 11" xfId="47000"/>
    <cellStyle name="Note 2 3 6 2" xfId="4142"/>
    <cellStyle name="Note 2 3 6 2 10" xfId="39158"/>
    <cellStyle name="Note 2 3 6 2 11" xfId="44056"/>
    <cellStyle name="Note 2 3 6 2 12" xfId="50066"/>
    <cellStyle name="Note 2 3 6 2 2" xfId="6913"/>
    <cellStyle name="Note 2 3 6 2 2 2" xfId="16718"/>
    <cellStyle name="Note 2 3 6 2 2 3" xfId="23934"/>
    <cellStyle name="Note 2 3 6 2 2 4" xfId="29005"/>
    <cellStyle name="Note 2 3 6 2 2 5" xfId="33681"/>
    <cellStyle name="Note 2 3 6 2 2 6" xfId="39159"/>
    <cellStyle name="Note 2 3 6 2 2 7" xfId="44057"/>
    <cellStyle name="Note 2 3 6 2 2 8" xfId="50067"/>
    <cellStyle name="Note 2 3 6 2 3" xfId="6270"/>
    <cellStyle name="Note 2 3 6 2 3 2" xfId="16719"/>
    <cellStyle name="Note 2 3 6 2 3 3" xfId="23935"/>
    <cellStyle name="Note 2 3 6 2 3 4" xfId="29006"/>
    <cellStyle name="Note 2 3 6 2 3 5" xfId="33682"/>
    <cellStyle name="Note 2 3 6 2 3 6" xfId="39160"/>
    <cellStyle name="Note 2 3 6 2 3 7" xfId="44058"/>
    <cellStyle name="Note 2 3 6 2 3 8" xfId="50068"/>
    <cellStyle name="Note 2 3 6 2 4" xfId="6646"/>
    <cellStyle name="Note 2 3 6 2 4 2" xfId="16720"/>
    <cellStyle name="Note 2 3 6 2 4 3" xfId="23936"/>
    <cellStyle name="Note 2 3 6 2 4 4" xfId="29007"/>
    <cellStyle name="Note 2 3 6 2 4 5" xfId="33683"/>
    <cellStyle name="Note 2 3 6 2 4 6" xfId="39161"/>
    <cellStyle name="Note 2 3 6 2 4 7" xfId="44059"/>
    <cellStyle name="Note 2 3 6 2 4 8" xfId="50069"/>
    <cellStyle name="Note 2 3 6 2 5" xfId="6369"/>
    <cellStyle name="Note 2 3 6 2 5 2" xfId="16721"/>
    <cellStyle name="Note 2 3 6 2 5 3" xfId="23937"/>
    <cellStyle name="Note 2 3 6 2 5 4" xfId="29008"/>
    <cellStyle name="Note 2 3 6 2 5 5" xfId="33684"/>
    <cellStyle name="Note 2 3 6 2 5 6" xfId="39162"/>
    <cellStyle name="Note 2 3 6 2 5 7" xfId="44060"/>
    <cellStyle name="Note 2 3 6 2 5 8" xfId="50070"/>
    <cellStyle name="Note 2 3 6 2 6" xfId="16717"/>
    <cellStyle name="Note 2 3 6 2 7" xfId="23933"/>
    <cellStyle name="Note 2 3 6 2 8" xfId="29004"/>
    <cellStyle name="Note 2 3 6 2 9" xfId="33680"/>
    <cellStyle name="Note 2 3 6 3" xfId="3864"/>
    <cellStyle name="Note 2 3 6 3 10" xfId="16722"/>
    <cellStyle name="Note 2 3 6 3 11" xfId="23938"/>
    <cellStyle name="Note 2 3 6 3 12" xfId="29009"/>
    <cellStyle name="Note 2 3 6 3 13" xfId="33685"/>
    <cellStyle name="Note 2 3 6 3 14" xfId="39163"/>
    <cellStyle name="Note 2 3 6 3 15" xfId="44061"/>
    <cellStyle name="Note 2 3 6 3 16" xfId="50071"/>
    <cellStyle name="Note 2 3 6 3 2" xfId="6794"/>
    <cellStyle name="Note 2 3 6 3 2 2" xfId="16723"/>
    <cellStyle name="Note 2 3 6 3 2 3" xfId="23939"/>
    <cellStyle name="Note 2 3 6 3 2 4" xfId="29010"/>
    <cellStyle name="Note 2 3 6 3 2 5" xfId="33686"/>
    <cellStyle name="Note 2 3 6 3 2 6" xfId="39164"/>
    <cellStyle name="Note 2 3 6 3 2 7" xfId="44062"/>
    <cellStyle name="Note 2 3 6 3 2 8" xfId="50072"/>
    <cellStyle name="Note 2 3 6 3 3" xfId="5835"/>
    <cellStyle name="Note 2 3 6 3 3 2" xfId="16724"/>
    <cellStyle name="Note 2 3 6 3 3 3" xfId="23940"/>
    <cellStyle name="Note 2 3 6 3 3 4" xfId="29011"/>
    <cellStyle name="Note 2 3 6 3 3 5" xfId="33687"/>
    <cellStyle name="Note 2 3 6 3 3 6" xfId="39165"/>
    <cellStyle name="Note 2 3 6 3 3 7" xfId="44063"/>
    <cellStyle name="Note 2 3 6 3 3 8" xfId="50073"/>
    <cellStyle name="Note 2 3 6 3 4" xfId="6630"/>
    <cellStyle name="Note 2 3 6 3 4 2" xfId="16725"/>
    <cellStyle name="Note 2 3 6 3 4 3" xfId="23941"/>
    <cellStyle name="Note 2 3 6 3 4 4" xfId="29012"/>
    <cellStyle name="Note 2 3 6 3 4 5" xfId="33688"/>
    <cellStyle name="Note 2 3 6 3 4 6" xfId="39166"/>
    <cellStyle name="Note 2 3 6 3 4 7" xfId="44064"/>
    <cellStyle name="Note 2 3 6 3 4 8" xfId="50074"/>
    <cellStyle name="Note 2 3 6 3 5" xfId="6436"/>
    <cellStyle name="Note 2 3 6 3 5 2" xfId="16726"/>
    <cellStyle name="Note 2 3 6 3 5 3" xfId="23942"/>
    <cellStyle name="Note 2 3 6 3 5 4" xfId="29013"/>
    <cellStyle name="Note 2 3 6 3 5 5" xfId="33689"/>
    <cellStyle name="Note 2 3 6 3 5 6" xfId="39167"/>
    <cellStyle name="Note 2 3 6 3 5 7" xfId="44065"/>
    <cellStyle name="Note 2 3 6 3 5 8" xfId="50075"/>
    <cellStyle name="Note 2 3 6 3 6" xfId="6206"/>
    <cellStyle name="Note 2 3 6 3 6 2" xfId="16727"/>
    <cellStyle name="Note 2 3 6 3 6 3" xfId="23943"/>
    <cellStyle name="Note 2 3 6 3 6 4" xfId="29014"/>
    <cellStyle name="Note 2 3 6 3 6 5" xfId="33690"/>
    <cellStyle name="Note 2 3 6 3 6 6" xfId="39168"/>
    <cellStyle name="Note 2 3 6 3 6 7" xfId="44066"/>
    <cellStyle name="Note 2 3 6 3 6 8" xfId="50076"/>
    <cellStyle name="Note 2 3 6 3 7" xfId="8599"/>
    <cellStyle name="Note 2 3 6 3 7 2" xfId="16728"/>
    <cellStyle name="Note 2 3 6 3 7 3" xfId="23944"/>
    <cellStyle name="Note 2 3 6 3 7 4" xfId="29015"/>
    <cellStyle name="Note 2 3 6 3 7 5" xfId="33691"/>
    <cellStyle name="Note 2 3 6 3 7 6" xfId="39169"/>
    <cellStyle name="Note 2 3 6 3 7 7" xfId="44067"/>
    <cellStyle name="Note 2 3 6 3 7 8" xfId="50077"/>
    <cellStyle name="Note 2 3 6 3 8" xfId="6267"/>
    <cellStyle name="Note 2 3 6 3 8 2" xfId="16729"/>
    <cellStyle name="Note 2 3 6 3 8 3" xfId="23945"/>
    <cellStyle name="Note 2 3 6 3 8 4" xfId="29016"/>
    <cellStyle name="Note 2 3 6 3 8 5" xfId="33692"/>
    <cellStyle name="Note 2 3 6 3 8 6" xfId="39170"/>
    <cellStyle name="Note 2 3 6 3 8 7" xfId="44068"/>
    <cellStyle name="Note 2 3 6 3 8 8" xfId="50078"/>
    <cellStyle name="Note 2 3 6 3 9" xfId="9349"/>
    <cellStyle name="Note 2 3 6 3 9 2" xfId="16730"/>
    <cellStyle name="Note 2 3 6 3 9 3" xfId="23946"/>
    <cellStyle name="Note 2 3 6 3 9 4" xfId="29017"/>
    <cellStyle name="Note 2 3 6 3 9 5" xfId="33693"/>
    <cellStyle name="Note 2 3 6 3 9 6" xfId="39171"/>
    <cellStyle name="Note 2 3 6 3 9 7" xfId="44069"/>
    <cellStyle name="Note 2 3 6 3 9 8" xfId="50079"/>
    <cellStyle name="Note 2 3 6 4" xfId="5659"/>
    <cellStyle name="Note 2 3 6 4 10" xfId="16731"/>
    <cellStyle name="Note 2 3 6 4 11" xfId="23947"/>
    <cellStyle name="Note 2 3 6 4 12" xfId="29018"/>
    <cellStyle name="Note 2 3 6 4 13" xfId="33694"/>
    <cellStyle name="Note 2 3 6 4 14" xfId="39172"/>
    <cellStyle name="Note 2 3 6 4 15" xfId="44070"/>
    <cellStyle name="Note 2 3 6 4 16" xfId="50080"/>
    <cellStyle name="Note 2 3 6 4 2" xfId="7360"/>
    <cellStyle name="Note 2 3 6 4 2 2" xfId="16732"/>
    <cellStyle name="Note 2 3 6 4 2 3" xfId="23948"/>
    <cellStyle name="Note 2 3 6 4 2 4" xfId="29019"/>
    <cellStyle name="Note 2 3 6 4 2 5" xfId="33695"/>
    <cellStyle name="Note 2 3 6 4 2 6" xfId="39173"/>
    <cellStyle name="Note 2 3 6 4 2 7" xfId="44071"/>
    <cellStyle name="Note 2 3 6 4 2 8" xfId="50081"/>
    <cellStyle name="Note 2 3 6 4 3" xfId="7878"/>
    <cellStyle name="Note 2 3 6 4 3 2" xfId="16733"/>
    <cellStyle name="Note 2 3 6 4 3 3" xfId="23949"/>
    <cellStyle name="Note 2 3 6 4 3 4" xfId="29020"/>
    <cellStyle name="Note 2 3 6 4 3 5" xfId="33696"/>
    <cellStyle name="Note 2 3 6 4 3 6" xfId="39174"/>
    <cellStyle name="Note 2 3 6 4 3 7" xfId="44072"/>
    <cellStyle name="Note 2 3 6 4 3 8" xfId="50082"/>
    <cellStyle name="Note 2 3 6 4 4" xfId="8222"/>
    <cellStyle name="Note 2 3 6 4 4 2" xfId="16734"/>
    <cellStyle name="Note 2 3 6 4 4 3" xfId="23950"/>
    <cellStyle name="Note 2 3 6 4 4 4" xfId="29021"/>
    <cellStyle name="Note 2 3 6 4 4 5" xfId="33697"/>
    <cellStyle name="Note 2 3 6 4 4 6" xfId="39175"/>
    <cellStyle name="Note 2 3 6 4 4 7" xfId="44073"/>
    <cellStyle name="Note 2 3 6 4 4 8" xfId="50083"/>
    <cellStyle name="Note 2 3 6 4 5" xfId="8650"/>
    <cellStyle name="Note 2 3 6 4 5 2" xfId="16735"/>
    <cellStyle name="Note 2 3 6 4 5 3" xfId="23951"/>
    <cellStyle name="Note 2 3 6 4 5 4" xfId="29022"/>
    <cellStyle name="Note 2 3 6 4 5 5" xfId="33698"/>
    <cellStyle name="Note 2 3 6 4 5 6" xfId="39176"/>
    <cellStyle name="Note 2 3 6 4 5 7" xfId="44074"/>
    <cellStyle name="Note 2 3 6 4 5 8" xfId="50084"/>
    <cellStyle name="Note 2 3 6 4 6" xfId="9003"/>
    <cellStyle name="Note 2 3 6 4 6 2" xfId="16736"/>
    <cellStyle name="Note 2 3 6 4 6 3" xfId="23952"/>
    <cellStyle name="Note 2 3 6 4 6 4" xfId="29023"/>
    <cellStyle name="Note 2 3 6 4 6 5" xfId="33699"/>
    <cellStyle name="Note 2 3 6 4 6 6" xfId="39177"/>
    <cellStyle name="Note 2 3 6 4 6 7" xfId="44075"/>
    <cellStyle name="Note 2 3 6 4 6 8" xfId="50085"/>
    <cellStyle name="Note 2 3 6 4 7" xfId="9458"/>
    <cellStyle name="Note 2 3 6 4 7 2" xfId="16737"/>
    <cellStyle name="Note 2 3 6 4 7 3" xfId="23953"/>
    <cellStyle name="Note 2 3 6 4 7 4" xfId="29024"/>
    <cellStyle name="Note 2 3 6 4 7 5" xfId="33700"/>
    <cellStyle name="Note 2 3 6 4 7 6" xfId="39178"/>
    <cellStyle name="Note 2 3 6 4 7 7" xfId="44076"/>
    <cellStyle name="Note 2 3 6 4 7 8" xfId="50086"/>
    <cellStyle name="Note 2 3 6 4 8" xfId="9778"/>
    <cellStyle name="Note 2 3 6 4 8 2" xfId="16738"/>
    <cellStyle name="Note 2 3 6 4 8 3" xfId="23954"/>
    <cellStyle name="Note 2 3 6 4 8 4" xfId="29025"/>
    <cellStyle name="Note 2 3 6 4 8 5" xfId="33701"/>
    <cellStyle name="Note 2 3 6 4 8 6" xfId="39179"/>
    <cellStyle name="Note 2 3 6 4 8 7" xfId="44077"/>
    <cellStyle name="Note 2 3 6 4 8 8" xfId="50087"/>
    <cellStyle name="Note 2 3 6 4 9" xfId="10047"/>
    <cellStyle name="Note 2 3 6 4 9 2" xfId="16739"/>
    <cellStyle name="Note 2 3 6 4 9 3" xfId="23955"/>
    <cellStyle name="Note 2 3 6 4 9 4" xfId="29026"/>
    <cellStyle name="Note 2 3 6 4 9 5" xfId="33702"/>
    <cellStyle name="Note 2 3 6 4 9 6" xfId="39180"/>
    <cellStyle name="Note 2 3 6 4 9 7" xfId="44078"/>
    <cellStyle name="Note 2 3 6 4 9 8" xfId="50088"/>
    <cellStyle name="Note 2 3 6 5" xfId="3938"/>
    <cellStyle name="Note 2 3 6 5 2" xfId="16740"/>
    <cellStyle name="Note 2 3 6 5 3" xfId="23956"/>
    <cellStyle name="Note 2 3 6 5 4" xfId="29027"/>
    <cellStyle name="Note 2 3 6 5 5" xfId="33703"/>
    <cellStyle name="Note 2 3 6 5 6" xfId="39181"/>
    <cellStyle name="Note 2 3 6 5 7" xfId="44079"/>
    <cellStyle name="Note 2 3 6 5 8" xfId="50089"/>
    <cellStyle name="Note 2 3 6 6" xfId="5216"/>
    <cellStyle name="Note 2 3 6 6 2" xfId="16741"/>
    <cellStyle name="Note 2 3 6 6 3" xfId="23957"/>
    <cellStyle name="Note 2 3 6 6 4" xfId="29028"/>
    <cellStyle name="Note 2 3 6 6 5" xfId="33704"/>
    <cellStyle name="Note 2 3 6 6 6" xfId="39182"/>
    <cellStyle name="Note 2 3 6 6 7" xfId="44080"/>
    <cellStyle name="Note 2 3 6 6 8" xfId="50090"/>
    <cellStyle name="Note 2 3 6 7" xfId="5596"/>
    <cellStyle name="Note 2 3 6 7 2" xfId="16742"/>
    <cellStyle name="Note 2 3 6 7 3" xfId="23958"/>
    <cellStyle name="Note 2 3 6 7 4" xfId="29029"/>
    <cellStyle name="Note 2 3 6 7 5" xfId="33705"/>
    <cellStyle name="Note 2 3 6 7 6" xfId="39183"/>
    <cellStyle name="Note 2 3 6 7 7" xfId="44081"/>
    <cellStyle name="Note 2 3 6 7 8" xfId="50091"/>
    <cellStyle name="Note 2 3 6 8" xfId="5201"/>
    <cellStyle name="Note 2 3 6 8 2" xfId="16743"/>
    <cellStyle name="Note 2 3 6 8 3" xfId="23959"/>
    <cellStyle name="Note 2 3 6 8 4" xfId="29030"/>
    <cellStyle name="Note 2 3 6 8 5" xfId="33706"/>
    <cellStyle name="Note 2 3 6 8 6" xfId="39184"/>
    <cellStyle name="Note 2 3 6 8 7" xfId="44082"/>
    <cellStyle name="Note 2 3 6 8 8" xfId="50092"/>
    <cellStyle name="Note 2 3 6 9" xfId="10900"/>
    <cellStyle name="Note 2 3 7" xfId="906"/>
    <cellStyle name="Note 2 3 7 10" xfId="32371"/>
    <cellStyle name="Note 2 3 7 11" xfId="47010"/>
    <cellStyle name="Note 2 3 7 2" xfId="4167"/>
    <cellStyle name="Note 2 3 7 2 10" xfId="39185"/>
    <cellStyle name="Note 2 3 7 2 11" xfId="44083"/>
    <cellStyle name="Note 2 3 7 2 12" xfId="50093"/>
    <cellStyle name="Note 2 3 7 2 2" xfId="6925"/>
    <cellStyle name="Note 2 3 7 2 2 2" xfId="16745"/>
    <cellStyle name="Note 2 3 7 2 2 3" xfId="23961"/>
    <cellStyle name="Note 2 3 7 2 2 4" xfId="29032"/>
    <cellStyle name="Note 2 3 7 2 2 5" xfId="33708"/>
    <cellStyle name="Note 2 3 7 2 2 6" xfId="39186"/>
    <cellStyle name="Note 2 3 7 2 2 7" xfId="44084"/>
    <cellStyle name="Note 2 3 7 2 2 8" xfId="50094"/>
    <cellStyle name="Note 2 3 7 2 3" xfId="6345"/>
    <cellStyle name="Note 2 3 7 2 3 2" xfId="16746"/>
    <cellStyle name="Note 2 3 7 2 3 3" xfId="23962"/>
    <cellStyle name="Note 2 3 7 2 3 4" xfId="29033"/>
    <cellStyle name="Note 2 3 7 2 3 5" xfId="33709"/>
    <cellStyle name="Note 2 3 7 2 3 6" xfId="39187"/>
    <cellStyle name="Note 2 3 7 2 3 7" xfId="44085"/>
    <cellStyle name="Note 2 3 7 2 3 8" xfId="50095"/>
    <cellStyle name="Note 2 3 7 2 4" xfId="3798"/>
    <cellStyle name="Note 2 3 7 2 4 2" xfId="16747"/>
    <cellStyle name="Note 2 3 7 2 4 3" xfId="23963"/>
    <cellStyle name="Note 2 3 7 2 4 4" xfId="29034"/>
    <cellStyle name="Note 2 3 7 2 4 5" xfId="33710"/>
    <cellStyle name="Note 2 3 7 2 4 6" xfId="39188"/>
    <cellStyle name="Note 2 3 7 2 4 7" xfId="44086"/>
    <cellStyle name="Note 2 3 7 2 4 8" xfId="50096"/>
    <cellStyle name="Note 2 3 7 2 5" xfId="8707"/>
    <cellStyle name="Note 2 3 7 2 5 2" xfId="16748"/>
    <cellStyle name="Note 2 3 7 2 5 3" xfId="23964"/>
    <cellStyle name="Note 2 3 7 2 5 4" xfId="29035"/>
    <cellStyle name="Note 2 3 7 2 5 5" xfId="33711"/>
    <cellStyle name="Note 2 3 7 2 5 6" xfId="39189"/>
    <cellStyle name="Note 2 3 7 2 5 7" xfId="44087"/>
    <cellStyle name="Note 2 3 7 2 5 8" xfId="50097"/>
    <cellStyle name="Note 2 3 7 2 6" xfId="16744"/>
    <cellStyle name="Note 2 3 7 2 7" xfId="23960"/>
    <cellStyle name="Note 2 3 7 2 8" xfId="29031"/>
    <cellStyle name="Note 2 3 7 2 9" xfId="33707"/>
    <cellStyle name="Note 2 3 7 3" xfId="5082"/>
    <cellStyle name="Note 2 3 7 3 10" xfId="16749"/>
    <cellStyle name="Note 2 3 7 3 11" xfId="23965"/>
    <cellStyle name="Note 2 3 7 3 12" xfId="29036"/>
    <cellStyle name="Note 2 3 7 3 13" xfId="33712"/>
    <cellStyle name="Note 2 3 7 3 14" xfId="39190"/>
    <cellStyle name="Note 2 3 7 3 15" xfId="44088"/>
    <cellStyle name="Note 2 3 7 3 16" xfId="50098"/>
    <cellStyle name="Note 2 3 7 3 2" xfId="7262"/>
    <cellStyle name="Note 2 3 7 3 2 2" xfId="16750"/>
    <cellStyle name="Note 2 3 7 3 2 3" xfId="23966"/>
    <cellStyle name="Note 2 3 7 3 2 4" xfId="29037"/>
    <cellStyle name="Note 2 3 7 3 2 5" xfId="33713"/>
    <cellStyle name="Note 2 3 7 3 2 6" xfId="39191"/>
    <cellStyle name="Note 2 3 7 3 2 7" xfId="44089"/>
    <cellStyle name="Note 2 3 7 3 2 8" xfId="50099"/>
    <cellStyle name="Note 2 3 7 3 3" xfId="7792"/>
    <cellStyle name="Note 2 3 7 3 3 2" xfId="16751"/>
    <cellStyle name="Note 2 3 7 3 3 3" xfId="23967"/>
    <cellStyle name="Note 2 3 7 3 3 4" xfId="29038"/>
    <cellStyle name="Note 2 3 7 3 3 5" xfId="33714"/>
    <cellStyle name="Note 2 3 7 3 3 6" xfId="39192"/>
    <cellStyle name="Note 2 3 7 3 3 7" xfId="44090"/>
    <cellStyle name="Note 2 3 7 3 3 8" xfId="50100"/>
    <cellStyle name="Note 2 3 7 3 4" xfId="8127"/>
    <cellStyle name="Note 2 3 7 3 4 2" xfId="16752"/>
    <cellStyle name="Note 2 3 7 3 4 3" xfId="23968"/>
    <cellStyle name="Note 2 3 7 3 4 4" xfId="29039"/>
    <cellStyle name="Note 2 3 7 3 4 5" xfId="33715"/>
    <cellStyle name="Note 2 3 7 3 4 6" xfId="39193"/>
    <cellStyle name="Note 2 3 7 3 4 7" xfId="44091"/>
    <cellStyle name="Note 2 3 7 3 4 8" xfId="50101"/>
    <cellStyle name="Note 2 3 7 3 5" xfId="8562"/>
    <cellStyle name="Note 2 3 7 3 5 2" xfId="16753"/>
    <cellStyle name="Note 2 3 7 3 5 3" xfId="23969"/>
    <cellStyle name="Note 2 3 7 3 5 4" xfId="29040"/>
    <cellStyle name="Note 2 3 7 3 5 5" xfId="33716"/>
    <cellStyle name="Note 2 3 7 3 5 6" xfId="39194"/>
    <cellStyle name="Note 2 3 7 3 5 7" xfId="44092"/>
    <cellStyle name="Note 2 3 7 3 5 8" xfId="50102"/>
    <cellStyle name="Note 2 3 7 3 6" xfId="8918"/>
    <cellStyle name="Note 2 3 7 3 6 2" xfId="16754"/>
    <cellStyle name="Note 2 3 7 3 6 3" xfId="23970"/>
    <cellStyle name="Note 2 3 7 3 6 4" xfId="29041"/>
    <cellStyle name="Note 2 3 7 3 6 5" xfId="33717"/>
    <cellStyle name="Note 2 3 7 3 6 6" xfId="39195"/>
    <cellStyle name="Note 2 3 7 3 6 7" xfId="44093"/>
    <cellStyle name="Note 2 3 7 3 6 8" xfId="50103"/>
    <cellStyle name="Note 2 3 7 3 7" xfId="9369"/>
    <cellStyle name="Note 2 3 7 3 7 2" xfId="16755"/>
    <cellStyle name="Note 2 3 7 3 7 3" xfId="23971"/>
    <cellStyle name="Note 2 3 7 3 7 4" xfId="29042"/>
    <cellStyle name="Note 2 3 7 3 7 5" xfId="33718"/>
    <cellStyle name="Note 2 3 7 3 7 6" xfId="39196"/>
    <cellStyle name="Note 2 3 7 3 7 7" xfId="44094"/>
    <cellStyle name="Note 2 3 7 3 7 8" xfId="50104"/>
    <cellStyle name="Note 2 3 7 3 8" xfId="9714"/>
    <cellStyle name="Note 2 3 7 3 8 2" xfId="16756"/>
    <cellStyle name="Note 2 3 7 3 8 3" xfId="23972"/>
    <cellStyle name="Note 2 3 7 3 8 4" xfId="29043"/>
    <cellStyle name="Note 2 3 7 3 8 5" xfId="33719"/>
    <cellStyle name="Note 2 3 7 3 8 6" xfId="39197"/>
    <cellStyle name="Note 2 3 7 3 8 7" xfId="44095"/>
    <cellStyle name="Note 2 3 7 3 8 8" xfId="50105"/>
    <cellStyle name="Note 2 3 7 3 9" xfId="9981"/>
    <cellStyle name="Note 2 3 7 3 9 2" xfId="16757"/>
    <cellStyle name="Note 2 3 7 3 9 3" xfId="23973"/>
    <cellStyle name="Note 2 3 7 3 9 4" xfId="29044"/>
    <cellStyle name="Note 2 3 7 3 9 5" xfId="33720"/>
    <cellStyle name="Note 2 3 7 3 9 6" xfId="39198"/>
    <cellStyle name="Note 2 3 7 3 9 7" xfId="44096"/>
    <cellStyle name="Note 2 3 7 3 9 8" xfId="50106"/>
    <cellStyle name="Note 2 3 7 4" xfId="3709"/>
    <cellStyle name="Note 2 3 7 4 10" xfId="16758"/>
    <cellStyle name="Note 2 3 7 4 11" xfId="23974"/>
    <cellStyle name="Note 2 3 7 4 12" xfId="29045"/>
    <cellStyle name="Note 2 3 7 4 13" xfId="33721"/>
    <cellStyle name="Note 2 3 7 4 14" xfId="39199"/>
    <cellStyle name="Note 2 3 7 4 15" xfId="44097"/>
    <cellStyle name="Note 2 3 7 4 16" xfId="50107"/>
    <cellStyle name="Note 2 3 7 4 2" xfId="7183"/>
    <cellStyle name="Note 2 3 7 4 2 2" xfId="16759"/>
    <cellStyle name="Note 2 3 7 4 2 3" xfId="23975"/>
    <cellStyle name="Note 2 3 7 4 2 4" xfId="29046"/>
    <cellStyle name="Note 2 3 7 4 2 5" xfId="33722"/>
    <cellStyle name="Note 2 3 7 4 2 6" xfId="39200"/>
    <cellStyle name="Note 2 3 7 4 2 7" xfId="44098"/>
    <cellStyle name="Note 2 3 7 4 2 8" xfId="50108"/>
    <cellStyle name="Note 2 3 7 4 3" xfId="7736"/>
    <cellStyle name="Note 2 3 7 4 3 2" xfId="16760"/>
    <cellStyle name="Note 2 3 7 4 3 3" xfId="23976"/>
    <cellStyle name="Note 2 3 7 4 3 4" xfId="29047"/>
    <cellStyle name="Note 2 3 7 4 3 5" xfId="33723"/>
    <cellStyle name="Note 2 3 7 4 3 6" xfId="39201"/>
    <cellStyle name="Note 2 3 7 4 3 7" xfId="44099"/>
    <cellStyle name="Note 2 3 7 4 3 8" xfId="50109"/>
    <cellStyle name="Note 2 3 7 4 4" xfId="8053"/>
    <cellStyle name="Note 2 3 7 4 4 2" xfId="16761"/>
    <cellStyle name="Note 2 3 7 4 4 3" xfId="23977"/>
    <cellStyle name="Note 2 3 7 4 4 4" xfId="29048"/>
    <cellStyle name="Note 2 3 7 4 4 5" xfId="33724"/>
    <cellStyle name="Note 2 3 7 4 4 6" xfId="39202"/>
    <cellStyle name="Note 2 3 7 4 4 7" xfId="44100"/>
    <cellStyle name="Note 2 3 7 4 4 8" xfId="50110"/>
    <cellStyle name="Note 2 3 7 4 5" xfId="8507"/>
    <cellStyle name="Note 2 3 7 4 5 2" xfId="16762"/>
    <cellStyle name="Note 2 3 7 4 5 3" xfId="23978"/>
    <cellStyle name="Note 2 3 7 4 5 4" xfId="29049"/>
    <cellStyle name="Note 2 3 7 4 5 5" xfId="33725"/>
    <cellStyle name="Note 2 3 7 4 5 6" xfId="39203"/>
    <cellStyle name="Note 2 3 7 4 5 7" xfId="44101"/>
    <cellStyle name="Note 2 3 7 4 5 8" xfId="50111"/>
    <cellStyle name="Note 2 3 7 4 6" xfId="8849"/>
    <cellStyle name="Note 2 3 7 4 6 2" xfId="16763"/>
    <cellStyle name="Note 2 3 7 4 6 3" xfId="23979"/>
    <cellStyle name="Note 2 3 7 4 6 4" xfId="29050"/>
    <cellStyle name="Note 2 3 7 4 6 5" xfId="33726"/>
    <cellStyle name="Note 2 3 7 4 6 6" xfId="39204"/>
    <cellStyle name="Note 2 3 7 4 6 7" xfId="44102"/>
    <cellStyle name="Note 2 3 7 4 6 8" xfId="50112"/>
    <cellStyle name="Note 2 3 7 4 7" xfId="9311"/>
    <cellStyle name="Note 2 3 7 4 7 2" xfId="16764"/>
    <cellStyle name="Note 2 3 7 4 7 3" xfId="23980"/>
    <cellStyle name="Note 2 3 7 4 7 4" xfId="29051"/>
    <cellStyle name="Note 2 3 7 4 7 5" xfId="33727"/>
    <cellStyle name="Note 2 3 7 4 7 6" xfId="39205"/>
    <cellStyle name="Note 2 3 7 4 7 7" xfId="44103"/>
    <cellStyle name="Note 2 3 7 4 7 8" xfId="50113"/>
    <cellStyle name="Note 2 3 7 4 8" xfId="9668"/>
    <cellStyle name="Note 2 3 7 4 8 2" xfId="16765"/>
    <cellStyle name="Note 2 3 7 4 8 3" xfId="23981"/>
    <cellStyle name="Note 2 3 7 4 8 4" xfId="29052"/>
    <cellStyle name="Note 2 3 7 4 8 5" xfId="33728"/>
    <cellStyle name="Note 2 3 7 4 8 6" xfId="39206"/>
    <cellStyle name="Note 2 3 7 4 8 7" xfId="44104"/>
    <cellStyle name="Note 2 3 7 4 8 8" xfId="50114"/>
    <cellStyle name="Note 2 3 7 4 9" xfId="9936"/>
    <cellStyle name="Note 2 3 7 4 9 2" xfId="16766"/>
    <cellStyle name="Note 2 3 7 4 9 3" xfId="23982"/>
    <cellStyle name="Note 2 3 7 4 9 4" xfId="29053"/>
    <cellStyle name="Note 2 3 7 4 9 5" xfId="33729"/>
    <cellStyle name="Note 2 3 7 4 9 6" xfId="39207"/>
    <cellStyle name="Note 2 3 7 4 9 7" xfId="44105"/>
    <cellStyle name="Note 2 3 7 4 9 8" xfId="50115"/>
    <cellStyle name="Note 2 3 7 5" xfId="5795"/>
    <cellStyle name="Note 2 3 7 5 2" xfId="16767"/>
    <cellStyle name="Note 2 3 7 5 3" xfId="23983"/>
    <cellStyle name="Note 2 3 7 5 4" xfId="29054"/>
    <cellStyle name="Note 2 3 7 5 5" xfId="33730"/>
    <cellStyle name="Note 2 3 7 5 6" xfId="39208"/>
    <cellStyle name="Note 2 3 7 5 7" xfId="44106"/>
    <cellStyle name="Note 2 3 7 5 8" xfId="50116"/>
    <cellStyle name="Note 2 3 7 6" xfId="4596"/>
    <cellStyle name="Note 2 3 7 6 2" xfId="16768"/>
    <cellStyle name="Note 2 3 7 6 3" xfId="23984"/>
    <cellStyle name="Note 2 3 7 6 4" xfId="29055"/>
    <cellStyle name="Note 2 3 7 6 5" xfId="33731"/>
    <cellStyle name="Note 2 3 7 6 6" xfId="39209"/>
    <cellStyle name="Note 2 3 7 6 7" xfId="44107"/>
    <cellStyle name="Note 2 3 7 6 8" xfId="50117"/>
    <cellStyle name="Note 2 3 7 7" xfId="5466"/>
    <cellStyle name="Note 2 3 7 7 2" xfId="16769"/>
    <cellStyle name="Note 2 3 7 7 3" xfId="23985"/>
    <cellStyle name="Note 2 3 7 7 4" xfId="29056"/>
    <cellStyle name="Note 2 3 7 7 5" xfId="33732"/>
    <cellStyle name="Note 2 3 7 7 6" xfId="39210"/>
    <cellStyle name="Note 2 3 7 7 7" xfId="44108"/>
    <cellStyle name="Note 2 3 7 7 8" xfId="50118"/>
    <cellStyle name="Note 2 3 7 8" xfId="4995"/>
    <cellStyle name="Note 2 3 7 8 2" xfId="16770"/>
    <cellStyle name="Note 2 3 7 8 3" xfId="23986"/>
    <cellStyle name="Note 2 3 7 8 4" xfId="29057"/>
    <cellStyle name="Note 2 3 7 8 5" xfId="33733"/>
    <cellStyle name="Note 2 3 7 8 6" xfId="39211"/>
    <cellStyle name="Note 2 3 7 8 7" xfId="44109"/>
    <cellStyle name="Note 2 3 7 8 8" xfId="50119"/>
    <cellStyle name="Note 2 3 7 9" xfId="10931"/>
    <cellStyle name="Note 2 3 8" xfId="939"/>
    <cellStyle name="Note 2 3 8 10" xfId="32366"/>
    <cellStyle name="Note 2 3 8 11" xfId="47020"/>
    <cellStyle name="Note 2 3 8 2" xfId="4187"/>
    <cellStyle name="Note 2 3 8 2 10" xfId="39212"/>
    <cellStyle name="Note 2 3 8 2 11" xfId="44110"/>
    <cellStyle name="Note 2 3 8 2 12" xfId="50120"/>
    <cellStyle name="Note 2 3 8 2 2" xfId="6933"/>
    <cellStyle name="Note 2 3 8 2 2 2" xfId="16772"/>
    <cellStyle name="Note 2 3 8 2 2 3" xfId="23988"/>
    <cellStyle name="Note 2 3 8 2 2 4" xfId="29059"/>
    <cellStyle name="Note 2 3 8 2 2 5" xfId="33735"/>
    <cellStyle name="Note 2 3 8 2 2 6" xfId="39213"/>
    <cellStyle name="Note 2 3 8 2 2 7" xfId="44111"/>
    <cellStyle name="Note 2 3 8 2 2 8" xfId="50121"/>
    <cellStyle name="Note 2 3 8 2 3" xfId="6120"/>
    <cellStyle name="Note 2 3 8 2 3 2" xfId="16773"/>
    <cellStyle name="Note 2 3 8 2 3 3" xfId="23989"/>
    <cellStyle name="Note 2 3 8 2 3 4" xfId="29060"/>
    <cellStyle name="Note 2 3 8 2 3 5" xfId="33736"/>
    <cellStyle name="Note 2 3 8 2 3 6" xfId="39214"/>
    <cellStyle name="Note 2 3 8 2 3 7" xfId="44112"/>
    <cellStyle name="Note 2 3 8 2 3 8" xfId="50122"/>
    <cellStyle name="Note 2 3 8 2 4" xfId="6470"/>
    <cellStyle name="Note 2 3 8 2 4 2" xfId="16774"/>
    <cellStyle name="Note 2 3 8 2 4 3" xfId="23990"/>
    <cellStyle name="Note 2 3 8 2 4 4" xfId="29061"/>
    <cellStyle name="Note 2 3 8 2 4 5" xfId="33737"/>
    <cellStyle name="Note 2 3 8 2 4 6" xfId="39215"/>
    <cellStyle name="Note 2 3 8 2 4 7" xfId="44113"/>
    <cellStyle name="Note 2 3 8 2 4 8" xfId="50123"/>
    <cellStyle name="Note 2 3 8 2 5" xfId="6025"/>
    <cellStyle name="Note 2 3 8 2 5 2" xfId="16775"/>
    <cellStyle name="Note 2 3 8 2 5 3" xfId="23991"/>
    <cellStyle name="Note 2 3 8 2 5 4" xfId="29062"/>
    <cellStyle name="Note 2 3 8 2 5 5" xfId="33738"/>
    <cellStyle name="Note 2 3 8 2 5 6" xfId="39216"/>
    <cellStyle name="Note 2 3 8 2 5 7" xfId="44114"/>
    <cellStyle name="Note 2 3 8 2 5 8" xfId="50124"/>
    <cellStyle name="Note 2 3 8 2 6" xfId="16771"/>
    <cellStyle name="Note 2 3 8 2 7" xfId="23987"/>
    <cellStyle name="Note 2 3 8 2 8" xfId="29058"/>
    <cellStyle name="Note 2 3 8 2 9" xfId="33734"/>
    <cellStyle name="Note 2 3 8 3" xfId="5307"/>
    <cellStyle name="Note 2 3 8 3 10" xfId="16776"/>
    <cellStyle name="Note 2 3 8 3 11" xfId="23992"/>
    <cellStyle name="Note 2 3 8 3 12" xfId="29063"/>
    <cellStyle name="Note 2 3 8 3 13" xfId="33739"/>
    <cellStyle name="Note 2 3 8 3 14" xfId="39217"/>
    <cellStyle name="Note 2 3 8 3 15" xfId="44115"/>
    <cellStyle name="Note 2 3 8 3 16" xfId="50125"/>
    <cellStyle name="Note 2 3 8 3 2" xfId="7334"/>
    <cellStyle name="Note 2 3 8 3 2 2" xfId="16777"/>
    <cellStyle name="Note 2 3 8 3 2 3" xfId="23993"/>
    <cellStyle name="Note 2 3 8 3 2 4" xfId="29064"/>
    <cellStyle name="Note 2 3 8 3 2 5" xfId="33740"/>
    <cellStyle name="Note 2 3 8 3 2 6" xfId="39218"/>
    <cellStyle name="Note 2 3 8 3 2 7" xfId="44116"/>
    <cellStyle name="Note 2 3 8 3 2 8" xfId="50126"/>
    <cellStyle name="Note 2 3 8 3 3" xfId="7854"/>
    <cellStyle name="Note 2 3 8 3 3 2" xfId="16778"/>
    <cellStyle name="Note 2 3 8 3 3 3" xfId="23994"/>
    <cellStyle name="Note 2 3 8 3 3 4" xfId="29065"/>
    <cellStyle name="Note 2 3 8 3 3 5" xfId="33741"/>
    <cellStyle name="Note 2 3 8 3 3 6" xfId="39219"/>
    <cellStyle name="Note 2 3 8 3 3 7" xfId="44117"/>
    <cellStyle name="Note 2 3 8 3 3 8" xfId="50127"/>
    <cellStyle name="Note 2 3 8 3 4" xfId="8197"/>
    <cellStyle name="Note 2 3 8 3 4 2" xfId="16779"/>
    <cellStyle name="Note 2 3 8 3 4 3" xfId="23995"/>
    <cellStyle name="Note 2 3 8 3 4 4" xfId="29066"/>
    <cellStyle name="Note 2 3 8 3 4 5" xfId="33742"/>
    <cellStyle name="Note 2 3 8 3 4 6" xfId="39220"/>
    <cellStyle name="Note 2 3 8 3 4 7" xfId="44118"/>
    <cellStyle name="Note 2 3 8 3 4 8" xfId="50128"/>
    <cellStyle name="Note 2 3 8 3 5" xfId="8627"/>
    <cellStyle name="Note 2 3 8 3 5 2" xfId="16780"/>
    <cellStyle name="Note 2 3 8 3 5 3" xfId="23996"/>
    <cellStyle name="Note 2 3 8 3 5 4" xfId="29067"/>
    <cellStyle name="Note 2 3 8 3 5 5" xfId="33743"/>
    <cellStyle name="Note 2 3 8 3 5 6" xfId="39221"/>
    <cellStyle name="Note 2 3 8 3 5 7" xfId="44119"/>
    <cellStyle name="Note 2 3 8 3 5 8" xfId="50129"/>
    <cellStyle name="Note 2 3 8 3 6" xfId="8980"/>
    <cellStyle name="Note 2 3 8 3 6 2" xfId="16781"/>
    <cellStyle name="Note 2 3 8 3 6 3" xfId="23997"/>
    <cellStyle name="Note 2 3 8 3 6 4" xfId="29068"/>
    <cellStyle name="Note 2 3 8 3 6 5" xfId="33744"/>
    <cellStyle name="Note 2 3 8 3 6 6" xfId="39222"/>
    <cellStyle name="Note 2 3 8 3 6 7" xfId="44120"/>
    <cellStyle name="Note 2 3 8 3 6 8" xfId="50130"/>
    <cellStyle name="Note 2 3 8 3 7" xfId="9436"/>
    <cellStyle name="Note 2 3 8 3 7 2" xfId="16782"/>
    <cellStyle name="Note 2 3 8 3 7 3" xfId="23998"/>
    <cellStyle name="Note 2 3 8 3 7 4" xfId="29069"/>
    <cellStyle name="Note 2 3 8 3 7 5" xfId="33745"/>
    <cellStyle name="Note 2 3 8 3 7 6" xfId="39223"/>
    <cellStyle name="Note 2 3 8 3 7 7" xfId="44121"/>
    <cellStyle name="Note 2 3 8 3 7 8" xfId="50131"/>
    <cellStyle name="Note 2 3 8 3 8" xfId="9761"/>
    <cellStyle name="Note 2 3 8 3 8 2" xfId="16783"/>
    <cellStyle name="Note 2 3 8 3 8 3" xfId="23999"/>
    <cellStyle name="Note 2 3 8 3 8 4" xfId="29070"/>
    <cellStyle name="Note 2 3 8 3 8 5" xfId="33746"/>
    <cellStyle name="Note 2 3 8 3 8 6" xfId="39224"/>
    <cellStyle name="Note 2 3 8 3 8 7" xfId="44122"/>
    <cellStyle name="Note 2 3 8 3 8 8" xfId="50132"/>
    <cellStyle name="Note 2 3 8 3 9" xfId="10029"/>
    <cellStyle name="Note 2 3 8 3 9 2" xfId="16784"/>
    <cellStyle name="Note 2 3 8 3 9 3" xfId="24000"/>
    <cellStyle name="Note 2 3 8 3 9 4" xfId="29071"/>
    <cellStyle name="Note 2 3 8 3 9 5" xfId="33747"/>
    <cellStyle name="Note 2 3 8 3 9 6" xfId="39225"/>
    <cellStyle name="Note 2 3 8 3 9 7" xfId="44123"/>
    <cellStyle name="Note 2 3 8 3 9 8" xfId="50133"/>
    <cellStyle name="Note 2 3 8 4" xfId="5057"/>
    <cellStyle name="Note 2 3 8 4 10" xfId="16785"/>
    <cellStyle name="Note 2 3 8 4 11" xfId="24001"/>
    <cellStyle name="Note 2 3 8 4 12" xfId="29072"/>
    <cellStyle name="Note 2 3 8 4 13" xfId="33748"/>
    <cellStyle name="Note 2 3 8 4 14" xfId="39226"/>
    <cellStyle name="Note 2 3 8 4 15" xfId="44124"/>
    <cellStyle name="Note 2 3 8 4 16" xfId="50134"/>
    <cellStyle name="Note 2 3 8 4 2" xfId="7352"/>
    <cellStyle name="Note 2 3 8 4 2 2" xfId="16786"/>
    <cellStyle name="Note 2 3 8 4 2 3" xfId="24002"/>
    <cellStyle name="Note 2 3 8 4 2 4" xfId="29073"/>
    <cellStyle name="Note 2 3 8 4 2 5" xfId="33749"/>
    <cellStyle name="Note 2 3 8 4 2 6" xfId="39227"/>
    <cellStyle name="Note 2 3 8 4 2 7" xfId="44125"/>
    <cellStyle name="Note 2 3 8 4 2 8" xfId="50135"/>
    <cellStyle name="Note 2 3 8 4 3" xfId="7871"/>
    <cellStyle name="Note 2 3 8 4 3 2" xfId="16787"/>
    <cellStyle name="Note 2 3 8 4 3 3" xfId="24003"/>
    <cellStyle name="Note 2 3 8 4 3 4" xfId="29074"/>
    <cellStyle name="Note 2 3 8 4 3 5" xfId="33750"/>
    <cellStyle name="Note 2 3 8 4 3 6" xfId="39228"/>
    <cellStyle name="Note 2 3 8 4 3 7" xfId="44126"/>
    <cellStyle name="Note 2 3 8 4 3 8" xfId="50136"/>
    <cellStyle name="Note 2 3 8 4 4" xfId="8216"/>
    <cellStyle name="Note 2 3 8 4 4 2" xfId="16788"/>
    <cellStyle name="Note 2 3 8 4 4 3" xfId="24004"/>
    <cellStyle name="Note 2 3 8 4 4 4" xfId="29075"/>
    <cellStyle name="Note 2 3 8 4 4 5" xfId="33751"/>
    <cellStyle name="Note 2 3 8 4 4 6" xfId="39229"/>
    <cellStyle name="Note 2 3 8 4 4 7" xfId="44127"/>
    <cellStyle name="Note 2 3 8 4 4 8" xfId="50137"/>
    <cellStyle name="Note 2 3 8 4 5" xfId="8642"/>
    <cellStyle name="Note 2 3 8 4 5 2" xfId="16789"/>
    <cellStyle name="Note 2 3 8 4 5 3" xfId="24005"/>
    <cellStyle name="Note 2 3 8 4 5 4" xfId="29076"/>
    <cellStyle name="Note 2 3 8 4 5 5" xfId="33752"/>
    <cellStyle name="Note 2 3 8 4 5 6" xfId="39230"/>
    <cellStyle name="Note 2 3 8 4 5 7" xfId="44128"/>
    <cellStyle name="Note 2 3 8 4 5 8" xfId="50138"/>
    <cellStyle name="Note 2 3 8 4 6" xfId="8997"/>
    <cellStyle name="Note 2 3 8 4 6 2" xfId="16790"/>
    <cellStyle name="Note 2 3 8 4 6 3" xfId="24006"/>
    <cellStyle name="Note 2 3 8 4 6 4" xfId="29077"/>
    <cellStyle name="Note 2 3 8 4 6 5" xfId="33753"/>
    <cellStyle name="Note 2 3 8 4 6 6" xfId="39231"/>
    <cellStyle name="Note 2 3 8 4 6 7" xfId="44129"/>
    <cellStyle name="Note 2 3 8 4 6 8" xfId="50139"/>
    <cellStyle name="Note 2 3 8 4 7" xfId="9452"/>
    <cellStyle name="Note 2 3 8 4 7 2" xfId="16791"/>
    <cellStyle name="Note 2 3 8 4 7 3" xfId="24007"/>
    <cellStyle name="Note 2 3 8 4 7 4" xfId="29078"/>
    <cellStyle name="Note 2 3 8 4 7 5" xfId="33754"/>
    <cellStyle name="Note 2 3 8 4 7 6" xfId="39232"/>
    <cellStyle name="Note 2 3 8 4 7 7" xfId="44130"/>
    <cellStyle name="Note 2 3 8 4 7 8" xfId="50140"/>
    <cellStyle name="Note 2 3 8 4 8" xfId="9772"/>
    <cellStyle name="Note 2 3 8 4 8 2" xfId="16792"/>
    <cellStyle name="Note 2 3 8 4 8 3" xfId="24008"/>
    <cellStyle name="Note 2 3 8 4 8 4" xfId="29079"/>
    <cellStyle name="Note 2 3 8 4 8 5" xfId="33755"/>
    <cellStyle name="Note 2 3 8 4 8 6" xfId="39233"/>
    <cellStyle name="Note 2 3 8 4 8 7" xfId="44131"/>
    <cellStyle name="Note 2 3 8 4 8 8" xfId="50141"/>
    <cellStyle name="Note 2 3 8 4 9" xfId="10041"/>
    <cellStyle name="Note 2 3 8 4 9 2" xfId="16793"/>
    <cellStyle name="Note 2 3 8 4 9 3" xfId="24009"/>
    <cellStyle name="Note 2 3 8 4 9 4" xfId="29080"/>
    <cellStyle name="Note 2 3 8 4 9 5" xfId="33756"/>
    <cellStyle name="Note 2 3 8 4 9 6" xfId="39234"/>
    <cellStyle name="Note 2 3 8 4 9 7" xfId="44132"/>
    <cellStyle name="Note 2 3 8 4 9 8" xfId="50142"/>
    <cellStyle name="Note 2 3 8 5" xfId="5388"/>
    <cellStyle name="Note 2 3 8 5 2" xfId="16794"/>
    <cellStyle name="Note 2 3 8 5 3" xfId="24010"/>
    <cellStyle name="Note 2 3 8 5 4" xfId="29081"/>
    <cellStyle name="Note 2 3 8 5 5" xfId="33757"/>
    <cellStyle name="Note 2 3 8 5 6" xfId="39235"/>
    <cellStyle name="Note 2 3 8 5 7" xfId="44133"/>
    <cellStyle name="Note 2 3 8 5 8" xfId="50143"/>
    <cellStyle name="Note 2 3 8 6" xfId="5921"/>
    <cellStyle name="Note 2 3 8 6 2" xfId="16795"/>
    <cellStyle name="Note 2 3 8 6 3" xfId="24011"/>
    <cellStyle name="Note 2 3 8 6 4" xfId="29082"/>
    <cellStyle name="Note 2 3 8 6 5" xfId="33758"/>
    <cellStyle name="Note 2 3 8 6 6" xfId="39236"/>
    <cellStyle name="Note 2 3 8 6 7" xfId="44134"/>
    <cellStyle name="Note 2 3 8 6 8" xfId="50144"/>
    <cellStyle name="Note 2 3 8 7" xfId="6060"/>
    <cellStyle name="Note 2 3 8 7 2" xfId="16796"/>
    <cellStyle name="Note 2 3 8 7 3" xfId="24012"/>
    <cellStyle name="Note 2 3 8 7 4" xfId="29083"/>
    <cellStyle name="Note 2 3 8 7 5" xfId="33759"/>
    <cellStyle name="Note 2 3 8 7 6" xfId="39237"/>
    <cellStyle name="Note 2 3 8 7 7" xfId="44135"/>
    <cellStyle name="Note 2 3 8 7 8" xfId="50145"/>
    <cellStyle name="Note 2 3 8 8" xfId="4528"/>
    <cellStyle name="Note 2 3 8 8 2" xfId="16797"/>
    <cellStyle name="Note 2 3 8 8 3" xfId="24013"/>
    <cellStyle name="Note 2 3 8 8 4" xfId="29084"/>
    <cellStyle name="Note 2 3 8 8 5" xfId="33760"/>
    <cellStyle name="Note 2 3 8 8 6" xfId="39238"/>
    <cellStyle name="Note 2 3 8 8 7" xfId="44136"/>
    <cellStyle name="Note 2 3 8 8 8" xfId="50146"/>
    <cellStyle name="Note 2 3 8 9" xfId="10957"/>
    <cellStyle name="Note 2 3 9" xfId="957"/>
    <cellStyle name="Note 2 3 9 10" xfId="20353"/>
    <cellStyle name="Note 2 3 9 11" xfId="47028"/>
    <cellStyle name="Note 2 3 9 2" xfId="4200"/>
    <cellStyle name="Note 2 3 9 2 10" xfId="39239"/>
    <cellStyle name="Note 2 3 9 2 11" xfId="44137"/>
    <cellStyle name="Note 2 3 9 2 12" xfId="50147"/>
    <cellStyle name="Note 2 3 9 2 2" xfId="6940"/>
    <cellStyle name="Note 2 3 9 2 2 2" xfId="16799"/>
    <cellStyle name="Note 2 3 9 2 2 3" xfId="24015"/>
    <cellStyle name="Note 2 3 9 2 2 4" xfId="29086"/>
    <cellStyle name="Note 2 3 9 2 2 5" xfId="33762"/>
    <cellStyle name="Note 2 3 9 2 2 6" xfId="39240"/>
    <cellStyle name="Note 2 3 9 2 2 7" xfId="44138"/>
    <cellStyle name="Note 2 3 9 2 2 8" xfId="50148"/>
    <cellStyle name="Note 2 3 9 2 3" xfId="4402"/>
    <cellStyle name="Note 2 3 9 2 3 2" xfId="16800"/>
    <cellStyle name="Note 2 3 9 2 3 3" xfId="24016"/>
    <cellStyle name="Note 2 3 9 2 3 4" xfId="29087"/>
    <cellStyle name="Note 2 3 9 2 3 5" xfId="33763"/>
    <cellStyle name="Note 2 3 9 2 3 6" xfId="39241"/>
    <cellStyle name="Note 2 3 9 2 3 7" xfId="44139"/>
    <cellStyle name="Note 2 3 9 2 3 8" xfId="50149"/>
    <cellStyle name="Note 2 3 9 2 4" xfId="7537"/>
    <cellStyle name="Note 2 3 9 2 4 2" xfId="16801"/>
    <cellStyle name="Note 2 3 9 2 4 3" xfId="24017"/>
    <cellStyle name="Note 2 3 9 2 4 4" xfId="29088"/>
    <cellStyle name="Note 2 3 9 2 4 5" xfId="33764"/>
    <cellStyle name="Note 2 3 9 2 4 6" xfId="39242"/>
    <cellStyle name="Note 2 3 9 2 4 7" xfId="44140"/>
    <cellStyle name="Note 2 3 9 2 4 8" xfId="50150"/>
    <cellStyle name="Note 2 3 9 2 5" xfId="5224"/>
    <cellStyle name="Note 2 3 9 2 5 2" xfId="16802"/>
    <cellStyle name="Note 2 3 9 2 5 3" xfId="24018"/>
    <cellStyle name="Note 2 3 9 2 5 4" xfId="29089"/>
    <cellStyle name="Note 2 3 9 2 5 5" xfId="33765"/>
    <cellStyle name="Note 2 3 9 2 5 6" xfId="39243"/>
    <cellStyle name="Note 2 3 9 2 5 7" xfId="44141"/>
    <cellStyle name="Note 2 3 9 2 5 8" xfId="50151"/>
    <cellStyle name="Note 2 3 9 2 6" xfId="16798"/>
    <cellStyle name="Note 2 3 9 2 7" xfId="24014"/>
    <cellStyle name="Note 2 3 9 2 8" xfId="29085"/>
    <cellStyle name="Note 2 3 9 2 9" xfId="33761"/>
    <cellStyle name="Note 2 3 9 3" xfId="4807"/>
    <cellStyle name="Note 2 3 9 3 10" xfId="16803"/>
    <cellStyle name="Note 2 3 9 3 11" xfId="24019"/>
    <cellStyle name="Note 2 3 9 3 12" xfId="29090"/>
    <cellStyle name="Note 2 3 9 3 13" xfId="33766"/>
    <cellStyle name="Note 2 3 9 3 14" xfId="39244"/>
    <cellStyle name="Note 2 3 9 3 15" xfId="44142"/>
    <cellStyle name="Note 2 3 9 3 16" xfId="50152"/>
    <cellStyle name="Note 2 3 9 3 2" xfId="7163"/>
    <cellStyle name="Note 2 3 9 3 2 2" xfId="16804"/>
    <cellStyle name="Note 2 3 9 3 2 3" xfId="24020"/>
    <cellStyle name="Note 2 3 9 3 2 4" xfId="29091"/>
    <cellStyle name="Note 2 3 9 3 2 5" xfId="33767"/>
    <cellStyle name="Note 2 3 9 3 2 6" xfId="39245"/>
    <cellStyle name="Note 2 3 9 3 2 7" xfId="44143"/>
    <cellStyle name="Note 2 3 9 3 2 8" xfId="50153"/>
    <cellStyle name="Note 2 3 9 3 3" xfId="7718"/>
    <cellStyle name="Note 2 3 9 3 3 2" xfId="16805"/>
    <cellStyle name="Note 2 3 9 3 3 3" xfId="24021"/>
    <cellStyle name="Note 2 3 9 3 3 4" xfId="29092"/>
    <cellStyle name="Note 2 3 9 3 3 5" xfId="33768"/>
    <cellStyle name="Note 2 3 9 3 3 6" xfId="39246"/>
    <cellStyle name="Note 2 3 9 3 3 7" xfId="44144"/>
    <cellStyle name="Note 2 3 9 3 3 8" xfId="50154"/>
    <cellStyle name="Note 2 3 9 3 4" xfId="8030"/>
    <cellStyle name="Note 2 3 9 3 4 2" xfId="16806"/>
    <cellStyle name="Note 2 3 9 3 4 3" xfId="24022"/>
    <cellStyle name="Note 2 3 9 3 4 4" xfId="29093"/>
    <cellStyle name="Note 2 3 9 3 4 5" xfId="33769"/>
    <cellStyle name="Note 2 3 9 3 4 6" xfId="39247"/>
    <cellStyle name="Note 2 3 9 3 4 7" xfId="44145"/>
    <cellStyle name="Note 2 3 9 3 4 8" xfId="50155"/>
    <cellStyle name="Note 2 3 9 3 5" xfId="8491"/>
    <cellStyle name="Note 2 3 9 3 5 2" xfId="16807"/>
    <cellStyle name="Note 2 3 9 3 5 3" xfId="24023"/>
    <cellStyle name="Note 2 3 9 3 5 4" xfId="29094"/>
    <cellStyle name="Note 2 3 9 3 5 5" xfId="33770"/>
    <cellStyle name="Note 2 3 9 3 5 6" xfId="39248"/>
    <cellStyle name="Note 2 3 9 3 5 7" xfId="44146"/>
    <cellStyle name="Note 2 3 9 3 5 8" xfId="50156"/>
    <cellStyle name="Note 2 3 9 3 6" xfId="8830"/>
    <cellStyle name="Note 2 3 9 3 6 2" xfId="16808"/>
    <cellStyle name="Note 2 3 9 3 6 3" xfId="24024"/>
    <cellStyle name="Note 2 3 9 3 6 4" xfId="29095"/>
    <cellStyle name="Note 2 3 9 3 6 5" xfId="33771"/>
    <cellStyle name="Note 2 3 9 3 6 6" xfId="39249"/>
    <cellStyle name="Note 2 3 9 3 6 7" xfId="44147"/>
    <cellStyle name="Note 2 3 9 3 6 8" xfId="50157"/>
    <cellStyle name="Note 2 3 9 3 7" xfId="9292"/>
    <cellStyle name="Note 2 3 9 3 7 2" xfId="16809"/>
    <cellStyle name="Note 2 3 9 3 7 3" xfId="24025"/>
    <cellStyle name="Note 2 3 9 3 7 4" xfId="29096"/>
    <cellStyle name="Note 2 3 9 3 7 5" xfId="33772"/>
    <cellStyle name="Note 2 3 9 3 7 6" xfId="39250"/>
    <cellStyle name="Note 2 3 9 3 7 7" xfId="44148"/>
    <cellStyle name="Note 2 3 9 3 7 8" xfId="50158"/>
    <cellStyle name="Note 2 3 9 3 8" xfId="9654"/>
    <cellStyle name="Note 2 3 9 3 8 2" xfId="16810"/>
    <cellStyle name="Note 2 3 9 3 8 3" xfId="24026"/>
    <cellStyle name="Note 2 3 9 3 8 4" xfId="29097"/>
    <cellStyle name="Note 2 3 9 3 8 5" xfId="33773"/>
    <cellStyle name="Note 2 3 9 3 8 6" xfId="39251"/>
    <cellStyle name="Note 2 3 9 3 8 7" xfId="44149"/>
    <cellStyle name="Note 2 3 9 3 8 8" xfId="50159"/>
    <cellStyle name="Note 2 3 9 3 9" xfId="9923"/>
    <cellStyle name="Note 2 3 9 3 9 2" xfId="16811"/>
    <cellStyle name="Note 2 3 9 3 9 3" xfId="24027"/>
    <cellStyle name="Note 2 3 9 3 9 4" xfId="29098"/>
    <cellStyle name="Note 2 3 9 3 9 5" xfId="33774"/>
    <cellStyle name="Note 2 3 9 3 9 6" xfId="39252"/>
    <cellStyle name="Note 2 3 9 3 9 7" xfId="44150"/>
    <cellStyle name="Note 2 3 9 3 9 8" xfId="50160"/>
    <cellStyle name="Note 2 3 9 4" xfId="4975"/>
    <cellStyle name="Note 2 3 9 4 10" xfId="16812"/>
    <cellStyle name="Note 2 3 9 4 11" xfId="24028"/>
    <cellStyle name="Note 2 3 9 4 12" xfId="29099"/>
    <cellStyle name="Note 2 3 9 4 13" xfId="33775"/>
    <cellStyle name="Note 2 3 9 4 14" xfId="39253"/>
    <cellStyle name="Note 2 3 9 4 15" xfId="44151"/>
    <cellStyle name="Note 2 3 9 4 16" xfId="50161"/>
    <cellStyle name="Note 2 3 9 4 2" xfId="6756"/>
    <cellStyle name="Note 2 3 9 4 2 2" xfId="16813"/>
    <cellStyle name="Note 2 3 9 4 2 3" xfId="24029"/>
    <cellStyle name="Note 2 3 9 4 2 4" xfId="29100"/>
    <cellStyle name="Note 2 3 9 4 2 5" xfId="33776"/>
    <cellStyle name="Note 2 3 9 4 2 6" xfId="39254"/>
    <cellStyle name="Note 2 3 9 4 2 7" xfId="44152"/>
    <cellStyle name="Note 2 3 9 4 2 8" xfId="50162"/>
    <cellStyle name="Note 2 3 9 4 3" xfId="5407"/>
    <cellStyle name="Note 2 3 9 4 3 2" xfId="16814"/>
    <cellStyle name="Note 2 3 9 4 3 3" xfId="24030"/>
    <cellStyle name="Note 2 3 9 4 3 4" xfId="29101"/>
    <cellStyle name="Note 2 3 9 4 3 5" xfId="33777"/>
    <cellStyle name="Note 2 3 9 4 3 6" xfId="39255"/>
    <cellStyle name="Note 2 3 9 4 3 7" xfId="44153"/>
    <cellStyle name="Note 2 3 9 4 3 8" xfId="50163"/>
    <cellStyle name="Note 2 3 9 4 4" xfId="6606"/>
    <cellStyle name="Note 2 3 9 4 4 2" xfId="16815"/>
    <cellStyle name="Note 2 3 9 4 4 3" xfId="24031"/>
    <cellStyle name="Note 2 3 9 4 4 4" xfId="29102"/>
    <cellStyle name="Note 2 3 9 4 4 5" xfId="33778"/>
    <cellStyle name="Note 2 3 9 4 4 6" xfId="39256"/>
    <cellStyle name="Note 2 3 9 4 4 7" xfId="44154"/>
    <cellStyle name="Note 2 3 9 4 4 8" xfId="50164"/>
    <cellStyle name="Note 2 3 9 4 5" xfId="6392"/>
    <cellStyle name="Note 2 3 9 4 5 2" xfId="16816"/>
    <cellStyle name="Note 2 3 9 4 5 3" xfId="24032"/>
    <cellStyle name="Note 2 3 9 4 5 4" xfId="29103"/>
    <cellStyle name="Note 2 3 9 4 5 5" xfId="33779"/>
    <cellStyle name="Note 2 3 9 4 5 6" xfId="39257"/>
    <cellStyle name="Note 2 3 9 4 5 7" xfId="44155"/>
    <cellStyle name="Note 2 3 9 4 5 8" xfId="50165"/>
    <cellStyle name="Note 2 3 9 4 6" xfId="5680"/>
    <cellStyle name="Note 2 3 9 4 6 2" xfId="16817"/>
    <cellStyle name="Note 2 3 9 4 6 3" xfId="24033"/>
    <cellStyle name="Note 2 3 9 4 6 4" xfId="29104"/>
    <cellStyle name="Note 2 3 9 4 6 5" xfId="33780"/>
    <cellStyle name="Note 2 3 9 4 6 6" xfId="39258"/>
    <cellStyle name="Note 2 3 9 4 6 7" xfId="44156"/>
    <cellStyle name="Note 2 3 9 4 6 8" xfId="50166"/>
    <cellStyle name="Note 2 3 9 4 7" xfId="7337"/>
    <cellStyle name="Note 2 3 9 4 7 2" xfId="16818"/>
    <cellStyle name="Note 2 3 9 4 7 3" xfId="24034"/>
    <cellStyle name="Note 2 3 9 4 7 4" xfId="29105"/>
    <cellStyle name="Note 2 3 9 4 7 5" xfId="33781"/>
    <cellStyle name="Note 2 3 9 4 7 6" xfId="39259"/>
    <cellStyle name="Note 2 3 9 4 7 7" xfId="44157"/>
    <cellStyle name="Note 2 3 9 4 7 8" xfId="50167"/>
    <cellStyle name="Note 2 3 9 4 8" xfId="6389"/>
    <cellStyle name="Note 2 3 9 4 8 2" xfId="16819"/>
    <cellStyle name="Note 2 3 9 4 8 3" xfId="24035"/>
    <cellStyle name="Note 2 3 9 4 8 4" xfId="29106"/>
    <cellStyle name="Note 2 3 9 4 8 5" xfId="33782"/>
    <cellStyle name="Note 2 3 9 4 8 6" xfId="39260"/>
    <cellStyle name="Note 2 3 9 4 8 7" xfId="44158"/>
    <cellStyle name="Note 2 3 9 4 8 8" xfId="50168"/>
    <cellStyle name="Note 2 3 9 4 9" xfId="6354"/>
    <cellStyle name="Note 2 3 9 4 9 2" xfId="16820"/>
    <cellStyle name="Note 2 3 9 4 9 3" xfId="24036"/>
    <cellStyle name="Note 2 3 9 4 9 4" xfId="29107"/>
    <cellStyle name="Note 2 3 9 4 9 5" xfId="33783"/>
    <cellStyle name="Note 2 3 9 4 9 6" xfId="39261"/>
    <cellStyle name="Note 2 3 9 4 9 7" xfId="44159"/>
    <cellStyle name="Note 2 3 9 4 9 8" xfId="50169"/>
    <cellStyle name="Note 2 3 9 5" xfId="5444"/>
    <cellStyle name="Note 2 3 9 5 2" xfId="16821"/>
    <cellStyle name="Note 2 3 9 5 3" xfId="24037"/>
    <cellStyle name="Note 2 3 9 5 4" xfId="29108"/>
    <cellStyle name="Note 2 3 9 5 5" xfId="33784"/>
    <cellStyle name="Note 2 3 9 5 6" xfId="39262"/>
    <cellStyle name="Note 2 3 9 5 7" xfId="44160"/>
    <cellStyle name="Note 2 3 9 5 8" xfId="50170"/>
    <cellStyle name="Note 2 3 9 6" xfId="4087"/>
    <cellStyle name="Note 2 3 9 6 2" xfId="16822"/>
    <cellStyle name="Note 2 3 9 6 3" xfId="24038"/>
    <cellStyle name="Note 2 3 9 6 4" xfId="29109"/>
    <cellStyle name="Note 2 3 9 6 5" xfId="33785"/>
    <cellStyle name="Note 2 3 9 6 6" xfId="39263"/>
    <cellStyle name="Note 2 3 9 6 7" xfId="44161"/>
    <cellStyle name="Note 2 3 9 6 8" xfId="50171"/>
    <cellStyle name="Note 2 3 9 7" xfId="5054"/>
    <cellStyle name="Note 2 3 9 7 2" xfId="16823"/>
    <cellStyle name="Note 2 3 9 7 3" xfId="24039"/>
    <cellStyle name="Note 2 3 9 7 4" xfId="29110"/>
    <cellStyle name="Note 2 3 9 7 5" xfId="33786"/>
    <cellStyle name="Note 2 3 9 7 6" xfId="39264"/>
    <cellStyle name="Note 2 3 9 7 7" xfId="44162"/>
    <cellStyle name="Note 2 3 9 7 8" xfId="50172"/>
    <cellStyle name="Note 2 3 9 8" xfId="3921"/>
    <cellStyle name="Note 2 3 9 8 2" xfId="16824"/>
    <cellStyle name="Note 2 3 9 8 3" xfId="24040"/>
    <cellStyle name="Note 2 3 9 8 4" xfId="29111"/>
    <cellStyle name="Note 2 3 9 8 5" xfId="33787"/>
    <cellStyle name="Note 2 3 9 8 6" xfId="39265"/>
    <cellStyle name="Note 2 3 9 8 7" xfId="44163"/>
    <cellStyle name="Note 2 3 9 8 8" xfId="50173"/>
    <cellStyle name="Note 2 3 9 9" xfId="10972"/>
    <cellStyle name="Note 2 4" xfId="434"/>
    <cellStyle name="Note 2 4 10" xfId="983"/>
    <cellStyle name="Note 2 4 10 10" xfId="20239"/>
    <cellStyle name="Note 2 4 10 11" xfId="47040"/>
    <cellStyle name="Note 2 4 10 2" xfId="4216"/>
    <cellStyle name="Note 2 4 10 2 10" xfId="39266"/>
    <cellStyle name="Note 2 4 10 2 11" xfId="44164"/>
    <cellStyle name="Note 2 4 10 2 12" xfId="50174"/>
    <cellStyle name="Note 2 4 10 2 2" xfId="6948"/>
    <cellStyle name="Note 2 4 10 2 2 2" xfId="16826"/>
    <cellStyle name="Note 2 4 10 2 2 3" xfId="24042"/>
    <cellStyle name="Note 2 4 10 2 2 4" xfId="29113"/>
    <cellStyle name="Note 2 4 10 2 2 5" xfId="33789"/>
    <cellStyle name="Note 2 4 10 2 2 6" xfId="39267"/>
    <cellStyle name="Note 2 4 10 2 2 7" xfId="44165"/>
    <cellStyle name="Note 2 4 10 2 2 8" xfId="50175"/>
    <cellStyle name="Note 2 4 10 2 3" xfId="5956"/>
    <cellStyle name="Note 2 4 10 2 3 2" xfId="16827"/>
    <cellStyle name="Note 2 4 10 2 3 3" xfId="24043"/>
    <cellStyle name="Note 2 4 10 2 3 4" xfId="29114"/>
    <cellStyle name="Note 2 4 10 2 3 5" xfId="33790"/>
    <cellStyle name="Note 2 4 10 2 3 6" xfId="39268"/>
    <cellStyle name="Note 2 4 10 2 3 7" xfId="44166"/>
    <cellStyle name="Note 2 4 10 2 3 8" xfId="50176"/>
    <cellStyle name="Note 2 4 10 2 4" xfId="5625"/>
    <cellStyle name="Note 2 4 10 2 4 2" xfId="16828"/>
    <cellStyle name="Note 2 4 10 2 4 3" xfId="24044"/>
    <cellStyle name="Note 2 4 10 2 4 4" xfId="29115"/>
    <cellStyle name="Note 2 4 10 2 4 5" xfId="33791"/>
    <cellStyle name="Note 2 4 10 2 4 6" xfId="39269"/>
    <cellStyle name="Note 2 4 10 2 4 7" xfId="44167"/>
    <cellStyle name="Note 2 4 10 2 4 8" xfId="50177"/>
    <cellStyle name="Note 2 4 10 2 5" xfId="6706"/>
    <cellStyle name="Note 2 4 10 2 5 2" xfId="16829"/>
    <cellStyle name="Note 2 4 10 2 5 3" xfId="24045"/>
    <cellStyle name="Note 2 4 10 2 5 4" xfId="29116"/>
    <cellStyle name="Note 2 4 10 2 5 5" xfId="33792"/>
    <cellStyle name="Note 2 4 10 2 5 6" xfId="39270"/>
    <cellStyle name="Note 2 4 10 2 5 7" xfId="44168"/>
    <cellStyle name="Note 2 4 10 2 5 8" xfId="50178"/>
    <cellStyle name="Note 2 4 10 2 6" xfId="16825"/>
    <cellStyle name="Note 2 4 10 2 7" xfId="24041"/>
    <cellStyle name="Note 2 4 10 2 8" xfId="29112"/>
    <cellStyle name="Note 2 4 10 2 9" xfId="33788"/>
    <cellStyle name="Note 2 4 10 3" xfId="5614"/>
    <cellStyle name="Note 2 4 10 3 10" xfId="16830"/>
    <cellStyle name="Note 2 4 10 3 11" xfId="24046"/>
    <cellStyle name="Note 2 4 10 3 12" xfId="29117"/>
    <cellStyle name="Note 2 4 10 3 13" xfId="33793"/>
    <cellStyle name="Note 2 4 10 3 14" xfId="39271"/>
    <cellStyle name="Note 2 4 10 3 15" xfId="44169"/>
    <cellStyle name="Note 2 4 10 3 16" xfId="50179"/>
    <cellStyle name="Note 2 4 10 3 2" xfId="7438"/>
    <cellStyle name="Note 2 4 10 3 2 2" xfId="16831"/>
    <cellStyle name="Note 2 4 10 3 2 3" xfId="24047"/>
    <cellStyle name="Note 2 4 10 3 2 4" xfId="29118"/>
    <cellStyle name="Note 2 4 10 3 2 5" xfId="33794"/>
    <cellStyle name="Note 2 4 10 3 2 6" xfId="39272"/>
    <cellStyle name="Note 2 4 10 3 2 7" xfId="44170"/>
    <cellStyle name="Note 2 4 10 3 2 8" xfId="50180"/>
    <cellStyle name="Note 2 4 10 3 3" xfId="7957"/>
    <cellStyle name="Note 2 4 10 3 3 2" xfId="16832"/>
    <cellStyle name="Note 2 4 10 3 3 3" xfId="24048"/>
    <cellStyle name="Note 2 4 10 3 3 4" xfId="29119"/>
    <cellStyle name="Note 2 4 10 3 3 5" xfId="33795"/>
    <cellStyle name="Note 2 4 10 3 3 6" xfId="39273"/>
    <cellStyle name="Note 2 4 10 3 3 7" xfId="44171"/>
    <cellStyle name="Note 2 4 10 3 3 8" xfId="50181"/>
    <cellStyle name="Note 2 4 10 3 4" xfId="8297"/>
    <cellStyle name="Note 2 4 10 3 4 2" xfId="16833"/>
    <cellStyle name="Note 2 4 10 3 4 3" xfId="24049"/>
    <cellStyle name="Note 2 4 10 3 4 4" xfId="29120"/>
    <cellStyle name="Note 2 4 10 3 4 5" xfId="33796"/>
    <cellStyle name="Note 2 4 10 3 4 6" xfId="39274"/>
    <cellStyle name="Note 2 4 10 3 4 7" xfId="44172"/>
    <cellStyle name="Note 2 4 10 3 4 8" xfId="50182"/>
    <cellStyle name="Note 2 4 10 3 5" xfId="8733"/>
    <cellStyle name="Note 2 4 10 3 5 2" xfId="16834"/>
    <cellStyle name="Note 2 4 10 3 5 3" xfId="24050"/>
    <cellStyle name="Note 2 4 10 3 5 4" xfId="29121"/>
    <cellStyle name="Note 2 4 10 3 5 5" xfId="33797"/>
    <cellStyle name="Note 2 4 10 3 5 6" xfId="39275"/>
    <cellStyle name="Note 2 4 10 3 5 7" xfId="44173"/>
    <cellStyle name="Note 2 4 10 3 5 8" xfId="50183"/>
    <cellStyle name="Note 2 4 10 3 6" xfId="9079"/>
    <cellStyle name="Note 2 4 10 3 6 2" xfId="16835"/>
    <cellStyle name="Note 2 4 10 3 6 3" xfId="24051"/>
    <cellStyle name="Note 2 4 10 3 6 4" xfId="29122"/>
    <cellStyle name="Note 2 4 10 3 6 5" xfId="33798"/>
    <cellStyle name="Note 2 4 10 3 6 6" xfId="39276"/>
    <cellStyle name="Note 2 4 10 3 6 7" xfId="44174"/>
    <cellStyle name="Note 2 4 10 3 6 8" xfId="50184"/>
    <cellStyle name="Note 2 4 10 3 7" xfId="9528"/>
    <cellStyle name="Note 2 4 10 3 7 2" xfId="16836"/>
    <cellStyle name="Note 2 4 10 3 7 3" xfId="24052"/>
    <cellStyle name="Note 2 4 10 3 7 4" xfId="29123"/>
    <cellStyle name="Note 2 4 10 3 7 5" xfId="33799"/>
    <cellStyle name="Note 2 4 10 3 7 6" xfId="39277"/>
    <cellStyle name="Note 2 4 10 3 7 7" xfId="44175"/>
    <cellStyle name="Note 2 4 10 3 7 8" xfId="50185"/>
    <cellStyle name="Note 2 4 10 3 8" xfId="9844"/>
    <cellStyle name="Note 2 4 10 3 8 2" xfId="16837"/>
    <cellStyle name="Note 2 4 10 3 8 3" xfId="24053"/>
    <cellStyle name="Note 2 4 10 3 8 4" xfId="29124"/>
    <cellStyle name="Note 2 4 10 3 8 5" xfId="33800"/>
    <cellStyle name="Note 2 4 10 3 8 6" xfId="39278"/>
    <cellStyle name="Note 2 4 10 3 8 7" xfId="44176"/>
    <cellStyle name="Note 2 4 10 3 8 8" xfId="50186"/>
    <cellStyle name="Note 2 4 10 3 9" xfId="10113"/>
    <cellStyle name="Note 2 4 10 3 9 2" xfId="16838"/>
    <cellStyle name="Note 2 4 10 3 9 3" xfId="24054"/>
    <cellStyle name="Note 2 4 10 3 9 4" xfId="29125"/>
    <cellStyle name="Note 2 4 10 3 9 5" xfId="33801"/>
    <cellStyle name="Note 2 4 10 3 9 6" xfId="39279"/>
    <cellStyle name="Note 2 4 10 3 9 7" xfId="44177"/>
    <cellStyle name="Note 2 4 10 3 9 8" xfId="50187"/>
    <cellStyle name="Note 2 4 10 4" xfId="5298"/>
    <cellStyle name="Note 2 4 10 4 10" xfId="16839"/>
    <cellStyle name="Note 2 4 10 4 11" xfId="24055"/>
    <cellStyle name="Note 2 4 10 4 12" xfId="29126"/>
    <cellStyle name="Note 2 4 10 4 13" xfId="33802"/>
    <cellStyle name="Note 2 4 10 4 14" xfId="39280"/>
    <cellStyle name="Note 2 4 10 4 15" xfId="44178"/>
    <cellStyle name="Note 2 4 10 4 16" xfId="50188"/>
    <cellStyle name="Note 2 4 10 4 2" xfId="7426"/>
    <cellStyle name="Note 2 4 10 4 2 2" xfId="16840"/>
    <cellStyle name="Note 2 4 10 4 2 3" xfId="24056"/>
    <cellStyle name="Note 2 4 10 4 2 4" xfId="29127"/>
    <cellStyle name="Note 2 4 10 4 2 5" xfId="33803"/>
    <cellStyle name="Note 2 4 10 4 2 6" xfId="39281"/>
    <cellStyle name="Note 2 4 10 4 2 7" xfId="44179"/>
    <cellStyle name="Note 2 4 10 4 2 8" xfId="50189"/>
    <cellStyle name="Note 2 4 10 4 3" xfId="7944"/>
    <cellStyle name="Note 2 4 10 4 3 2" xfId="16841"/>
    <cellStyle name="Note 2 4 10 4 3 3" xfId="24057"/>
    <cellStyle name="Note 2 4 10 4 3 4" xfId="29128"/>
    <cellStyle name="Note 2 4 10 4 3 5" xfId="33804"/>
    <cellStyle name="Note 2 4 10 4 3 6" xfId="39282"/>
    <cellStyle name="Note 2 4 10 4 3 7" xfId="44180"/>
    <cellStyle name="Note 2 4 10 4 3 8" xfId="50190"/>
    <cellStyle name="Note 2 4 10 4 4" xfId="8283"/>
    <cellStyle name="Note 2 4 10 4 4 2" xfId="16842"/>
    <cellStyle name="Note 2 4 10 4 4 3" xfId="24058"/>
    <cellStyle name="Note 2 4 10 4 4 4" xfId="29129"/>
    <cellStyle name="Note 2 4 10 4 4 5" xfId="33805"/>
    <cellStyle name="Note 2 4 10 4 4 6" xfId="39283"/>
    <cellStyle name="Note 2 4 10 4 4 7" xfId="44181"/>
    <cellStyle name="Note 2 4 10 4 4 8" xfId="50191"/>
    <cellStyle name="Note 2 4 10 4 5" xfId="8718"/>
    <cellStyle name="Note 2 4 10 4 5 2" xfId="16843"/>
    <cellStyle name="Note 2 4 10 4 5 3" xfId="24059"/>
    <cellStyle name="Note 2 4 10 4 5 4" xfId="29130"/>
    <cellStyle name="Note 2 4 10 4 5 5" xfId="33806"/>
    <cellStyle name="Note 2 4 10 4 5 6" xfId="39284"/>
    <cellStyle name="Note 2 4 10 4 5 7" xfId="44182"/>
    <cellStyle name="Note 2 4 10 4 5 8" xfId="50192"/>
    <cellStyle name="Note 2 4 10 4 6" xfId="9067"/>
    <cellStyle name="Note 2 4 10 4 6 2" xfId="16844"/>
    <cellStyle name="Note 2 4 10 4 6 3" xfId="24060"/>
    <cellStyle name="Note 2 4 10 4 6 4" xfId="29131"/>
    <cellStyle name="Note 2 4 10 4 6 5" xfId="33807"/>
    <cellStyle name="Note 2 4 10 4 6 6" xfId="39285"/>
    <cellStyle name="Note 2 4 10 4 6 7" xfId="44183"/>
    <cellStyle name="Note 2 4 10 4 6 8" xfId="50193"/>
    <cellStyle name="Note 2 4 10 4 7" xfId="9517"/>
    <cellStyle name="Note 2 4 10 4 7 2" xfId="16845"/>
    <cellStyle name="Note 2 4 10 4 7 3" xfId="24061"/>
    <cellStyle name="Note 2 4 10 4 7 4" xfId="29132"/>
    <cellStyle name="Note 2 4 10 4 7 5" xfId="33808"/>
    <cellStyle name="Note 2 4 10 4 7 6" xfId="39286"/>
    <cellStyle name="Note 2 4 10 4 7 7" xfId="44184"/>
    <cellStyle name="Note 2 4 10 4 7 8" xfId="50194"/>
    <cellStyle name="Note 2 4 10 4 8" xfId="9834"/>
    <cellStyle name="Note 2 4 10 4 8 2" xfId="16846"/>
    <cellStyle name="Note 2 4 10 4 8 3" xfId="24062"/>
    <cellStyle name="Note 2 4 10 4 8 4" xfId="29133"/>
    <cellStyle name="Note 2 4 10 4 8 5" xfId="33809"/>
    <cellStyle name="Note 2 4 10 4 8 6" xfId="39287"/>
    <cellStyle name="Note 2 4 10 4 8 7" xfId="44185"/>
    <cellStyle name="Note 2 4 10 4 8 8" xfId="50195"/>
    <cellStyle name="Note 2 4 10 4 9" xfId="10103"/>
    <cellStyle name="Note 2 4 10 4 9 2" xfId="16847"/>
    <cellStyle name="Note 2 4 10 4 9 3" xfId="24063"/>
    <cellStyle name="Note 2 4 10 4 9 4" xfId="29134"/>
    <cellStyle name="Note 2 4 10 4 9 5" xfId="33810"/>
    <cellStyle name="Note 2 4 10 4 9 6" xfId="39288"/>
    <cellStyle name="Note 2 4 10 4 9 7" xfId="44186"/>
    <cellStyle name="Note 2 4 10 4 9 8" xfId="50196"/>
    <cellStyle name="Note 2 4 10 5" xfId="5269"/>
    <cellStyle name="Note 2 4 10 5 2" xfId="16848"/>
    <cellStyle name="Note 2 4 10 5 3" xfId="24064"/>
    <cellStyle name="Note 2 4 10 5 4" xfId="29135"/>
    <cellStyle name="Note 2 4 10 5 5" xfId="33811"/>
    <cellStyle name="Note 2 4 10 5 6" xfId="39289"/>
    <cellStyle name="Note 2 4 10 5 7" xfId="44187"/>
    <cellStyle name="Note 2 4 10 5 8" xfId="50197"/>
    <cellStyle name="Note 2 4 10 6" xfId="4994"/>
    <cellStyle name="Note 2 4 10 6 2" xfId="16849"/>
    <cellStyle name="Note 2 4 10 6 3" xfId="24065"/>
    <cellStyle name="Note 2 4 10 6 4" xfId="29136"/>
    <cellStyle name="Note 2 4 10 6 5" xfId="33812"/>
    <cellStyle name="Note 2 4 10 6 6" xfId="39290"/>
    <cellStyle name="Note 2 4 10 6 7" xfId="44188"/>
    <cellStyle name="Note 2 4 10 6 8" xfId="50198"/>
    <cellStyle name="Note 2 4 10 7" xfId="6143"/>
    <cellStyle name="Note 2 4 10 7 2" xfId="16850"/>
    <cellStyle name="Note 2 4 10 7 3" xfId="24066"/>
    <cellStyle name="Note 2 4 10 7 4" xfId="29137"/>
    <cellStyle name="Note 2 4 10 7 5" xfId="33813"/>
    <cellStyle name="Note 2 4 10 7 6" xfId="39291"/>
    <cellStyle name="Note 2 4 10 7 7" xfId="44189"/>
    <cellStyle name="Note 2 4 10 7 8" xfId="50199"/>
    <cellStyle name="Note 2 4 10 8" xfId="4370"/>
    <cellStyle name="Note 2 4 10 8 2" xfId="16851"/>
    <cellStyle name="Note 2 4 10 8 3" xfId="24067"/>
    <cellStyle name="Note 2 4 10 8 4" xfId="29138"/>
    <cellStyle name="Note 2 4 10 8 5" xfId="33814"/>
    <cellStyle name="Note 2 4 10 8 6" xfId="39292"/>
    <cellStyle name="Note 2 4 10 8 7" xfId="44190"/>
    <cellStyle name="Note 2 4 10 8 8" xfId="50200"/>
    <cellStyle name="Note 2 4 10 9" xfId="10997"/>
    <cellStyle name="Note 2 4 11" xfId="1228"/>
    <cellStyle name="Note 2 4 11 10" xfId="26854"/>
    <cellStyle name="Note 2 4 11 11" xfId="47097"/>
    <cellStyle name="Note 2 4 11 2" xfId="4349"/>
    <cellStyle name="Note 2 4 11 2 10" xfId="39293"/>
    <cellStyle name="Note 2 4 11 2 11" xfId="44191"/>
    <cellStyle name="Note 2 4 11 2 12" xfId="50201"/>
    <cellStyle name="Note 2 4 11 2 2" xfId="6998"/>
    <cellStyle name="Note 2 4 11 2 2 2" xfId="16853"/>
    <cellStyle name="Note 2 4 11 2 2 3" xfId="24069"/>
    <cellStyle name="Note 2 4 11 2 2 4" xfId="29140"/>
    <cellStyle name="Note 2 4 11 2 2 5" xfId="33816"/>
    <cellStyle name="Note 2 4 11 2 2 6" xfId="39294"/>
    <cellStyle name="Note 2 4 11 2 2 7" xfId="44192"/>
    <cellStyle name="Note 2 4 11 2 2 8" xfId="50202"/>
    <cellStyle name="Note 2 4 11 2 3" xfId="5567"/>
    <cellStyle name="Note 2 4 11 2 3 2" xfId="16854"/>
    <cellStyle name="Note 2 4 11 2 3 3" xfId="24070"/>
    <cellStyle name="Note 2 4 11 2 3 4" xfId="29141"/>
    <cellStyle name="Note 2 4 11 2 3 5" xfId="33817"/>
    <cellStyle name="Note 2 4 11 2 3 6" xfId="39295"/>
    <cellStyle name="Note 2 4 11 2 3 7" xfId="44193"/>
    <cellStyle name="Note 2 4 11 2 3 8" xfId="50203"/>
    <cellStyle name="Note 2 4 11 2 4" xfId="3724"/>
    <cellStyle name="Note 2 4 11 2 4 2" xfId="16855"/>
    <cellStyle name="Note 2 4 11 2 4 3" xfId="24071"/>
    <cellStyle name="Note 2 4 11 2 4 4" xfId="29142"/>
    <cellStyle name="Note 2 4 11 2 4 5" xfId="33818"/>
    <cellStyle name="Note 2 4 11 2 4 6" xfId="39296"/>
    <cellStyle name="Note 2 4 11 2 4 7" xfId="44194"/>
    <cellStyle name="Note 2 4 11 2 4 8" xfId="50204"/>
    <cellStyle name="Note 2 4 11 2 5" xfId="9169"/>
    <cellStyle name="Note 2 4 11 2 5 2" xfId="16856"/>
    <cellStyle name="Note 2 4 11 2 5 3" xfId="24072"/>
    <cellStyle name="Note 2 4 11 2 5 4" xfId="29143"/>
    <cellStyle name="Note 2 4 11 2 5 5" xfId="33819"/>
    <cellStyle name="Note 2 4 11 2 5 6" xfId="39297"/>
    <cellStyle name="Note 2 4 11 2 5 7" xfId="44195"/>
    <cellStyle name="Note 2 4 11 2 5 8" xfId="50205"/>
    <cellStyle name="Note 2 4 11 2 6" xfId="16852"/>
    <cellStyle name="Note 2 4 11 2 7" xfId="24068"/>
    <cellStyle name="Note 2 4 11 2 8" xfId="29139"/>
    <cellStyle name="Note 2 4 11 2 9" xfId="33815"/>
    <cellStyle name="Note 2 4 11 3" xfId="4802"/>
    <cellStyle name="Note 2 4 11 3 10" xfId="16857"/>
    <cellStyle name="Note 2 4 11 3 11" xfId="24073"/>
    <cellStyle name="Note 2 4 11 3 12" xfId="29144"/>
    <cellStyle name="Note 2 4 11 3 13" xfId="33820"/>
    <cellStyle name="Note 2 4 11 3 14" xfId="39298"/>
    <cellStyle name="Note 2 4 11 3 15" xfId="44196"/>
    <cellStyle name="Note 2 4 11 3 16" xfId="50206"/>
    <cellStyle name="Note 2 4 11 3 2" xfId="7158"/>
    <cellStyle name="Note 2 4 11 3 2 2" xfId="16858"/>
    <cellStyle name="Note 2 4 11 3 2 3" xfId="24074"/>
    <cellStyle name="Note 2 4 11 3 2 4" xfId="29145"/>
    <cellStyle name="Note 2 4 11 3 2 5" xfId="33821"/>
    <cellStyle name="Note 2 4 11 3 2 6" xfId="39299"/>
    <cellStyle name="Note 2 4 11 3 2 7" xfId="44197"/>
    <cellStyle name="Note 2 4 11 3 2 8" xfId="50207"/>
    <cellStyle name="Note 2 4 11 3 3" xfId="7717"/>
    <cellStyle name="Note 2 4 11 3 3 2" xfId="16859"/>
    <cellStyle name="Note 2 4 11 3 3 3" xfId="24075"/>
    <cellStyle name="Note 2 4 11 3 3 4" xfId="29146"/>
    <cellStyle name="Note 2 4 11 3 3 5" xfId="33822"/>
    <cellStyle name="Note 2 4 11 3 3 6" xfId="39300"/>
    <cellStyle name="Note 2 4 11 3 3 7" xfId="44198"/>
    <cellStyle name="Note 2 4 11 3 3 8" xfId="50208"/>
    <cellStyle name="Note 2 4 11 3 4" xfId="8029"/>
    <cellStyle name="Note 2 4 11 3 4 2" xfId="16860"/>
    <cellStyle name="Note 2 4 11 3 4 3" xfId="24076"/>
    <cellStyle name="Note 2 4 11 3 4 4" xfId="29147"/>
    <cellStyle name="Note 2 4 11 3 4 5" xfId="33823"/>
    <cellStyle name="Note 2 4 11 3 4 6" xfId="39301"/>
    <cellStyle name="Note 2 4 11 3 4 7" xfId="44199"/>
    <cellStyle name="Note 2 4 11 3 4 8" xfId="50209"/>
    <cellStyle name="Note 2 4 11 3 5" xfId="8490"/>
    <cellStyle name="Note 2 4 11 3 5 2" xfId="16861"/>
    <cellStyle name="Note 2 4 11 3 5 3" xfId="24077"/>
    <cellStyle name="Note 2 4 11 3 5 4" xfId="29148"/>
    <cellStyle name="Note 2 4 11 3 5 5" xfId="33824"/>
    <cellStyle name="Note 2 4 11 3 5 6" xfId="39302"/>
    <cellStyle name="Note 2 4 11 3 5 7" xfId="44200"/>
    <cellStyle name="Note 2 4 11 3 5 8" xfId="50210"/>
    <cellStyle name="Note 2 4 11 3 6" xfId="8829"/>
    <cellStyle name="Note 2 4 11 3 6 2" xfId="16862"/>
    <cellStyle name="Note 2 4 11 3 6 3" xfId="24078"/>
    <cellStyle name="Note 2 4 11 3 6 4" xfId="29149"/>
    <cellStyle name="Note 2 4 11 3 6 5" xfId="33825"/>
    <cellStyle name="Note 2 4 11 3 6 6" xfId="39303"/>
    <cellStyle name="Note 2 4 11 3 6 7" xfId="44201"/>
    <cellStyle name="Note 2 4 11 3 6 8" xfId="50211"/>
    <cellStyle name="Note 2 4 11 3 7" xfId="9290"/>
    <cellStyle name="Note 2 4 11 3 7 2" xfId="16863"/>
    <cellStyle name="Note 2 4 11 3 7 3" xfId="24079"/>
    <cellStyle name="Note 2 4 11 3 7 4" xfId="29150"/>
    <cellStyle name="Note 2 4 11 3 7 5" xfId="33826"/>
    <cellStyle name="Note 2 4 11 3 7 6" xfId="39304"/>
    <cellStyle name="Note 2 4 11 3 7 7" xfId="44202"/>
    <cellStyle name="Note 2 4 11 3 7 8" xfId="50212"/>
    <cellStyle name="Note 2 4 11 3 8" xfId="9653"/>
    <cellStyle name="Note 2 4 11 3 8 2" xfId="16864"/>
    <cellStyle name="Note 2 4 11 3 8 3" xfId="24080"/>
    <cellStyle name="Note 2 4 11 3 8 4" xfId="29151"/>
    <cellStyle name="Note 2 4 11 3 8 5" xfId="33827"/>
    <cellStyle name="Note 2 4 11 3 8 6" xfId="39305"/>
    <cellStyle name="Note 2 4 11 3 8 7" xfId="44203"/>
    <cellStyle name="Note 2 4 11 3 8 8" xfId="50213"/>
    <cellStyle name="Note 2 4 11 3 9" xfId="9921"/>
    <cellStyle name="Note 2 4 11 3 9 2" xfId="16865"/>
    <cellStyle name="Note 2 4 11 3 9 3" xfId="24081"/>
    <cellStyle name="Note 2 4 11 3 9 4" xfId="29152"/>
    <cellStyle name="Note 2 4 11 3 9 5" xfId="33828"/>
    <cellStyle name="Note 2 4 11 3 9 6" xfId="39306"/>
    <cellStyle name="Note 2 4 11 3 9 7" xfId="44204"/>
    <cellStyle name="Note 2 4 11 3 9 8" xfId="50214"/>
    <cellStyle name="Note 2 4 11 4" xfId="5210"/>
    <cellStyle name="Note 2 4 11 4 10" xfId="16866"/>
    <cellStyle name="Note 2 4 11 4 11" xfId="24082"/>
    <cellStyle name="Note 2 4 11 4 12" xfId="29153"/>
    <cellStyle name="Note 2 4 11 4 13" xfId="33829"/>
    <cellStyle name="Note 2 4 11 4 14" xfId="39307"/>
    <cellStyle name="Note 2 4 11 4 15" xfId="44205"/>
    <cellStyle name="Note 2 4 11 4 16" xfId="50215"/>
    <cellStyle name="Note 2 4 11 4 2" xfId="7225"/>
    <cellStyle name="Note 2 4 11 4 2 2" xfId="16867"/>
    <cellStyle name="Note 2 4 11 4 2 3" xfId="24083"/>
    <cellStyle name="Note 2 4 11 4 2 4" xfId="29154"/>
    <cellStyle name="Note 2 4 11 4 2 5" xfId="33830"/>
    <cellStyle name="Note 2 4 11 4 2 6" xfId="39308"/>
    <cellStyle name="Note 2 4 11 4 2 7" xfId="44206"/>
    <cellStyle name="Note 2 4 11 4 2 8" xfId="50216"/>
    <cellStyle name="Note 2 4 11 4 3" xfId="7767"/>
    <cellStyle name="Note 2 4 11 4 3 2" xfId="16868"/>
    <cellStyle name="Note 2 4 11 4 3 3" xfId="24084"/>
    <cellStyle name="Note 2 4 11 4 3 4" xfId="29155"/>
    <cellStyle name="Note 2 4 11 4 3 5" xfId="33831"/>
    <cellStyle name="Note 2 4 11 4 3 6" xfId="39309"/>
    <cellStyle name="Note 2 4 11 4 3 7" xfId="44207"/>
    <cellStyle name="Note 2 4 11 4 3 8" xfId="50217"/>
    <cellStyle name="Note 2 4 11 4 4" xfId="8095"/>
    <cellStyle name="Note 2 4 11 4 4 2" xfId="16869"/>
    <cellStyle name="Note 2 4 11 4 4 3" xfId="24085"/>
    <cellStyle name="Note 2 4 11 4 4 4" xfId="29156"/>
    <cellStyle name="Note 2 4 11 4 4 5" xfId="33832"/>
    <cellStyle name="Note 2 4 11 4 4 6" xfId="39310"/>
    <cellStyle name="Note 2 4 11 4 4 7" xfId="44208"/>
    <cellStyle name="Note 2 4 11 4 4 8" xfId="50218"/>
    <cellStyle name="Note 2 4 11 4 5" xfId="8538"/>
    <cellStyle name="Note 2 4 11 4 5 2" xfId="16870"/>
    <cellStyle name="Note 2 4 11 4 5 3" xfId="24086"/>
    <cellStyle name="Note 2 4 11 4 5 4" xfId="29157"/>
    <cellStyle name="Note 2 4 11 4 5 5" xfId="33833"/>
    <cellStyle name="Note 2 4 11 4 5 6" xfId="39311"/>
    <cellStyle name="Note 2 4 11 4 5 7" xfId="44209"/>
    <cellStyle name="Note 2 4 11 4 5 8" xfId="50219"/>
    <cellStyle name="Note 2 4 11 4 6" xfId="8890"/>
    <cellStyle name="Note 2 4 11 4 6 2" xfId="16871"/>
    <cellStyle name="Note 2 4 11 4 6 3" xfId="24087"/>
    <cellStyle name="Note 2 4 11 4 6 4" xfId="29158"/>
    <cellStyle name="Note 2 4 11 4 6 5" xfId="33834"/>
    <cellStyle name="Note 2 4 11 4 6 6" xfId="39312"/>
    <cellStyle name="Note 2 4 11 4 6 7" xfId="44210"/>
    <cellStyle name="Note 2 4 11 4 6 8" xfId="50220"/>
    <cellStyle name="Note 2 4 11 4 7" xfId="9341"/>
    <cellStyle name="Note 2 4 11 4 7 2" xfId="16872"/>
    <cellStyle name="Note 2 4 11 4 7 3" xfId="24088"/>
    <cellStyle name="Note 2 4 11 4 7 4" xfId="29159"/>
    <cellStyle name="Note 2 4 11 4 7 5" xfId="33835"/>
    <cellStyle name="Note 2 4 11 4 7 6" xfId="39313"/>
    <cellStyle name="Note 2 4 11 4 7 7" xfId="44211"/>
    <cellStyle name="Note 2 4 11 4 7 8" xfId="50221"/>
    <cellStyle name="Note 2 4 11 4 8" xfId="9694"/>
    <cellStyle name="Note 2 4 11 4 8 2" xfId="16873"/>
    <cellStyle name="Note 2 4 11 4 8 3" xfId="24089"/>
    <cellStyle name="Note 2 4 11 4 8 4" xfId="29160"/>
    <cellStyle name="Note 2 4 11 4 8 5" xfId="33836"/>
    <cellStyle name="Note 2 4 11 4 8 6" xfId="39314"/>
    <cellStyle name="Note 2 4 11 4 8 7" xfId="44212"/>
    <cellStyle name="Note 2 4 11 4 8 8" xfId="50222"/>
    <cellStyle name="Note 2 4 11 4 9" xfId="9961"/>
    <cellStyle name="Note 2 4 11 4 9 2" xfId="16874"/>
    <cellStyle name="Note 2 4 11 4 9 3" xfId="24090"/>
    <cellStyle name="Note 2 4 11 4 9 4" xfId="29161"/>
    <cellStyle name="Note 2 4 11 4 9 5" xfId="33837"/>
    <cellStyle name="Note 2 4 11 4 9 6" xfId="39315"/>
    <cellStyle name="Note 2 4 11 4 9 7" xfId="44213"/>
    <cellStyle name="Note 2 4 11 4 9 8" xfId="50223"/>
    <cellStyle name="Note 2 4 11 5" xfId="5800"/>
    <cellStyle name="Note 2 4 11 5 2" xfId="16875"/>
    <cellStyle name="Note 2 4 11 5 3" xfId="24091"/>
    <cellStyle name="Note 2 4 11 5 4" xfId="29162"/>
    <cellStyle name="Note 2 4 11 5 5" xfId="33838"/>
    <cellStyle name="Note 2 4 11 5 6" xfId="39316"/>
    <cellStyle name="Note 2 4 11 5 7" xfId="44214"/>
    <cellStyle name="Note 2 4 11 5 8" xfId="50224"/>
    <cellStyle name="Note 2 4 11 6" xfId="5608"/>
    <cellStyle name="Note 2 4 11 6 2" xfId="16876"/>
    <cellStyle name="Note 2 4 11 6 3" xfId="24092"/>
    <cellStyle name="Note 2 4 11 6 4" xfId="29163"/>
    <cellStyle name="Note 2 4 11 6 5" xfId="33839"/>
    <cellStyle name="Note 2 4 11 6 6" xfId="39317"/>
    <cellStyle name="Note 2 4 11 6 7" xfId="44215"/>
    <cellStyle name="Note 2 4 11 6 8" xfId="50225"/>
    <cellStyle name="Note 2 4 11 7" xfId="4124"/>
    <cellStyle name="Note 2 4 11 7 2" xfId="16877"/>
    <cellStyle name="Note 2 4 11 7 3" xfId="24093"/>
    <cellStyle name="Note 2 4 11 7 4" xfId="29164"/>
    <cellStyle name="Note 2 4 11 7 5" xfId="33840"/>
    <cellStyle name="Note 2 4 11 7 6" xfId="39318"/>
    <cellStyle name="Note 2 4 11 7 7" xfId="44216"/>
    <cellStyle name="Note 2 4 11 7 8" xfId="50226"/>
    <cellStyle name="Note 2 4 11 8" xfId="5781"/>
    <cellStyle name="Note 2 4 11 8 2" xfId="16878"/>
    <cellStyle name="Note 2 4 11 8 3" xfId="24094"/>
    <cellStyle name="Note 2 4 11 8 4" xfId="29165"/>
    <cellStyle name="Note 2 4 11 8 5" xfId="33841"/>
    <cellStyle name="Note 2 4 11 8 6" xfId="39319"/>
    <cellStyle name="Note 2 4 11 8 7" xfId="44217"/>
    <cellStyle name="Note 2 4 11 8 8" xfId="50227"/>
    <cellStyle name="Note 2 4 11 9" xfId="11191"/>
    <cellStyle name="Note 2 4 12" xfId="1265"/>
    <cellStyle name="Note 2 4 12 10" xfId="26875"/>
    <cellStyle name="Note 2 4 12 11" xfId="47107"/>
    <cellStyle name="Note 2 4 12 2" xfId="4374"/>
    <cellStyle name="Note 2 4 12 2 10" xfId="39320"/>
    <cellStyle name="Note 2 4 12 2 11" xfId="44218"/>
    <cellStyle name="Note 2 4 12 2 12" xfId="50228"/>
    <cellStyle name="Note 2 4 12 2 2" xfId="7006"/>
    <cellStyle name="Note 2 4 12 2 2 2" xfId="16880"/>
    <cellStyle name="Note 2 4 12 2 2 3" xfId="24096"/>
    <cellStyle name="Note 2 4 12 2 2 4" xfId="29167"/>
    <cellStyle name="Note 2 4 12 2 2 5" xfId="33843"/>
    <cellStyle name="Note 2 4 12 2 2 6" xfId="39321"/>
    <cellStyle name="Note 2 4 12 2 2 7" xfId="44219"/>
    <cellStyle name="Note 2 4 12 2 2 8" xfId="50229"/>
    <cellStyle name="Note 2 4 12 2 3" xfId="6853"/>
    <cellStyle name="Note 2 4 12 2 3 2" xfId="16881"/>
    <cellStyle name="Note 2 4 12 2 3 3" xfId="24097"/>
    <cellStyle name="Note 2 4 12 2 3 4" xfId="29168"/>
    <cellStyle name="Note 2 4 12 2 3 5" xfId="33844"/>
    <cellStyle name="Note 2 4 12 2 3 6" xfId="39322"/>
    <cellStyle name="Note 2 4 12 2 3 7" xfId="44220"/>
    <cellStyle name="Note 2 4 12 2 3 8" xfId="50230"/>
    <cellStyle name="Note 2 4 12 2 4" xfId="5356"/>
    <cellStyle name="Note 2 4 12 2 4 2" xfId="16882"/>
    <cellStyle name="Note 2 4 12 2 4 3" xfId="24098"/>
    <cellStyle name="Note 2 4 12 2 4 4" xfId="29169"/>
    <cellStyle name="Note 2 4 12 2 4 5" xfId="33845"/>
    <cellStyle name="Note 2 4 12 2 4 6" xfId="39323"/>
    <cellStyle name="Note 2 4 12 2 4 7" xfId="44221"/>
    <cellStyle name="Note 2 4 12 2 4 8" xfId="50231"/>
    <cellStyle name="Note 2 4 12 2 5" xfId="9176"/>
    <cellStyle name="Note 2 4 12 2 5 2" xfId="16883"/>
    <cellStyle name="Note 2 4 12 2 5 3" xfId="24099"/>
    <cellStyle name="Note 2 4 12 2 5 4" xfId="29170"/>
    <cellStyle name="Note 2 4 12 2 5 5" xfId="33846"/>
    <cellStyle name="Note 2 4 12 2 5 6" xfId="39324"/>
    <cellStyle name="Note 2 4 12 2 5 7" xfId="44222"/>
    <cellStyle name="Note 2 4 12 2 5 8" xfId="50232"/>
    <cellStyle name="Note 2 4 12 2 6" xfId="16879"/>
    <cellStyle name="Note 2 4 12 2 7" xfId="24095"/>
    <cellStyle name="Note 2 4 12 2 8" xfId="29166"/>
    <cellStyle name="Note 2 4 12 2 9" xfId="33842"/>
    <cellStyle name="Note 2 4 12 3" xfId="5497"/>
    <cellStyle name="Note 2 4 12 3 10" xfId="16884"/>
    <cellStyle name="Note 2 4 12 3 11" xfId="24100"/>
    <cellStyle name="Note 2 4 12 3 12" xfId="29171"/>
    <cellStyle name="Note 2 4 12 3 13" xfId="33847"/>
    <cellStyle name="Note 2 4 12 3 14" xfId="39325"/>
    <cellStyle name="Note 2 4 12 3 15" xfId="44223"/>
    <cellStyle name="Note 2 4 12 3 16" xfId="50233"/>
    <cellStyle name="Note 2 4 12 3 2" xfId="7404"/>
    <cellStyle name="Note 2 4 12 3 2 2" xfId="16885"/>
    <cellStyle name="Note 2 4 12 3 2 3" xfId="24101"/>
    <cellStyle name="Note 2 4 12 3 2 4" xfId="29172"/>
    <cellStyle name="Note 2 4 12 3 2 5" xfId="33848"/>
    <cellStyle name="Note 2 4 12 3 2 6" xfId="39326"/>
    <cellStyle name="Note 2 4 12 3 2 7" xfId="44224"/>
    <cellStyle name="Note 2 4 12 3 2 8" xfId="50234"/>
    <cellStyle name="Note 2 4 12 3 3" xfId="7923"/>
    <cellStyle name="Note 2 4 12 3 3 2" xfId="16886"/>
    <cellStyle name="Note 2 4 12 3 3 3" xfId="24102"/>
    <cellStyle name="Note 2 4 12 3 3 4" xfId="29173"/>
    <cellStyle name="Note 2 4 12 3 3 5" xfId="33849"/>
    <cellStyle name="Note 2 4 12 3 3 6" xfId="39327"/>
    <cellStyle name="Note 2 4 12 3 3 7" xfId="44225"/>
    <cellStyle name="Note 2 4 12 3 3 8" xfId="50235"/>
    <cellStyle name="Note 2 4 12 3 4" xfId="8262"/>
    <cellStyle name="Note 2 4 12 3 4 2" xfId="16887"/>
    <cellStyle name="Note 2 4 12 3 4 3" xfId="24103"/>
    <cellStyle name="Note 2 4 12 3 4 4" xfId="29174"/>
    <cellStyle name="Note 2 4 12 3 4 5" xfId="33850"/>
    <cellStyle name="Note 2 4 12 3 4 6" xfId="39328"/>
    <cellStyle name="Note 2 4 12 3 4 7" xfId="44226"/>
    <cellStyle name="Note 2 4 12 3 4 8" xfId="50236"/>
    <cellStyle name="Note 2 4 12 3 5" xfId="8695"/>
    <cellStyle name="Note 2 4 12 3 5 2" xfId="16888"/>
    <cellStyle name="Note 2 4 12 3 5 3" xfId="24104"/>
    <cellStyle name="Note 2 4 12 3 5 4" xfId="29175"/>
    <cellStyle name="Note 2 4 12 3 5 5" xfId="33851"/>
    <cellStyle name="Note 2 4 12 3 5 6" xfId="39329"/>
    <cellStyle name="Note 2 4 12 3 5 7" xfId="44227"/>
    <cellStyle name="Note 2 4 12 3 5 8" xfId="50237"/>
    <cellStyle name="Note 2 4 12 3 6" xfId="9044"/>
    <cellStyle name="Note 2 4 12 3 6 2" xfId="16889"/>
    <cellStyle name="Note 2 4 12 3 6 3" xfId="24105"/>
    <cellStyle name="Note 2 4 12 3 6 4" xfId="29176"/>
    <cellStyle name="Note 2 4 12 3 6 5" xfId="33852"/>
    <cellStyle name="Note 2 4 12 3 6 6" xfId="39330"/>
    <cellStyle name="Note 2 4 12 3 6 7" xfId="44228"/>
    <cellStyle name="Note 2 4 12 3 6 8" xfId="50238"/>
    <cellStyle name="Note 2 4 12 3 7" xfId="9498"/>
    <cellStyle name="Note 2 4 12 3 7 2" xfId="16890"/>
    <cellStyle name="Note 2 4 12 3 7 3" xfId="24106"/>
    <cellStyle name="Note 2 4 12 3 7 4" xfId="29177"/>
    <cellStyle name="Note 2 4 12 3 7 5" xfId="33853"/>
    <cellStyle name="Note 2 4 12 3 7 6" xfId="39331"/>
    <cellStyle name="Note 2 4 12 3 7 7" xfId="44229"/>
    <cellStyle name="Note 2 4 12 3 7 8" xfId="50239"/>
    <cellStyle name="Note 2 4 12 3 8" xfId="9816"/>
    <cellStyle name="Note 2 4 12 3 8 2" xfId="16891"/>
    <cellStyle name="Note 2 4 12 3 8 3" xfId="24107"/>
    <cellStyle name="Note 2 4 12 3 8 4" xfId="29178"/>
    <cellStyle name="Note 2 4 12 3 8 5" xfId="33854"/>
    <cellStyle name="Note 2 4 12 3 8 6" xfId="39332"/>
    <cellStyle name="Note 2 4 12 3 8 7" xfId="44230"/>
    <cellStyle name="Note 2 4 12 3 8 8" xfId="50240"/>
    <cellStyle name="Note 2 4 12 3 9" xfId="10084"/>
    <cellStyle name="Note 2 4 12 3 9 2" xfId="16892"/>
    <cellStyle name="Note 2 4 12 3 9 3" xfId="24108"/>
    <cellStyle name="Note 2 4 12 3 9 4" xfId="29179"/>
    <cellStyle name="Note 2 4 12 3 9 5" xfId="33855"/>
    <cellStyle name="Note 2 4 12 3 9 6" xfId="39333"/>
    <cellStyle name="Note 2 4 12 3 9 7" xfId="44231"/>
    <cellStyle name="Note 2 4 12 3 9 8" xfId="50241"/>
    <cellStyle name="Note 2 4 12 4" xfId="4869"/>
    <cellStyle name="Note 2 4 12 4 10" xfId="16893"/>
    <cellStyle name="Note 2 4 12 4 11" xfId="24109"/>
    <cellStyle name="Note 2 4 12 4 12" xfId="29180"/>
    <cellStyle name="Note 2 4 12 4 13" xfId="33856"/>
    <cellStyle name="Note 2 4 12 4 14" xfId="39334"/>
    <cellStyle name="Note 2 4 12 4 15" xfId="44232"/>
    <cellStyle name="Note 2 4 12 4 16" xfId="50242"/>
    <cellStyle name="Note 2 4 12 4 2" xfId="7147"/>
    <cellStyle name="Note 2 4 12 4 2 2" xfId="16894"/>
    <cellStyle name="Note 2 4 12 4 2 3" xfId="24110"/>
    <cellStyle name="Note 2 4 12 4 2 4" xfId="29181"/>
    <cellStyle name="Note 2 4 12 4 2 5" xfId="33857"/>
    <cellStyle name="Note 2 4 12 4 2 6" xfId="39335"/>
    <cellStyle name="Note 2 4 12 4 2 7" xfId="44233"/>
    <cellStyle name="Note 2 4 12 4 2 8" xfId="50243"/>
    <cellStyle name="Note 2 4 12 4 3" xfId="7707"/>
    <cellStyle name="Note 2 4 12 4 3 2" xfId="16895"/>
    <cellStyle name="Note 2 4 12 4 3 3" xfId="24111"/>
    <cellStyle name="Note 2 4 12 4 3 4" xfId="29182"/>
    <cellStyle name="Note 2 4 12 4 3 5" xfId="33858"/>
    <cellStyle name="Note 2 4 12 4 3 6" xfId="39336"/>
    <cellStyle name="Note 2 4 12 4 3 7" xfId="44234"/>
    <cellStyle name="Note 2 4 12 4 3 8" xfId="50244"/>
    <cellStyle name="Note 2 4 12 4 4" xfId="8019"/>
    <cellStyle name="Note 2 4 12 4 4 2" xfId="16896"/>
    <cellStyle name="Note 2 4 12 4 4 3" xfId="24112"/>
    <cellStyle name="Note 2 4 12 4 4 4" xfId="29183"/>
    <cellStyle name="Note 2 4 12 4 4 5" xfId="33859"/>
    <cellStyle name="Note 2 4 12 4 4 6" xfId="39337"/>
    <cellStyle name="Note 2 4 12 4 4 7" xfId="44235"/>
    <cellStyle name="Note 2 4 12 4 4 8" xfId="50245"/>
    <cellStyle name="Note 2 4 12 4 5" xfId="8480"/>
    <cellStyle name="Note 2 4 12 4 5 2" xfId="16897"/>
    <cellStyle name="Note 2 4 12 4 5 3" xfId="24113"/>
    <cellStyle name="Note 2 4 12 4 5 4" xfId="29184"/>
    <cellStyle name="Note 2 4 12 4 5 5" xfId="33860"/>
    <cellStyle name="Note 2 4 12 4 5 6" xfId="39338"/>
    <cellStyle name="Note 2 4 12 4 5 7" xfId="44236"/>
    <cellStyle name="Note 2 4 12 4 5 8" xfId="50246"/>
    <cellStyle name="Note 2 4 12 4 6" xfId="8819"/>
    <cellStyle name="Note 2 4 12 4 6 2" xfId="16898"/>
    <cellStyle name="Note 2 4 12 4 6 3" xfId="24114"/>
    <cellStyle name="Note 2 4 12 4 6 4" xfId="29185"/>
    <cellStyle name="Note 2 4 12 4 6 5" xfId="33861"/>
    <cellStyle name="Note 2 4 12 4 6 6" xfId="39339"/>
    <cellStyle name="Note 2 4 12 4 6 7" xfId="44237"/>
    <cellStyle name="Note 2 4 12 4 6 8" xfId="50247"/>
    <cellStyle name="Note 2 4 12 4 7" xfId="9280"/>
    <cellStyle name="Note 2 4 12 4 7 2" xfId="16899"/>
    <cellStyle name="Note 2 4 12 4 7 3" xfId="24115"/>
    <cellStyle name="Note 2 4 12 4 7 4" xfId="29186"/>
    <cellStyle name="Note 2 4 12 4 7 5" xfId="33862"/>
    <cellStyle name="Note 2 4 12 4 7 6" xfId="39340"/>
    <cellStyle name="Note 2 4 12 4 7 7" xfId="44238"/>
    <cellStyle name="Note 2 4 12 4 7 8" xfId="50248"/>
    <cellStyle name="Note 2 4 12 4 8" xfId="9643"/>
    <cellStyle name="Note 2 4 12 4 8 2" xfId="16900"/>
    <cellStyle name="Note 2 4 12 4 8 3" xfId="24116"/>
    <cellStyle name="Note 2 4 12 4 8 4" xfId="29187"/>
    <cellStyle name="Note 2 4 12 4 8 5" xfId="33863"/>
    <cellStyle name="Note 2 4 12 4 8 6" xfId="39341"/>
    <cellStyle name="Note 2 4 12 4 8 7" xfId="44239"/>
    <cellStyle name="Note 2 4 12 4 8 8" xfId="50249"/>
    <cellStyle name="Note 2 4 12 4 9" xfId="9911"/>
    <cellStyle name="Note 2 4 12 4 9 2" xfId="16901"/>
    <cellStyle name="Note 2 4 12 4 9 3" xfId="24117"/>
    <cellStyle name="Note 2 4 12 4 9 4" xfId="29188"/>
    <cellStyle name="Note 2 4 12 4 9 5" xfId="33864"/>
    <cellStyle name="Note 2 4 12 4 9 6" xfId="39342"/>
    <cellStyle name="Note 2 4 12 4 9 7" xfId="44240"/>
    <cellStyle name="Note 2 4 12 4 9 8" xfId="50250"/>
    <cellStyle name="Note 2 4 12 5" xfId="5440"/>
    <cellStyle name="Note 2 4 12 5 2" xfId="16902"/>
    <cellStyle name="Note 2 4 12 5 3" xfId="24118"/>
    <cellStyle name="Note 2 4 12 5 4" xfId="29189"/>
    <cellStyle name="Note 2 4 12 5 5" xfId="33865"/>
    <cellStyle name="Note 2 4 12 5 6" xfId="39343"/>
    <cellStyle name="Note 2 4 12 5 7" xfId="44241"/>
    <cellStyle name="Note 2 4 12 5 8" xfId="50251"/>
    <cellStyle name="Note 2 4 12 6" xfId="3987"/>
    <cellStyle name="Note 2 4 12 6 2" xfId="16903"/>
    <cellStyle name="Note 2 4 12 6 3" xfId="24119"/>
    <cellStyle name="Note 2 4 12 6 4" xfId="29190"/>
    <cellStyle name="Note 2 4 12 6 5" xfId="33866"/>
    <cellStyle name="Note 2 4 12 6 6" xfId="39344"/>
    <cellStyle name="Note 2 4 12 6 7" xfId="44242"/>
    <cellStyle name="Note 2 4 12 6 8" xfId="50252"/>
    <cellStyle name="Note 2 4 12 7" xfId="4843"/>
    <cellStyle name="Note 2 4 12 7 2" xfId="16904"/>
    <cellStyle name="Note 2 4 12 7 3" xfId="24120"/>
    <cellStyle name="Note 2 4 12 7 4" xfId="29191"/>
    <cellStyle name="Note 2 4 12 7 5" xfId="33867"/>
    <cellStyle name="Note 2 4 12 7 6" xfId="39345"/>
    <cellStyle name="Note 2 4 12 7 7" xfId="44243"/>
    <cellStyle name="Note 2 4 12 7 8" xfId="50253"/>
    <cellStyle name="Note 2 4 12 8" xfId="4377"/>
    <cellStyle name="Note 2 4 12 8 2" xfId="16905"/>
    <cellStyle name="Note 2 4 12 8 3" xfId="24121"/>
    <cellStyle name="Note 2 4 12 8 4" xfId="29192"/>
    <cellStyle name="Note 2 4 12 8 5" xfId="33868"/>
    <cellStyle name="Note 2 4 12 8 6" xfId="39346"/>
    <cellStyle name="Note 2 4 12 8 7" xfId="44244"/>
    <cellStyle name="Note 2 4 12 8 8" xfId="50254"/>
    <cellStyle name="Note 2 4 12 9" xfId="11224"/>
    <cellStyle name="Note 2 4 13" xfId="1308"/>
    <cellStyle name="Note 2 4 13 10" xfId="14768"/>
    <cellStyle name="Note 2 4 13 11" xfId="47117"/>
    <cellStyle name="Note 2 4 13 2" xfId="4398"/>
    <cellStyle name="Note 2 4 13 2 10" xfId="39347"/>
    <cellStyle name="Note 2 4 13 2 11" xfId="44245"/>
    <cellStyle name="Note 2 4 13 2 12" xfId="50255"/>
    <cellStyle name="Note 2 4 13 2 2" xfId="7016"/>
    <cellStyle name="Note 2 4 13 2 2 2" xfId="16907"/>
    <cellStyle name="Note 2 4 13 2 2 3" xfId="24123"/>
    <cellStyle name="Note 2 4 13 2 2 4" xfId="29194"/>
    <cellStyle name="Note 2 4 13 2 2 5" xfId="33870"/>
    <cellStyle name="Note 2 4 13 2 2 6" xfId="39348"/>
    <cellStyle name="Note 2 4 13 2 2 7" xfId="44246"/>
    <cellStyle name="Note 2 4 13 2 2 8" xfId="50256"/>
    <cellStyle name="Note 2 4 13 2 3" xfId="6338"/>
    <cellStyle name="Note 2 4 13 2 3 2" xfId="16908"/>
    <cellStyle name="Note 2 4 13 2 3 3" xfId="24124"/>
    <cellStyle name="Note 2 4 13 2 3 4" xfId="29195"/>
    <cellStyle name="Note 2 4 13 2 3 5" xfId="33871"/>
    <cellStyle name="Note 2 4 13 2 3 6" xfId="39349"/>
    <cellStyle name="Note 2 4 13 2 3 7" xfId="44247"/>
    <cellStyle name="Note 2 4 13 2 3 8" xfId="50257"/>
    <cellStyle name="Note 2 4 13 2 4" xfId="6572"/>
    <cellStyle name="Note 2 4 13 2 4 2" xfId="16909"/>
    <cellStyle name="Note 2 4 13 2 4 3" xfId="24125"/>
    <cellStyle name="Note 2 4 13 2 4 4" xfId="29196"/>
    <cellStyle name="Note 2 4 13 2 4 5" xfId="33872"/>
    <cellStyle name="Note 2 4 13 2 4 6" xfId="39350"/>
    <cellStyle name="Note 2 4 13 2 4 7" xfId="44248"/>
    <cellStyle name="Note 2 4 13 2 4 8" xfId="50258"/>
    <cellStyle name="Note 2 4 13 2 5" xfId="9186"/>
    <cellStyle name="Note 2 4 13 2 5 2" xfId="16910"/>
    <cellStyle name="Note 2 4 13 2 5 3" xfId="24126"/>
    <cellStyle name="Note 2 4 13 2 5 4" xfId="29197"/>
    <cellStyle name="Note 2 4 13 2 5 5" xfId="33873"/>
    <cellStyle name="Note 2 4 13 2 5 6" xfId="39351"/>
    <cellStyle name="Note 2 4 13 2 5 7" xfId="44249"/>
    <cellStyle name="Note 2 4 13 2 5 8" xfId="50259"/>
    <cellStyle name="Note 2 4 13 2 6" xfId="16906"/>
    <cellStyle name="Note 2 4 13 2 7" xfId="24122"/>
    <cellStyle name="Note 2 4 13 2 8" xfId="29193"/>
    <cellStyle name="Note 2 4 13 2 9" xfId="33869"/>
    <cellStyle name="Note 2 4 13 3" xfId="3680"/>
    <cellStyle name="Note 2 4 13 3 10" xfId="16911"/>
    <cellStyle name="Note 2 4 13 3 11" xfId="24127"/>
    <cellStyle name="Note 2 4 13 3 12" xfId="29198"/>
    <cellStyle name="Note 2 4 13 3 13" xfId="33874"/>
    <cellStyle name="Note 2 4 13 3 14" xfId="39352"/>
    <cellStyle name="Note 2 4 13 3 15" xfId="44250"/>
    <cellStyle name="Note 2 4 13 3 16" xfId="50260"/>
    <cellStyle name="Note 2 4 13 3 2" xfId="7155"/>
    <cellStyle name="Note 2 4 13 3 2 2" xfId="16912"/>
    <cellStyle name="Note 2 4 13 3 2 3" xfId="24128"/>
    <cellStyle name="Note 2 4 13 3 2 4" xfId="29199"/>
    <cellStyle name="Note 2 4 13 3 2 5" xfId="33875"/>
    <cellStyle name="Note 2 4 13 3 2 6" xfId="39353"/>
    <cellStyle name="Note 2 4 13 3 2 7" xfId="44251"/>
    <cellStyle name="Note 2 4 13 3 2 8" xfId="50261"/>
    <cellStyle name="Note 2 4 13 3 3" xfId="7715"/>
    <cellStyle name="Note 2 4 13 3 3 2" xfId="16913"/>
    <cellStyle name="Note 2 4 13 3 3 3" xfId="24129"/>
    <cellStyle name="Note 2 4 13 3 3 4" xfId="29200"/>
    <cellStyle name="Note 2 4 13 3 3 5" xfId="33876"/>
    <cellStyle name="Note 2 4 13 3 3 6" xfId="39354"/>
    <cellStyle name="Note 2 4 13 3 3 7" xfId="44252"/>
    <cellStyle name="Note 2 4 13 3 3 8" xfId="50262"/>
    <cellStyle name="Note 2 4 13 3 4" xfId="8027"/>
    <cellStyle name="Note 2 4 13 3 4 2" xfId="16914"/>
    <cellStyle name="Note 2 4 13 3 4 3" xfId="24130"/>
    <cellStyle name="Note 2 4 13 3 4 4" xfId="29201"/>
    <cellStyle name="Note 2 4 13 3 4 5" xfId="33877"/>
    <cellStyle name="Note 2 4 13 3 4 6" xfId="39355"/>
    <cellStyle name="Note 2 4 13 3 4 7" xfId="44253"/>
    <cellStyle name="Note 2 4 13 3 4 8" xfId="50263"/>
    <cellStyle name="Note 2 4 13 3 5" xfId="8488"/>
    <cellStyle name="Note 2 4 13 3 5 2" xfId="16915"/>
    <cellStyle name="Note 2 4 13 3 5 3" xfId="24131"/>
    <cellStyle name="Note 2 4 13 3 5 4" xfId="29202"/>
    <cellStyle name="Note 2 4 13 3 5 5" xfId="33878"/>
    <cellStyle name="Note 2 4 13 3 5 6" xfId="39356"/>
    <cellStyle name="Note 2 4 13 3 5 7" xfId="44254"/>
    <cellStyle name="Note 2 4 13 3 5 8" xfId="50264"/>
    <cellStyle name="Note 2 4 13 3 6" xfId="8827"/>
    <cellStyle name="Note 2 4 13 3 6 2" xfId="16916"/>
    <cellStyle name="Note 2 4 13 3 6 3" xfId="24132"/>
    <cellStyle name="Note 2 4 13 3 6 4" xfId="29203"/>
    <cellStyle name="Note 2 4 13 3 6 5" xfId="33879"/>
    <cellStyle name="Note 2 4 13 3 6 6" xfId="39357"/>
    <cellStyle name="Note 2 4 13 3 6 7" xfId="44255"/>
    <cellStyle name="Note 2 4 13 3 6 8" xfId="50265"/>
    <cellStyle name="Note 2 4 13 3 7" xfId="9288"/>
    <cellStyle name="Note 2 4 13 3 7 2" xfId="16917"/>
    <cellStyle name="Note 2 4 13 3 7 3" xfId="24133"/>
    <cellStyle name="Note 2 4 13 3 7 4" xfId="29204"/>
    <cellStyle name="Note 2 4 13 3 7 5" xfId="33880"/>
    <cellStyle name="Note 2 4 13 3 7 6" xfId="39358"/>
    <cellStyle name="Note 2 4 13 3 7 7" xfId="44256"/>
    <cellStyle name="Note 2 4 13 3 7 8" xfId="50266"/>
    <cellStyle name="Note 2 4 13 3 8" xfId="9651"/>
    <cellStyle name="Note 2 4 13 3 8 2" xfId="16918"/>
    <cellStyle name="Note 2 4 13 3 8 3" xfId="24134"/>
    <cellStyle name="Note 2 4 13 3 8 4" xfId="29205"/>
    <cellStyle name="Note 2 4 13 3 8 5" xfId="33881"/>
    <cellStyle name="Note 2 4 13 3 8 6" xfId="39359"/>
    <cellStyle name="Note 2 4 13 3 8 7" xfId="44257"/>
    <cellStyle name="Note 2 4 13 3 8 8" xfId="50267"/>
    <cellStyle name="Note 2 4 13 3 9" xfId="9919"/>
    <cellStyle name="Note 2 4 13 3 9 2" xfId="16919"/>
    <cellStyle name="Note 2 4 13 3 9 3" xfId="24135"/>
    <cellStyle name="Note 2 4 13 3 9 4" xfId="29206"/>
    <cellStyle name="Note 2 4 13 3 9 5" xfId="33882"/>
    <cellStyle name="Note 2 4 13 3 9 6" xfId="39360"/>
    <cellStyle name="Note 2 4 13 3 9 7" xfId="44258"/>
    <cellStyle name="Note 2 4 13 3 9 8" xfId="50268"/>
    <cellStyle name="Note 2 4 13 4" xfId="5346"/>
    <cellStyle name="Note 2 4 13 4 10" xfId="16920"/>
    <cellStyle name="Note 2 4 13 4 11" xfId="24136"/>
    <cellStyle name="Note 2 4 13 4 12" xfId="29207"/>
    <cellStyle name="Note 2 4 13 4 13" xfId="33883"/>
    <cellStyle name="Note 2 4 13 4 14" xfId="39361"/>
    <cellStyle name="Note 2 4 13 4 15" xfId="44259"/>
    <cellStyle name="Note 2 4 13 4 16" xfId="50269"/>
    <cellStyle name="Note 2 4 13 4 2" xfId="7515"/>
    <cellStyle name="Note 2 4 13 4 2 2" xfId="16921"/>
    <cellStyle name="Note 2 4 13 4 2 3" xfId="24137"/>
    <cellStyle name="Note 2 4 13 4 2 4" xfId="29208"/>
    <cellStyle name="Note 2 4 13 4 2 5" xfId="33884"/>
    <cellStyle name="Note 2 4 13 4 2 6" xfId="39362"/>
    <cellStyle name="Note 2 4 13 4 2 7" xfId="44260"/>
    <cellStyle name="Note 2 4 13 4 2 8" xfId="50270"/>
    <cellStyle name="Note 2 4 13 4 3" xfId="8010"/>
    <cellStyle name="Note 2 4 13 4 3 2" xfId="16922"/>
    <cellStyle name="Note 2 4 13 4 3 3" xfId="24138"/>
    <cellStyle name="Note 2 4 13 4 3 4" xfId="29209"/>
    <cellStyle name="Note 2 4 13 4 3 5" xfId="33885"/>
    <cellStyle name="Note 2 4 13 4 3 6" xfId="39363"/>
    <cellStyle name="Note 2 4 13 4 3 7" xfId="44261"/>
    <cellStyle name="Note 2 4 13 4 3 8" xfId="50271"/>
    <cellStyle name="Note 2 4 13 4 4" xfId="8374"/>
    <cellStyle name="Note 2 4 13 4 4 2" xfId="16923"/>
    <cellStyle name="Note 2 4 13 4 4 3" xfId="24139"/>
    <cellStyle name="Note 2 4 13 4 4 4" xfId="29210"/>
    <cellStyle name="Note 2 4 13 4 4 5" xfId="33886"/>
    <cellStyle name="Note 2 4 13 4 4 6" xfId="39364"/>
    <cellStyle name="Note 2 4 13 4 4 7" xfId="44262"/>
    <cellStyle name="Note 2 4 13 4 4 8" xfId="50272"/>
    <cellStyle name="Note 2 4 13 4 5" xfId="8786"/>
    <cellStyle name="Note 2 4 13 4 5 2" xfId="16924"/>
    <cellStyle name="Note 2 4 13 4 5 3" xfId="24140"/>
    <cellStyle name="Note 2 4 13 4 5 4" xfId="29211"/>
    <cellStyle name="Note 2 4 13 4 5 5" xfId="33887"/>
    <cellStyle name="Note 2 4 13 4 5 6" xfId="39365"/>
    <cellStyle name="Note 2 4 13 4 5 7" xfId="44263"/>
    <cellStyle name="Note 2 4 13 4 5 8" xfId="50273"/>
    <cellStyle name="Note 2 4 13 4 6" xfId="9156"/>
    <cellStyle name="Note 2 4 13 4 6 2" xfId="16925"/>
    <cellStyle name="Note 2 4 13 4 6 3" xfId="24141"/>
    <cellStyle name="Note 2 4 13 4 6 4" xfId="29212"/>
    <cellStyle name="Note 2 4 13 4 6 5" xfId="33888"/>
    <cellStyle name="Note 2 4 13 4 6 6" xfId="39366"/>
    <cellStyle name="Note 2 4 13 4 6 7" xfId="44264"/>
    <cellStyle name="Note 2 4 13 4 6 8" xfId="50274"/>
    <cellStyle name="Note 2 4 13 4 7" xfId="9578"/>
    <cellStyle name="Note 2 4 13 4 7 2" xfId="16926"/>
    <cellStyle name="Note 2 4 13 4 7 3" xfId="24142"/>
    <cellStyle name="Note 2 4 13 4 7 4" xfId="29213"/>
    <cellStyle name="Note 2 4 13 4 7 5" xfId="33889"/>
    <cellStyle name="Note 2 4 13 4 7 6" xfId="39367"/>
    <cellStyle name="Note 2 4 13 4 7 7" xfId="44265"/>
    <cellStyle name="Note 2 4 13 4 7 8" xfId="50275"/>
    <cellStyle name="Note 2 4 13 4 8" xfId="9893"/>
    <cellStyle name="Note 2 4 13 4 8 2" xfId="16927"/>
    <cellStyle name="Note 2 4 13 4 8 3" xfId="24143"/>
    <cellStyle name="Note 2 4 13 4 8 4" xfId="29214"/>
    <cellStyle name="Note 2 4 13 4 8 5" xfId="33890"/>
    <cellStyle name="Note 2 4 13 4 8 6" xfId="39368"/>
    <cellStyle name="Note 2 4 13 4 8 7" xfId="44266"/>
    <cellStyle name="Note 2 4 13 4 8 8" xfId="50276"/>
    <cellStyle name="Note 2 4 13 4 9" xfId="10161"/>
    <cellStyle name="Note 2 4 13 4 9 2" xfId="16928"/>
    <cellStyle name="Note 2 4 13 4 9 3" xfId="24144"/>
    <cellStyle name="Note 2 4 13 4 9 4" xfId="29215"/>
    <cellStyle name="Note 2 4 13 4 9 5" xfId="33891"/>
    <cellStyle name="Note 2 4 13 4 9 6" xfId="39369"/>
    <cellStyle name="Note 2 4 13 4 9 7" xfId="44267"/>
    <cellStyle name="Note 2 4 13 4 9 8" xfId="50277"/>
    <cellStyle name="Note 2 4 13 5" xfId="4576"/>
    <cellStyle name="Note 2 4 13 5 2" xfId="16929"/>
    <cellStyle name="Note 2 4 13 5 3" xfId="24145"/>
    <cellStyle name="Note 2 4 13 5 4" xfId="29216"/>
    <cellStyle name="Note 2 4 13 5 5" xfId="33892"/>
    <cellStyle name="Note 2 4 13 5 6" xfId="39370"/>
    <cellStyle name="Note 2 4 13 5 7" xfId="44268"/>
    <cellStyle name="Note 2 4 13 5 8" xfId="50278"/>
    <cellStyle name="Note 2 4 13 6" xfId="3782"/>
    <cellStyle name="Note 2 4 13 6 2" xfId="16930"/>
    <cellStyle name="Note 2 4 13 6 3" xfId="24146"/>
    <cellStyle name="Note 2 4 13 6 4" xfId="29217"/>
    <cellStyle name="Note 2 4 13 6 5" xfId="33893"/>
    <cellStyle name="Note 2 4 13 6 6" xfId="39371"/>
    <cellStyle name="Note 2 4 13 6 7" xfId="44269"/>
    <cellStyle name="Note 2 4 13 6 8" xfId="50279"/>
    <cellStyle name="Note 2 4 13 7" xfId="5859"/>
    <cellStyle name="Note 2 4 13 7 2" xfId="16931"/>
    <cellStyle name="Note 2 4 13 7 3" xfId="24147"/>
    <cellStyle name="Note 2 4 13 7 4" xfId="29218"/>
    <cellStyle name="Note 2 4 13 7 5" xfId="33894"/>
    <cellStyle name="Note 2 4 13 7 6" xfId="39372"/>
    <cellStyle name="Note 2 4 13 7 7" xfId="44270"/>
    <cellStyle name="Note 2 4 13 7 8" xfId="50280"/>
    <cellStyle name="Note 2 4 13 8" xfId="3748"/>
    <cellStyle name="Note 2 4 13 8 2" xfId="16932"/>
    <cellStyle name="Note 2 4 13 8 3" xfId="24148"/>
    <cellStyle name="Note 2 4 13 8 4" xfId="29219"/>
    <cellStyle name="Note 2 4 13 8 5" xfId="33895"/>
    <cellStyle name="Note 2 4 13 8 6" xfId="39373"/>
    <cellStyle name="Note 2 4 13 8 7" xfId="44271"/>
    <cellStyle name="Note 2 4 13 8 8" xfId="50281"/>
    <cellStyle name="Note 2 4 13 9" xfId="11257"/>
    <cellStyle name="Note 2 4 14" xfId="1345"/>
    <cellStyle name="Note 2 4 14 10" xfId="26879"/>
    <cellStyle name="Note 2 4 14 11" xfId="47127"/>
    <cellStyle name="Note 2 4 14 2" xfId="4418"/>
    <cellStyle name="Note 2 4 14 2 10" xfId="39374"/>
    <cellStyle name="Note 2 4 14 2 11" xfId="44272"/>
    <cellStyle name="Note 2 4 14 2 12" xfId="50282"/>
    <cellStyle name="Note 2 4 14 2 2" xfId="7028"/>
    <cellStyle name="Note 2 4 14 2 2 2" xfId="16934"/>
    <cellStyle name="Note 2 4 14 2 2 3" xfId="24150"/>
    <cellStyle name="Note 2 4 14 2 2 4" xfId="29221"/>
    <cellStyle name="Note 2 4 14 2 2 5" xfId="33897"/>
    <cellStyle name="Note 2 4 14 2 2 6" xfId="39375"/>
    <cellStyle name="Note 2 4 14 2 2 7" xfId="44273"/>
    <cellStyle name="Note 2 4 14 2 2 8" xfId="50283"/>
    <cellStyle name="Note 2 4 14 2 3" xfId="4665"/>
    <cellStyle name="Note 2 4 14 2 3 2" xfId="16935"/>
    <cellStyle name="Note 2 4 14 2 3 3" xfId="24151"/>
    <cellStyle name="Note 2 4 14 2 3 4" xfId="29222"/>
    <cellStyle name="Note 2 4 14 2 3 5" xfId="33898"/>
    <cellStyle name="Note 2 4 14 2 3 6" xfId="39376"/>
    <cellStyle name="Note 2 4 14 2 3 7" xfId="44274"/>
    <cellStyle name="Note 2 4 14 2 3 8" xfId="50284"/>
    <cellStyle name="Note 2 4 14 2 4" xfId="6284"/>
    <cellStyle name="Note 2 4 14 2 4 2" xfId="16936"/>
    <cellStyle name="Note 2 4 14 2 4 3" xfId="24152"/>
    <cellStyle name="Note 2 4 14 2 4 4" xfId="29223"/>
    <cellStyle name="Note 2 4 14 2 4 5" xfId="33899"/>
    <cellStyle name="Note 2 4 14 2 4 6" xfId="39377"/>
    <cellStyle name="Note 2 4 14 2 4 7" xfId="44275"/>
    <cellStyle name="Note 2 4 14 2 4 8" xfId="50285"/>
    <cellStyle name="Note 2 4 14 2 5" xfId="9193"/>
    <cellStyle name="Note 2 4 14 2 5 2" xfId="16937"/>
    <cellStyle name="Note 2 4 14 2 5 3" xfId="24153"/>
    <cellStyle name="Note 2 4 14 2 5 4" xfId="29224"/>
    <cellStyle name="Note 2 4 14 2 5 5" xfId="33900"/>
    <cellStyle name="Note 2 4 14 2 5 6" xfId="39378"/>
    <cellStyle name="Note 2 4 14 2 5 7" xfId="44276"/>
    <cellStyle name="Note 2 4 14 2 5 8" xfId="50286"/>
    <cellStyle name="Note 2 4 14 2 6" xfId="16933"/>
    <cellStyle name="Note 2 4 14 2 7" xfId="24149"/>
    <cellStyle name="Note 2 4 14 2 8" xfId="29220"/>
    <cellStyle name="Note 2 4 14 2 9" xfId="33896"/>
    <cellStyle name="Note 2 4 14 3" xfId="3788"/>
    <cellStyle name="Note 2 4 14 3 10" xfId="16938"/>
    <cellStyle name="Note 2 4 14 3 11" xfId="24154"/>
    <cellStyle name="Note 2 4 14 3 12" xfId="29225"/>
    <cellStyle name="Note 2 4 14 3 13" xfId="33901"/>
    <cellStyle name="Note 2 4 14 3 14" xfId="39379"/>
    <cellStyle name="Note 2 4 14 3 15" xfId="44277"/>
    <cellStyle name="Note 2 4 14 3 16" xfId="50287"/>
    <cellStyle name="Note 2 4 14 3 2" xfId="7150"/>
    <cellStyle name="Note 2 4 14 3 2 2" xfId="16939"/>
    <cellStyle name="Note 2 4 14 3 2 3" xfId="24155"/>
    <cellStyle name="Note 2 4 14 3 2 4" xfId="29226"/>
    <cellStyle name="Note 2 4 14 3 2 5" xfId="33902"/>
    <cellStyle name="Note 2 4 14 3 2 6" xfId="39380"/>
    <cellStyle name="Note 2 4 14 3 2 7" xfId="44278"/>
    <cellStyle name="Note 2 4 14 3 2 8" xfId="50288"/>
    <cellStyle name="Note 2 4 14 3 3" xfId="7710"/>
    <cellStyle name="Note 2 4 14 3 3 2" xfId="16940"/>
    <cellStyle name="Note 2 4 14 3 3 3" xfId="24156"/>
    <cellStyle name="Note 2 4 14 3 3 4" xfId="29227"/>
    <cellStyle name="Note 2 4 14 3 3 5" xfId="33903"/>
    <cellStyle name="Note 2 4 14 3 3 6" xfId="39381"/>
    <cellStyle name="Note 2 4 14 3 3 7" xfId="44279"/>
    <cellStyle name="Note 2 4 14 3 3 8" xfId="50289"/>
    <cellStyle name="Note 2 4 14 3 4" xfId="8022"/>
    <cellStyle name="Note 2 4 14 3 4 2" xfId="16941"/>
    <cellStyle name="Note 2 4 14 3 4 3" xfId="24157"/>
    <cellStyle name="Note 2 4 14 3 4 4" xfId="29228"/>
    <cellStyle name="Note 2 4 14 3 4 5" xfId="33904"/>
    <cellStyle name="Note 2 4 14 3 4 6" xfId="39382"/>
    <cellStyle name="Note 2 4 14 3 4 7" xfId="44280"/>
    <cellStyle name="Note 2 4 14 3 4 8" xfId="50290"/>
    <cellStyle name="Note 2 4 14 3 5" xfId="8483"/>
    <cellStyle name="Note 2 4 14 3 5 2" xfId="16942"/>
    <cellStyle name="Note 2 4 14 3 5 3" xfId="24158"/>
    <cellStyle name="Note 2 4 14 3 5 4" xfId="29229"/>
    <cellStyle name="Note 2 4 14 3 5 5" xfId="33905"/>
    <cellStyle name="Note 2 4 14 3 5 6" xfId="39383"/>
    <cellStyle name="Note 2 4 14 3 5 7" xfId="44281"/>
    <cellStyle name="Note 2 4 14 3 5 8" xfId="50291"/>
    <cellStyle name="Note 2 4 14 3 6" xfId="8822"/>
    <cellStyle name="Note 2 4 14 3 6 2" xfId="16943"/>
    <cellStyle name="Note 2 4 14 3 6 3" xfId="24159"/>
    <cellStyle name="Note 2 4 14 3 6 4" xfId="29230"/>
    <cellStyle name="Note 2 4 14 3 6 5" xfId="33906"/>
    <cellStyle name="Note 2 4 14 3 6 6" xfId="39384"/>
    <cellStyle name="Note 2 4 14 3 6 7" xfId="44282"/>
    <cellStyle name="Note 2 4 14 3 6 8" xfId="50292"/>
    <cellStyle name="Note 2 4 14 3 7" xfId="9283"/>
    <cellStyle name="Note 2 4 14 3 7 2" xfId="16944"/>
    <cellStyle name="Note 2 4 14 3 7 3" xfId="24160"/>
    <cellStyle name="Note 2 4 14 3 7 4" xfId="29231"/>
    <cellStyle name="Note 2 4 14 3 7 5" xfId="33907"/>
    <cellStyle name="Note 2 4 14 3 7 6" xfId="39385"/>
    <cellStyle name="Note 2 4 14 3 7 7" xfId="44283"/>
    <cellStyle name="Note 2 4 14 3 7 8" xfId="50293"/>
    <cellStyle name="Note 2 4 14 3 8" xfId="9646"/>
    <cellStyle name="Note 2 4 14 3 8 2" xfId="16945"/>
    <cellStyle name="Note 2 4 14 3 8 3" xfId="24161"/>
    <cellStyle name="Note 2 4 14 3 8 4" xfId="29232"/>
    <cellStyle name="Note 2 4 14 3 8 5" xfId="33908"/>
    <cellStyle name="Note 2 4 14 3 8 6" xfId="39386"/>
    <cellStyle name="Note 2 4 14 3 8 7" xfId="44284"/>
    <cellStyle name="Note 2 4 14 3 8 8" xfId="50294"/>
    <cellStyle name="Note 2 4 14 3 9" xfId="9914"/>
    <cellStyle name="Note 2 4 14 3 9 2" xfId="16946"/>
    <cellStyle name="Note 2 4 14 3 9 3" xfId="24162"/>
    <cellStyle name="Note 2 4 14 3 9 4" xfId="29233"/>
    <cellStyle name="Note 2 4 14 3 9 5" xfId="33909"/>
    <cellStyle name="Note 2 4 14 3 9 6" xfId="39387"/>
    <cellStyle name="Note 2 4 14 3 9 7" xfId="44285"/>
    <cellStyle name="Note 2 4 14 3 9 8" xfId="50295"/>
    <cellStyle name="Note 2 4 14 4" xfId="4886"/>
    <cellStyle name="Note 2 4 14 4 10" xfId="16947"/>
    <cellStyle name="Note 2 4 14 4 11" xfId="24163"/>
    <cellStyle name="Note 2 4 14 4 12" xfId="29234"/>
    <cellStyle name="Note 2 4 14 4 13" xfId="33910"/>
    <cellStyle name="Note 2 4 14 4 14" xfId="39388"/>
    <cellStyle name="Note 2 4 14 4 15" xfId="44286"/>
    <cellStyle name="Note 2 4 14 4 16" xfId="50296"/>
    <cellStyle name="Note 2 4 14 4 2" xfId="6817"/>
    <cellStyle name="Note 2 4 14 4 2 2" xfId="16948"/>
    <cellStyle name="Note 2 4 14 4 2 3" xfId="24164"/>
    <cellStyle name="Note 2 4 14 4 2 4" xfId="29235"/>
    <cellStyle name="Note 2 4 14 4 2 5" xfId="33911"/>
    <cellStyle name="Note 2 4 14 4 2 6" xfId="39389"/>
    <cellStyle name="Note 2 4 14 4 2 7" xfId="44287"/>
    <cellStyle name="Note 2 4 14 4 2 8" xfId="50297"/>
    <cellStyle name="Note 2 4 14 4 3" xfId="6177"/>
    <cellStyle name="Note 2 4 14 4 3 2" xfId="16949"/>
    <cellStyle name="Note 2 4 14 4 3 3" xfId="24165"/>
    <cellStyle name="Note 2 4 14 4 3 4" xfId="29236"/>
    <cellStyle name="Note 2 4 14 4 3 5" xfId="33912"/>
    <cellStyle name="Note 2 4 14 4 3 6" xfId="39390"/>
    <cellStyle name="Note 2 4 14 4 3 7" xfId="44288"/>
    <cellStyle name="Note 2 4 14 4 3 8" xfId="50298"/>
    <cellStyle name="Note 2 4 14 4 4" xfId="4424"/>
    <cellStyle name="Note 2 4 14 4 4 2" xfId="16950"/>
    <cellStyle name="Note 2 4 14 4 4 3" xfId="24166"/>
    <cellStyle name="Note 2 4 14 4 4 4" xfId="29237"/>
    <cellStyle name="Note 2 4 14 4 4 5" xfId="33913"/>
    <cellStyle name="Note 2 4 14 4 4 6" xfId="39391"/>
    <cellStyle name="Note 2 4 14 4 4 7" xfId="44289"/>
    <cellStyle name="Note 2 4 14 4 4 8" xfId="50299"/>
    <cellStyle name="Note 2 4 14 4 5" xfId="3979"/>
    <cellStyle name="Note 2 4 14 4 5 2" xfId="16951"/>
    <cellStyle name="Note 2 4 14 4 5 3" xfId="24167"/>
    <cellStyle name="Note 2 4 14 4 5 4" xfId="29238"/>
    <cellStyle name="Note 2 4 14 4 5 5" xfId="33914"/>
    <cellStyle name="Note 2 4 14 4 5 6" xfId="39392"/>
    <cellStyle name="Note 2 4 14 4 5 7" xfId="44290"/>
    <cellStyle name="Note 2 4 14 4 5 8" xfId="50300"/>
    <cellStyle name="Note 2 4 14 4 6" xfId="4149"/>
    <cellStyle name="Note 2 4 14 4 6 2" xfId="16952"/>
    <cellStyle name="Note 2 4 14 4 6 3" xfId="24168"/>
    <cellStyle name="Note 2 4 14 4 6 4" xfId="29239"/>
    <cellStyle name="Note 2 4 14 4 6 5" xfId="33915"/>
    <cellStyle name="Note 2 4 14 4 6 6" xfId="39393"/>
    <cellStyle name="Note 2 4 14 4 6 7" xfId="44291"/>
    <cellStyle name="Note 2 4 14 4 6 8" xfId="50301"/>
    <cellStyle name="Note 2 4 14 4 7" xfId="6625"/>
    <cellStyle name="Note 2 4 14 4 7 2" xfId="16953"/>
    <cellStyle name="Note 2 4 14 4 7 3" xfId="24169"/>
    <cellStyle name="Note 2 4 14 4 7 4" xfId="29240"/>
    <cellStyle name="Note 2 4 14 4 7 5" xfId="33916"/>
    <cellStyle name="Note 2 4 14 4 7 6" xfId="39394"/>
    <cellStyle name="Note 2 4 14 4 7 7" xfId="44292"/>
    <cellStyle name="Note 2 4 14 4 7 8" xfId="50302"/>
    <cellStyle name="Note 2 4 14 4 8" xfId="5618"/>
    <cellStyle name="Note 2 4 14 4 8 2" xfId="16954"/>
    <cellStyle name="Note 2 4 14 4 8 3" xfId="24170"/>
    <cellStyle name="Note 2 4 14 4 8 4" xfId="29241"/>
    <cellStyle name="Note 2 4 14 4 8 5" xfId="33917"/>
    <cellStyle name="Note 2 4 14 4 8 6" xfId="39395"/>
    <cellStyle name="Note 2 4 14 4 8 7" xfId="44293"/>
    <cellStyle name="Note 2 4 14 4 8 8" xfId="50303"/>
    <cellStyle name="Note 2 4 14 4 9" xfId="7589"/>
    <cellStyle name="Note 2 4 14 4 9 2" xfId="16955"/>
    <cellStyle name="Note 2 4 14 4 9 3" xfId="24171"/>
    <cellStyle name="Note 2 4 14 4 9 4" xfId="29242"/>
    <cellStyle name="Note 2 4 14 4 9 5" xfId="33918"/>
    <cellStyle name="Note 2 4 14 4 9 6" xfId="39396"/>
    <cellStyle name="Note 2 4 14 4 9 7" xfId="44294"/>
    <cellStyle name="Note 2 4 14 4 9 8" xfId="50304"/>
    <cellStyle name="Note 2 4 14 5" xfId="5369"/>
    <cellStyle name="Note 2 4 14 5 2" xfId="16956"/>
    <cellStyle name="Note 2 4 14 5 3" xfId="24172"/>
    <cellStyle name="Note 2 4 14 5 4" xfId="29243"/>
    <cellStyle name="Note 2 4 14 5 5" xfId="33919"/>
    <cellStyle name="Note 2 4 14 5 6" xfId="39397"/>
    <cellStyle name="Note 2 4 14 5 7" xfId="44295"/>
    <cellStyle name="Note 2 4 14 5 8" xfId="50305"/>
    <cellStyle name="Note 2 4 14 6" xfId="4252"/>
    <cellStyle name="Note 2 4 14 6 2" xfId="16957"/>
    <cellStyle name="Note 2 4 14 6 3" xfId="24173"/>
    <cellStyle name="Note 2 4 14 6 4" xfId="29244"/>
    <cellStyle name="Note 2 4 14 6 5" xfId="33920"/>
    <cellStyle name="Note 2 4 14 6 6" xfId="39398"/>
    <cellStyle name="Note 2 4 14 6 7" xfId="44296"/>
    <cellStyle name="Note 2 4 14 6 8" xfId="50306"/>
    <cellStyle name="Note 2 4 14 7" xfId="5887"/>
    <cellStyle name="Note 2 4 14 7 2" xfId="16958"/>
    <cellStyle name="Note 2 4 14 7 3" xfId="24174"/>
    <cellStyle name="Note 2 4 14 7 4" xfId="29245"/>
    <cellStyle name="Note 2 4 14 7 5" xfId="33921"/>
    <cellStyle name="Note 2 4 14 7 6" xfId="39399"/>
    <cellStyle name="Note 2 4 14 7 7" xfId="44297"/>
    <cellStyle name="Note 2 4 14 7 8" xfId="50307"/>
    <cellStyle name="Note 2 4 14 8" xfId="6101"/>
    <cellStyle name="Note 2 4 14 8 2" xfId="16959"/>
    <cellStyle name="Note 2 4 14 8 3" xfId="24175"/>
    <cellStyle name="Note 2 4 14 8 4" xfId="29246"/>
    <cellStyle name="Note 2 4 14 8 5" xfId="33922"/>
    <cellStyle name="Note 2 4 14 8 6" xfId="39400"/>
    <cellStyle name="Note 2 4 14 8 7" xfId="44298"/>
    <cellStyle name="Note 2 4 14 8 8" xfId="50308"/>
    <cellStyle name="Note 2 4 14 9" xfId="11290"/>
    <cellStyle name="Note 2 4 15" xfId="1376"/>
    <cellStyle name="Note 2 4 15 10" xfId="20338"/>
    <cellStyle name="Note 2 4 15 11" xfId="47137"/>
    <cellStyle name="Note 2 4 15 2" xfId="4436"/>
    <cellStyle name="Note 2 4 15 2 10" xfId="39401"/>
    <cellStyle name="Note 2 4 15 2 11" xfId="44299"/>
    <cellStyle name="Note 2 4 15 2 12" xfId="50309"/>
    <cellStyle name="Note 2 4 15 2 2" xfId="7039"/>
    <cellStyle name="Note 2 4 15 2 2 2" xfId="16961"/>
    <cellStyle name="Note 2 4 15 2 2 3" xfId="24177"/>
    <cellStyle name="Note 2 4 15 2 2 4" xfId="29248"/>
    <cellStyle name="Note 2 4 15 2 2 5" xfId="33924"/>
    <cellStyle name="Note 2 4 15 2 2 6" xfId="39402"/>
    <cellStyle name="Note 2 4 15 2 2 7" xfId="44300"/>
    <cellStyle name="Note 2 4 15 2 2 8" xfId="50310"/>
    <cellStyle name="Note 2 4 15 2 3" xfId="5721"/>
    <cellStyle name="Note 2 4 15 2 3 2" xfId="16962"/>
    <cellStyle name="Note 2 4 15 2 3 3" xfId="24178"/>
    <cellStyle name="Note 2 4 15 2 3 4" xfId="29249"/>
    <cellStyle name="Note 2 4 15 2 3 5" xfId="33925"/>
    <cellStyle name="Note 2 4 15 2 3 6" xfId="39403"/>
    <cellStyle name="Note 2 4 15 2 3 7" xfId="44301"/>
    <cellStyle name="Note 2 4 15 2 3 8" xfId="50311"/>
    <cellStyle name="Note 2 4 15 2 4" xfId="7060"/>
    <cellStyle name="Note 2 4 15 2 4 2" xfId="16963"/>
    <cellStyle name="Note 2 4 15 2 4 3" xfId="24179"/>
    <cellStyle name="Note 2 4 15 2 4 4" xfId="29250"/>
    <cellStyle name="Note 2 4 15 2 4 5" xfId="33926"/>
    <cellStyle name="Note 2 4 15 2 4 6" xfId="39404"/>
    <cellStyle name="Note 2 4 15 2 4 7" xfId="44302"/>
    <cellStyle name="Note 2 4 15 2 4 8" xfId="50312"/>
    <cellStyle name="Note 2 4 15 2 5" xfId="9200"/>
    <cellStyle name="Note 2 4 15 2 5 2" xfId="16964"/>
    <cellStyle name="Note 2 4 15 2 5 3" xfId="24180"/>
    <cellStyle name="Note 2 4 15 2 5 4" xfId="29251"/>
    <cellStyle name="Note 2 4 15 2 5 5" xfId="33927"/>
    <cellStyle name="Note 2 4 15 2 5 6" xfId="39405"/>
    <cellStyle name="Note 2 4 15 2 5 7" xfId="44303"/>
    <cellStyle name="Note 2 4 15 2 5 8" xfId="50313"/>
    <cellStyle name="Note 2 4 15 2 6" xfId="16960"/>
    <cellStyle name="Note 2 4 15 2 7" xfId="24176"/>
    <cellStyle name="Note 2 4 15 2 8" xfId="29247"/>
    <cellStyle name="Note 2 4 15 2 9" xfId="33923"/>
    <cellStyle name="Note 2 4 15 3" xfId="4769"/>
    <cellStyle name="Note 2 4 15 3 10" xfId="16965"/>
    <cellStyle name="Note 2 4 15 3 11" xfId="24181"/>
    <cellStyle name="Note 2 4 15 3 12" xfId="29252"/>
    <cellStyle name="Note 2 4 15 3 13" xfId="33928"/>
    <cellStyle name="Note 2 4 15 3 14" xfId="39406"/>
    <cellStyle name="Note 2 4 15 3 15" xfId="44304"/>
    <cellStyle name="Note 2 4 15 3 16" xfId="50314"/>
    <cellStyle name="Note 2 4 15 3 2" xfId="7137"/>
    <cellStyle name="Note 2 4 15 3 2 2" xfId="16966"/>
    <cellStyle name="Note 2 4 15 3 2 3" xfId="24182"/>
    <cellStyle name="Note 2 4 15 3 2 4" xfId="29253"/>
    <cellStyle name="Note 2 4 15 3 2 5" xfId="33929"/>
    <cellStyle name="Note 2 4 15 3 2 6" xfId="39407"/>
    <cellStyle name="Note 2 4 15 3 2 7" xfId="44305"/>
    <cellStyle name="Note 2 4 15 3 2 8" xfId="50315"/>
    <cellStyle name="Note 2 4 15 3 3" xfId="7697"/>
    <cellStyle name="Note 2 4 15 3 3 2" xfId="16967"/>
    <cellStyle name="Note 2 4 15 3 3 3" xfId="24183"/>
    <cellStyle name="Note 2 4 15 3 3 4" xfId="29254"/>
    <cellStyle name="Note 2 4 15 3 3 5" xfId="33930"/>
    <cellStyle name="Note 2 4 15 3 3 6" xfId="39408"/>
    <cellStyle name="Note 2 4 15 3 3 7" xfId="44306"/>
    <cellStyle name="Note 2 4 15 3 3 8" xfId="50316"/>
    <cellStyle name="Note 2 4 15 3 4" xfId="5423"/>
    <cellStyle name="Note 2 4 15 3 4 2" xfId="16968"/>
    <cellStyle name="Note 2 4 15 3 4 3" xfId="24184"/>
    <cellStyle name="Note 2 4 15 3 4 4" xfId="29255"/>
    <cellStyle name="Note 2 4 15 3 4 5" xfId="33931"/>
    <cellStyle name="Note 2 4 15 3 4 6" xfId="39409"/>
    <cellStyle name="Note 2 4 15 3 4 7" xfId="44307"/>
    <cellStyle name="Note 2 4 15 3 4 8" xfId="50317"/>
    <cellStyle name="Note 2 4 15 3 5" xfId="8470"/>
    <cellStyle name="Note 2 4 15 3 5 2" xfId="16969"/>
    <cellStyle name="Note 2 4 15 3 5 3" xfId="24185"/>
    <cellStyle name="Note 2 4 15 3 5 4" xfId="29256"/>
    <cellStyle name="Note 2 4 15 3 5 5" xfId="33932"/>
    <cellStyle name="Note 2 4 15 3 5 6" xfId="39410"/>
    <cellStyle name="Note 2 4 15 3 5 7" xfId="44308"/>
    <cellStyle name="Note 2 4 15 3 5 8" xfId="50318"/>
    <cellStyle name="Note 2 4 15 3 6" xfId="8810"/>
    <cellStyle name="Note 2 4 15 3 6 2" xfId="16970"/>
    <cellStyle name="Note 2 4 15 3 6 3" xfId="24186"/>
    <cellStyle name="Note 2 4 15 3 6 4" xfId="29257"/>
    <cellStyle name="Note 2 4 15 3 6 5" xfId="33933"/>
    <cellStyle name="Note 2 4 15 3 6 6" xfId="39411"/>
    <cellStyle name="Note 2 4 15 3 6 7" xfId="44309"/>
    <cellStyle name="Note 2 4 15 3 6 8" xfId="50319"/>
    <cellStyle name="Note 2 4 15 3 7" xfId="9274"/>
    <cellStyle name="Note 2 4 15 3 7 2" xfId="16971"/>
    <cellStyle name="Note 2 4 15 3 7 3" xfId="24187"/>
    <cellStyle name="Note 2 4 15 3 7 4" xfId="29258"/>
    <cellStyle name="Note 2 4 15 3 7 5" xfId="33934"/>
    <cellStyle name="Note 2 4 15 3 7 6" xfId="39412"/>
    <cellStyle name="Note 2 4 15 3 7 7" xfId="44310"/>
    <cellStyle name="Note 2 4 15 3 7 8" xfId="50320"/>
    <cellStyle name="Note 2 4 15 3 8" xfId="9634"/>
    <cellStyle name="Note 2 4 15 3 8 2" xfId="16972"/>
    <cellStyle name="Note 2 4 15 3 8 3" xfId="24188"/>
    <cellStyle name="Note 2 4 15 3 8 4" xfId="29259"/>
    <cellStyle name="Note 2 4 15 3 8 5" xfId="33935"/>
    <cellStyle name="Note 2 4 15 3 8 6" xfId="39413"/>
    <cellStyle name="Note 2 4 15 3 8 7" xfId="44311"/>
    <cellStyle name="Note 2 4 15 3 8 8" xfId="50321"/>
    <cellStyle name="Note 2 4 15 3 9" xfId="9902"/>
    <cellStyle name="Note 2 4 15 3 9 2" xfId="16973"/>
    <cellStyle name="Note 2 4 15 3 9 3" xfId="24189"/>
    <cellStyle name="Note 2 4 15 3 9 4" xfId="29260"/>
    <cellStyle name="Note 2 4 15 3 9 5" xfId="33936"/>
    <cellStyle name="Note 2 4 15 3 9 6" xfId="39414"/>
    <cellStyle name="Note 2 4 15 3 9 7" xfId="44312"/>
    <cellStyle name="Note 2 4 15 3 9 8" xfId="50322"/>
    <cellStyle name="Note 2 4 15 4" xfId="4054"/>
    <cellStyle name="Note 2 4 15 4 10" xfId="16974"/>
    <cellStyle name="Note 2 4 15 4 11" xfId="24190"/>
    <cellStyle name="Note 2 4 15 4 12" xfId="29261"/>
    <cellStyle name="Note 2 4 15 4 13" xfId="33937"/>
    <cellStyle name="Note 2 4 15 4 14" xfId="39415"/>
    <cellStyle name="Note 2 4 15 4 15" xfId="44313"/>
    <cellStyle name="Note 2 4 15 4 16" xfId="50323"/>
    <cellStyle name="Note 2 4 15 4 2" xfId="7458"/>
    <cellStyle name="Note 2 4 15 4 2 2" xfId="16975"/>
    <cellStyle name="Note 2 4 15 4 2 3" xfId="24191"/>
    <cellStyle name="Note 2 4 15 4 2 4" xfId="29262"/>
    <cellStyle name="Note 2 4 15 4 2 5" xfId="33938"/>
    <cellStyle name="Note 2 4 15 4 2 6" xfId="39416"/>
    <cellStyle name="Note 2 4 15 4 2 7" xfId="44314"/>
    <cellStyle name="Note 2 4 15 4 2 8" xfId="50324"/>
    <cellStyle name="Note 2 4 15 4 3" xfId="7966"/>
    <cellStyle name="Note 2 4 15 4 3 2" xfId="16976"/>
    <cellStyle name="Note 2 4 15 4 3 3" xfId="24192"/>
    <cellStyle name="Note 2 4 15 4 3 4" xfId="29263"/>
    <cellStyle name="Note 2 4 15 4 3 5" xfId="33939"/>
    <cellStyle name="Note 2 4 15 4 3 6" xfId="39417"/>
    <cellStyle name="Note 2 4 15 4 3 7" xfId="44315"/>
    <cellStyle name="Note 2 4 15 4 3 8" xfId="50325"/>
    <cellStyle name="Note 2 4 15 4 4" xfId="8317"/>
    <cellStyle name="Note 2 4 15 4 4 2" xfId="16977"/>
    <cellStyle name="Note 2 4 15 4 4 3" xfId="24193"/>
    <cellStyle name="Note 2 4 15 4 4 4" xfId="29264"/>
    <cellStyle name="Note 2 4 15 4 4 5" xfId="33940"/>
    <cellStyle name="Note 2 4 15 4 4 6" xfId="39418"/>
    <cellStyle name="Note 2 4 15 4 4 7" xfId="44316"/>
    <cellStyle name="Note 2 4 15 4 4 8" xfId="50326"/>
    <cellStyle name="Note 2 4 15 4 5" xfId="8741"/>
    <cellStyle name="Note 2 4 15 4 5 2" xfId="16978"/>
    <cellStyle name="Note 2 4 15 4 5 3" xfId="24194"/>
    <cellStyle name="Note 2 4 15 4 5 4" xfId="29265"/>
    <cellStyle name="Note 2 4 15 4 5 5" xfId="33941"/>
    <cellStyle name="Note 2 4 15 4 5 6" xfId="39419"/>
    <cellStyle name="Note 2 4 15 4 5 7" xfId="44317"/>
    <cellStyle name="Note 2 4 15 4 5 8" xfId="50327"/>
    <cellStyle name="Note 2 4 15 4 6" xfId="9099"/>
    <cellStyle name="Note 2 4 15 4 6 2" xfId="16979"/>
    <cellStyle name="Note 2 4 15 4 6 3" xfId="24195"/>
    <cellStyle name="Note 2 4 15 4 6 4" xfId="29266"/>
    <cellStyle name="Note 2 4 15 4 6 5" xfId="33942"/>
    <cellStyle name="Note 2 4 15 4 6 6" xfId="39420"/>
    <cellStyle name="Note 2 4 15 4 6 7" xfId="44318"/>
    <cellStyle name="Note 2 4 15 4 6 8" xfId="50328"/>
    <cellStyle name="Note 2 4 15 4 7" xfId="9536"/>
    <cellStyle name="Note 2 4 15 4 7 2" xfId="16980"/>
    <cellStyle name="Note 2 4 15 4 7 3" xfId="24196"/>
    <cellStyle name="Note 2 4 15 4 7 4" xfId="29267"/>
    <cellStyle name="Note 2 4 15 4 7 5" xfId="33943"/>
    <cellStyle name="Note 2 4 15 4 7 6" xfId="39421"/>
    <cellStyle name="Note 2 4 15 4 7 7" xfId="44319"/>
    <cellStyle name="Note 2 4 15 4 7 8" xfId="50329"/>
    <cellStyle name="Note 2 4 15 4 8" xfId="9850"/>
    <cellStyle name="Note 2 4 15 4 8 2" xfId="16981"/>
    <cellStyle name="Note 2 4 15 4 8 3" xfId="24197"/>
    <cellStyle name="Note 2 4 15 4 8 4" xfId="29268"/>
    <cellStyle name="Note 2 4 15 4 8 5" xfId="33944"/>
    <cellStyle name="Note 2 4 15 4 8 6" xfId="39422"/>
    <cellStyle name="Note 2 4 15 4 8 7" xfId="44320"/>
    <cellStyle name="Note 2 4 15 4 8 8" xfId="50330"/>
    <cellStyle name="Note 2 4 15 4 9" xfId="10120"/>
    <cellStyle name="Note 2 4 15 4 9 2" xfId="16982"/>
    <cellStyle name="Note 2 4 15 4 9 3" xfId="24198"/>
    <cellStyle name="Note 2 4 15 4 9 4" xfId="29269"/>
    <cellStyle name="Note 2 4 15 4 9 5" xfId="33945"/>
    <cellStyle name="Note 2 4 15 4 9 6" xfId="39423"/>
    <cellStyle name="Note 2 4 15 4 9 7" xfId="44321"/>
    <cellStyle name="Note 2 4 15 4 9 8" xfId="50331"/>
    <cellStyle name="Note 2 4 15 5" xfId="3856"/>
    <cellStyle name="Note 2 4 15 5 2" xfId="16983"/>
    <cellStyle name="Note 2 4 15 5 3" xfId="24199"/>
    <cellStyle name="Note 2 4 15 5 4" xfId="29270"/>
    <cellStyle name="Note 2 4 15 5 5" xfId="33946"/>
    <cellStyle name="Note 2 4 15 5 6" xfId="39424"/>
    <cellStyle name="Note 2 4 15 5 7" xfId="44322"/>
    <cellStyle name="Note 2 4 15 5 8" xfId="50332"/>
    <cellStyle name="Note 2 4 15 6" xfId="4574"/>
    <cellStyle name="Note 2 4 15 6 2" xfId="16984"/>
    <cellStyle name="Note 2 4 15 6 3" xfId="24200"/>
    <cellStyle name="Note 2 4 15 6 4" xfId="29271"/>
    <cellStyle name="Note 2 4 15 6 5" xfId="33947"/>
    <cellStyle name="Note 2 4 15 6 6" xfId="39425"/>
    <cellStyle name="Note 2 4 15 6 7" xfId="44323"/>
    <cellStyle name="Note 2 4 15 6 8" xfId="50333"/>
    <cellStyle name="Note 2 4 15 7" xfId="5431"/>
    <cellStyle name="Note 2 4 15 7 2" xfId="16985"/>
    <cellStyle name="Note 2 4 15 7 3" xfId="24201"/>
    <cellStyle name="Note 2 4 15 7 4" xfId="29272"/>
    <cellStyle name="Note 2 4 15 7 5" xfId="33948"/>
    <cellStyle name="Note 2 4 15 7 6" xfId="39426"/>
    <cellStyle name="Note 2 4 15 7 7" xfId="44324"/>
    <cellStyle name="Note 2 4 15 7 8" xfId="50334"/>
    <cellStyle name="Note 2 4 15 8" xfId="4244"/>
    <cellStyle name="Note 2 4 15 8 2" xfId="16986"/>
    <cellStyle name="Note 2 4 15 8 3" xfId="24202"/>
    <cellStyle name="Note 2 4 15 8 4" xfId="29273"/>
    <cellStyle name="Note 2 4 15 8 5" xfId="33949"/>
    <cellStyle name="Note 2 4 15 8 6" xfId="39427"/>
    <cellStyle name="Note 2 4 15 8 7" xfId="44325"/>
    <cellStyle name="Note 2 4 15 8 8" xfId="50335"/>
    <cellStyle name="Note 2 4 15 9" xfId="11314"/>
    <cellStyle name="Note 2 4 16" xfId="1392"/>
    <cellStyle name="Note 2 4 16 10" xfId="26880"/>
    <cellStyle name="Note 2 4 16 11" xfId="47147"/>
    <cellStyle name="Note 2 4 16 2" xfId="4448"/>
    <cellStyle name="Note 2 4 16 2 10" xfId="39428"/>
    <cellStyle name="Note 2 4 16 2 11" xfId="44326"/>
    <cellStyle name="Note 2 4 16 2 12" xfId="50336"/>
    <cellStyle name="Note 2 4 16 2 2" xfId="7047"/>
    <cellStyle name="Note 2 4 16 2 2 2" xfId="16988"/>
    <cellStyle name="Note 2 4 16 2 2 3" xfId="24204"/>
    <cellStyle name="Note 2 4 16 2 2 4" xfId="29275"/>
    <cellStyle name="Note 2 4 16 2 2 5" xfId="33951"/>
    <cellStyle name="Note 2 4 16 2 2 6" xfId="39429"/>
    <cellStyle name="Note 2 4 16 2 2 7" xfId="44327"/>
    <cellStyle name="Note 2 4 16 2 2 8" xfId="50337"/>
    <cellStyle name="Note 2 4 16 2 3" xfId="6063"/>
    <cellStyle name="Note 2 4 16 2 3 2" xfId="16989"/>
    <cellStyle name="Note 2 4 16 2 3 3" xfId="24205"/>
    <cellStyle name="Note 2 4 16 2 3 4" xfId="29276"/>
    <cellStyle name="Note 2 4 16 2 3 5" xfId="33952"/>
    <cellStyle name="Note 2 4 16 2 3 6" xfId="39430"/>
    <cellStyle name="Note 2 4 16 2 3 7" xfId="44328"/>
    <cellStyle name="Note 2 4 16 2 3 8" xfId="50338"/>
    <cellStyle name="Note 2 4 16 2 4" xfId="3958"/>
    <cellStyle name="Note 2 4 16 2 4 2" xfId="16990"/>
    <cellStyle name="Note 2 4 16 2 4 3" xfId="24206"/>
    <cellStyle name="Note 2 4 16 2 4 4" xfId="29277"/>
    <cellStyle name="Note 2 4 16 2 4 5" xfId="33953"/>
    <cellStyle name="Note 2 4 16 2 4 6" xfId="39431"/>
    <cellStyle name="Note 2 4 16 2 4 7" xfId="44329"/>
    <cellStyle name="Note 2 4 16 2 4 8" xfId="50339"/>
    <cellStyle name="Note 2 4 16 2 5" xfId="9205"/>
    <cellStyle name="Note 2 4 16 2 5 2" xfId="16991"/>
    <cellStyle name="Note 2 4 16 2 5 3" xfId="24207"/>
    <cellStyle name="Note 2 4 16 2 5 4" xfId="29278"/>
    <cellStyle name="Note 2 4 16 2 5 5" xfId="33954"/>
    <cellStyle name="Note 2 4 16 2 5 6" xfId="39432"/>
    <cellStyle name="Note 2 4 16 2 5 7" xfId="44330"/>
    <cellStyle name="Note 2 4 16 2 5 8" xfId="50340"/>
    <cellStyle name="Note 2 4 16 2 6" xfId="16987"/>
    <cellStyle name="Note 2 4 16 2 7" xfId="24203"/>
    <cellStyle name="Note 2 4 16 2 8" xfId="29274"/>
    <cellStyle name="Note 2 4 16 2 9" xfId="33950"/>
    <cellStyle name="Note 2 4 16 3" xfId="3780"/>
    <cellStyle name="Note 2 4 16 3 10" xfId="16992"/>
    <cellStyle name="Note 2 4 16 3 11" xfId="24208"/>
    <cellStyle name="Note 2 4 16 3 12" xfId="29279"/>
    <cellStyle name="Note 2 4 16 3 13" xfId="33955"/>
    <cellStyle name="Note 2 4 16 3 14" xfId="39433"/>
    <cellStyle name="Note 2 4 16 3 15" xfId="44331"/>
    <cellStyle name="Note 2 4 16 3 16" xfId="50341"/>
    <cellStyle name="Note 2 4 16 3 2" xfId="7355"/>
    <cellStyle name="Note 2 4 16 3 2 2" xfId="16993"/>
    <cellStyle name="Note 2 4 16 3 2 3" xfId="24209"/>
    <cellStyle name="Note 2 4 16 3 2 4" xfId="29280"/>
    <cellStyle name="Note 2 4 16 3 2 5" xfId="33956"/>
    <cellStyle name="Note 2 4 16 3 2 6" xfId="39434"/>
    <cellStyle name="Note 2 4 16 3 2 7" xfId="44332"/>
    <cellStyle name="Note 2 4 16 3 2 8" xfId="50342"/>
    <cellStyle name="Note 2 4 16 3 3" xfId="7873"/>
    <cellStyle name="Note 2 4 16 3 3 2" xfId="16994"/>
    <cellStyle name="Note 2 4 16 3 3 3" xfId="24210"/>
    <cellStyle name="Note 2 4 16 3 3 4" xfId="29281"/>
    <cellStyle name="Note 2 4 16 3 3 5" xfId="33957"/>
    <cellStyle name="Note 2 4 16 3 3 6" xfId="39435"/>
    <cellStyle name="Note 2 4 16 3 3 7" xfId="44333"/>
    <cellStyle name="Note 2 4 16 3 3 8" xfId="50343"/>
    <cellStyle name="Note 2 4 16 3 4" xfId="8218"/>
    <cellStyle name="Note 2 4 16 3 4 2" xfId="16995"/>
    <cellStyle name="Note 2 4 16 3 4 3" xfId="24211"/>
    <cellStyle name="Note 2 4 16 3 4 4" xfId="29282"/>
    <cellStyle name="Note 2 4 16 3 4 5" xfId="33958"/>
    <cellStyle name="Note 2 4 16 3 4 6" xfId="39436"/>
    <cellStyle name="Note 2 4 16 3 4 7" xfId="44334"/>
    <cellStyle name="Note 2 4 16 3 4 8" xfId="50344"/>
    <cellStyle name="Note 2 4 16 3 5" xfId="8645"/>
    <cellStyle name="Note 2 4 16 3 5 2" xfId="16996"/>
    <cellStyle name="Note 2 4 16 3 5 3" xfId="24212"/>
    <cellStyle name="Note 2 4 16 3 5 4" xfId="29283"/>
    <cellStyle name="Note 2 4 16 3 5 5" xfId="33959"/>
    <cellStyle name="Note 2 4 16 3 5 6" xfId="39437"/>
    <cellStyle name="Note 2 4 16 3 5 7" xfId="44335"/>
    <cellStyle name="Note 2 4 16 3 5 8" xfId="50345"/>
    <cellStyle name="Note 2 4 16 3 6" xfId="8999"/>
    <cellStyle name="Note 2 4 16 3 6 2" xfId="16997"/>
    <cellStyle name="Note 2 4 16 3 6 3" xfId="24213"/>
    <cellStyle name="Note 2 4 16 3 6 4" xfId="29284"/>
    <cellStyle name="Note 2 4 16 3 6 5" xfId="33960"/>
    <cellStyle name="Note 2 4 16 3 6 6" xfId="39438"/>
    <cellStyle name="Note 2 4 16 3 6 7" xfId="44336"/>
    <cellStyle name="Note 2 4 16 3 6 8" xfId="50346"/>
    <cellStyle name="Note 2 4 16 3 7" xfId="9454"/>
    <cellStyle name="Note 2 4 16 3 7 2" xfId="16998"/>
    <cellStyle name="Note 2 4 16 3 7 3" xfId="24214"/>
    <cellStyle name="Note 2 4 16 3 7 4" xfId="29285"/>
    <cellStyle name="Note 2 4 16 3 7 5" xfId="33961"/>
    <cellStyle name="Note 2 4 16 3 7 6" xfId="39439"/>
    <cellStyle name="Note 2 4 16 3 7 7" xfId="44337"/>
    <cellStyle name="Note 2 4 16 3 7 8" xfId="50347"/>
    <cellStyle name="Note 2 4 16 3 8" xfId="9774"/>
    <cellStyle name="Note 2 4 16 3 8 2" xfId="16999"/>
    <cellStyle name="Note 2 4 16 3 8 3" xfId="24215"/>
    <cellStyle name="Note 2 4 16 3 8 4" xfId="29286"/>
    <cellStyle name="Note 2 4 16 3 8 5" xfId="33962"/>
    <cellStyle name="Note 2 4 16 3 8 6" xfId="39440"/>
    <cellStyle name="Note 2 4 16 3 8 7" xfId="44338"/>
    <cellStyle name="Note 2 4 16 3 8 8" xfId="50348"/>
    <cellStyle name="Note 2 4 16 3 9" xfId="10043"/>
    <cellStyle name="Note 2 4 16 3 9 2" xfId="17000"/>
    <cellStyle name="Note 2 4 16 3 9 3" xfId="24216"/>
    <cellStyle name="Note 2 4 16 3 9 4" xfId="29287"/>
    <cellStyle name="Note 2 4 16 3 9 5" xfId="33963"/>
    <cellStyle name="Note 2 4 16 3 9 6" xfId="39441"/>
    <cellStyle name="Note 2 4 16 3 9 7" xfId="44339"/>
    <cellStyle name="Note 2 4 16 3 9 8" xfId="50349"/>
    <cellStyle name="Note 2 4 16 4" xfId="4172"/>
    <cellStyle name="Note 2 4 16 4 10" xfId="17001"/>
    <cellStyle name="Note 2 4 16 4 11" xfId="24217"/>
    <cellStyle name="Note 2 4 16 4 12" xfId="29288"/>
    <cellStyle name="Note 2 4 16 4 13" xfId="33964"/>
    <cellStyle name="Note 2 4 16 4 14" xfId="39442"/>
    <cellStyle name="Note 2 4 16 4 15" xfId="44340"/>
    <cellStyle name="Note 2 4 16 4 16" xfId="50350"/>
    <cellStyle name="Note 2 4 16 4 2" xfId="6760"/>
    <cellStyle name="Note 2 4 16 4 2 2" xfId="17002"/>
    <cellStyle name="Note 2 4 16 4 2 3" xfId="24218"/>
    <cellStyle name="Note 2 4 16 4 2 4" xfId="29289"/>
    <cellStyle name="Note 2 4 16 4 2 5" xfId="33965"/>
    <cellStyle name="Note 2 4 16 4 2 6" xfId="39443"/>
    <cellStyle name="Note 2 4 16 4 2 7" xfId="44341"/>
    <cellStyle name="Note 2 4 16 4 2 8" xfId="50351"/>
    <cellStyle name="Note 2 4 16 4 3" xfId="5696"/>
    <cellStyle name="Note 2 4 16 4 3 2" xfId="17003"/>
    <cellStyle name="Note 2 4 16 4 3 3" xfId="24219"/>
    <cellStyle name="Note 2 4 16 4 3 4" xfId="29290"/>
    <cellStyle name="Note 2 4 16 4 3 5" xfId="33966"/>
    <cellStyle name="Note 2 4 16 4 3 6" xfId="39444"/>
    <cellStyle name="Note 2 4 16 4 3 7" xfId="44342"/>
    <cellStyle name="Note 2 4 16 4 3 8" xfId="50352"/>
    <cellStyle name="Note 2 4 16 4 4" xfId="4529"/>
    <cellStyle name="Note 2 4 16 4 4 2" xfId="17004"/>
    <cellStyle name="Note 2 4 16 4 4 3" xfId="24220"/>
    <cellStyle name="Note 2 4 16 4 4 4" xfId="29291"/>
    <cellStyle name="Note 2 4 16 4 4 5" xfId="33967"/>
    <cellStyle name="Note 2 4 16 4 4 6" xfId="39445"/>
    <cellStyle name="Note 2 4 16 4 4 7" xfId="44343"/>
    <cellStyle name="Note 2 4 16 4 4 8" xfId="50353"/>
    <cellStyle name="Note 2 4 16 4 5" xfId="6172"/>
    <cellStyle name="Note 2 4 16 4 5 2" xfId="17005"/>
    <cellStyle name="Note 2 4 16 4 5 3" xfId="24221"/>
    <cellStyle name="Note 2 4 16 4 5 4" xfId="29292"/>
    <cellStyle name="Note 2 4 16 4 5 5" xfId="33968"/>
    <cellStyle name="Note 2 4 16 4 5 6" xfId="39446"/>
    <cellStyle name="Note 2 4 16 4 5 7" xfId="44344"/>
    <cellStyle name="Note 2 4 16 4 5 8" xfId="50354"/>
    <cellStyle name="Note 2 4 16 4 6" xfId="3912"/>
    <cellStyle name="Note 2 4 16 4 6 2" xfId="17006"/>
    <cellStyle name="Note 2 4 16 4 6 3" xfId="24222"/>
    <cellStyle name="Note 2 4 16 4 6 4" xfId="29293"/>
    <cellStyle name="Note 2 4 16 4 6 5" xfId="33969"/>
    <cellStyle name="Note 2 4 16 4 6 6" xfId="39447"/>
    <cellStyle name="Note 2 4 16 4 6 7" xfId="44345"/>
    <cellStyle name="Note 2 4 16 4 6 8" xfId="50355"/>
    <cellStyle name="Note 2 4 16 4 7" xfId="6288"/>
    <cellStyle name="Note 2 4 16 4 7 2" xfId="17007"/>
    <cellStyle name="Note 2 4 16 4 7 3" xfId="24223"/>
    <cellStyle name="Note 2 4 16 4 7 4" xfId="29294"/>
    <cellStyle name="Note 2 4 16 4 7 5" xfId="33970"/>
    <cellStyle name="Note 2 4 16 4 7 6" xfId="39448"/>
    <cellStyle name="Note 2 4 16 4 7 7" xfId="44346"/>
    <cellStyle name="Note 2 4 16 4 7 8" xfId="50356"/>
    <cellStyle name="Note 2 4 16 4 8" xfId="5050"/>
    <cellStyle name="Note 2 4 16 4 8 2" xfId="17008"/>
    <cellStyle name="Note 2 4 16 4 8 3" xfId="24224"/>
    <cellStyle name="Note 2 4 16 4 8 4" xfId="29295"/>
    <cellStyle name="Note 2 4 16 4 8 5" xfId="33971"/>
    <cellStyle name="Note 2 4 16 4 8 6" xfId="39449"/>
    <cellStyle name="Note 2 4 16 4 8 7" xfId="44347"/>
    <cellStyle name="Note 2 4 16 4 8 8" xfId="50357"/>
    <cellStyle name="Note 2 4 16 4 9" xfId="6553"/>
    <cellStyle name="Note 2 4 16 4 9 2" xfId="17009"/>
    <cellStyle name="Note 2 4 16 4 9 3" xfId="24225"/>
    <cellStyle name="Note 2 4 16 4 9 4" xfId="29296"/>
    <cellStyle name="Note 2 4 16 4 9 5" xfId="33972"/>
    <cellStyle name="Note 2 4 16 4 9 6" xfId="39450"/>
    <cellStyle name="Note 2 4 16 4 9 7" xfId="44348"/>
    <cellStyle name="Note 2 4 16 4 9 8" xfId="50358"/>
    <cellStyle name="Note 2 4 16 5" xfId="3729"/>
    <cellStyle name="Note 2 4 16 5 2" xfId="17010"/>
    <cellStyle name="Note 2 4 16 5 3" xfId="24226"/>
    <cellStyle name="Note 2 4 16 5 4" xfId="29297"/>
    <cellStyle name="Note 2 4 16 5 5" xfId="33973"/>
    <cellStyle name="Note 2 4 16 5 6" xfId="39451"/>
    <cellStyle name="Note 2 4 16 5 7" xfId="44349"/>
    <cellStyle name="Note 2 4 16 5 8" xfId="50359"/>
    <cellStyle name="Note 2 4 16 6" xfId="3723"/>
    <cellStyle name="Note 2 4 16 6 2" xfId="17011"/>
    <cellStyle name="Note 2 4 16 6 3" xfId="24227"/>
    <cellStyle name="Note 2 4 16 6 4" xfId="29298"/>
    <cellStyle name="Note 2 4 16 6 5" xfId="33974"/>
    <cellStyle name="Note 2 4 16 6 6" xfId="39452"/>
    <cellStyle name="Note 2 4 16 6 7" xfId="44350"/>
    <cellStyle name="Note 2 4 16 6 8" xfId="50360"/>
    <cellStyle name="Note 2 4 16 7" xfId="4565"/>
    <cellStyle name="Note 2 4 16 7 2" xfId="17012"/>
    <cellStyle name="Note 2 4 16 7 3" xfId="24228"/>
    <cellStyle name="Note 2 4 16 7 4" xfId="29299"/>
    <cellStyle name="Note 2 4 16 7 5" xfId="33975"/>
    <cellStyle name="Note 2 4 16 7 6" xfId="39453"/>
    <cellStyle name="Note 2 4 16 7 7" xfId="44351"/>
    <cellStyle name="Note 2 4 16 7 8" xfId="50361"/>
    <cellStyle name="Note 2 4 16 8" xfId="4691"/>
    <cellStyle name="Note 2 4 16 8 2" xfId="17013"/>
    <cellStyle name="Note 2 4 16 8 3" xfId="24229"/>
    <cellStyle name="Note 2 4 16 8 4" xfId="29300"/>
    <cellStyle name="Note 2 4 16 8 5" xfId="33976"/>
    <cellStyle name="Note 2 4 16 8 6" xfId="39454"/>
    <cellStyle name="Note 2 4 16 8 7" xfId="44352"/>
    <cellStyle name="Note 2 4 16 8 8" xfId="50362"/>
    <cellStyle name="Note 2 4 16 9" xfId="11330"/>
    <cellStyle name="Note 2 4 17" xfId="1409"/>
    <cellStyle name="Note 2 4 17 10" xfId="22446"/>
    <cellStyle name="Note 2 4 17 11" xfId="47157"/>
    <cellStyle name="Note 2 4 17 2" xfId="4461"/>
    <cellStyle name="Note 2 4 17 2 10" xfId="39455"/>
    <cellStyle name="Note 2 4 17 2 11" xfId="44353"/>
    <cellStyle name="Note 2 4 17 2 12" xfId="50363"/>
    <cellStyle name="Note 2 4 17 2 2" xfId="7052"/>
    <cellStyle name="Note 2 4 17 2 2 2" xfId="17015"/>
    <cellStyle name="Note 2 4 17 2 2 3" xfId="24231"/>
    <cellStyle name="Note 2 4 17 2 2 4" xfId="29302"/>
    <cellStyle name="Note 2 4 17 2 2 5" xfId="33978"/>
    <cellStyle name="Note 2 4 17 2 2 6" xfId="39456"/>
    <cellStyle name="Note 2 4 17 2 2 7" xfId="44354"/>
    <cellStyle name="Note 2 4 17 2 2 8" xfId="50364"/>
    <cellStyle name="Note 2 4 17 2 3" xfId="5616"/>
    <cellStyle name="Note 2 4 17 2 3 2" xfId="17016"/>
    <cellStyle name="Note 2 4 17 2 3 3" xfId="24232"/>
    <cellStyle name="Note 2 4 17 2 3 4" xfId="29303"/>
    <cellStyle name="Note 2 4 17 2 3 5" xfId="33979"/>
    <cellStyle name="Note 2 4 17 2 3 6" xfId="39457"/>
    <cellStyle name="Note 2 4 17 2 3 7" xfId="44355"/>
    <cellStyle name="Note 2 4 17 2 3 8" xfId="50365"/>
    <cellStyle name="Note 2 4 17 2 4" xfId="8114"/>
    <cellStyle name="Note 2 4 17 2 4 2" xfId="17017"/>
    <cellStyle name="Note 2 4 17 2 4 3" xfId="24233"/>
    <cellStyle name="Note 2 4 17 2 4 4" xfId="29304"/>
    <cellStyle name="Note 2 4 17 2 4 5" xfId="33980"/>
    <cellStyle name="Note 2 4 17 2 4 6" xfId="39458"/>
    <cellStyle name="Note 2 4 17 2 4 7" xfId="44356"/>
    <cellStyle name="Note 2 4 17 2 4 8" xfId="50366"/>
    <cellStyle name="Note 2 4 17 2 5" xfId="9210"/>
    <cellStyle name="Note 2 4 17 2 5 2" xfId="17018"/>
    <cellStyle name="Note 2 4 17 2 5 3" xfId="24234"/>
    <cellStyle name="Note 2 4 17 2 5 4" xfId="29305"/>
    <cellStyle name="Note 2 4 17 2 5 5" xfId="33981"/>
    <cellStyle name="Note 2 4 17 2 5 6" xfId="39459"/>
    <cellStyle name="Note 2 4 17 2 5 7" xfId="44357"/>
    <cellStyle name="Note 2 4 17 2 5 8" xfId="50367"/>
    <cellStyle name="Note 2 4 17 2 6" xfId="17014"/>
    <cellStyle name="Note 2 4 17 2 7" xfId="24230"/>
    <cellStyle name="Note 2 4 17 2 8" xfId="29301"/>
    <cellStyle name="Note 2 4 17 2 9" xfId="33977"/>
    <cellStyle name="Note 2 4 17 3" xfId="5530"/>
    <cellStyle name="Note 2 4 17 3 10" xfId="17019"/>
    <cellStyle name="Note 2 4 17 3 11" xfId="24235"/>
    <cellStyle name="Note 2 4 17 3 12" xfId="29306"/>
    <cellStyle name="Note 2 4 17 3 13" xfId="33982"/>
    <cellStyle name="Note 2 4 17 3 14" xfId="39460"/>
    <cellStyle name="Note 2 4 17 3 15" xfId="44358"/>
    <cellStyle name="Note 2 4 17 3 16" xfId="50368"/>
    <cellStyle name="Note 2 4 17 3 2" xfId="7417"/>
    <cellStyle name="Note 2 4 17 3 2 2" xfId="17020"/>
    <cellStyle name="Note 2 4 17 3 2 3" xfId="24236"/>
    <cellStyle name="Note 2 4 17 3 2 4" xfId="29307"/>
    <cellStyle name="Note 2 4 17 3 2 5" xfId="33983"/>
    <cellStyle name="Note 2 4 17 3 2 6" xfId="39461"/>
    <cellStyle name="Note 2 4 17 3 2 7" xfId="44359"/>
    <cellStyle name="Note 2 4 17 3 2 8" xfId="50369"/>
    <cellStyle name="Note 2 4 17 3 3" xfId="7933"/>
    <cellStyle name="Note 2 4 17 3 3 2" xfId="17021"/>
    <cellStyle name="Note 2 4 17 3 3 3" xfId="24237"/>
    <cellStyle name="Note 2 4 17 3 3 4" xfId="29308"/>
    <cellStyle name="Note 2 4 17 3 3 5" xfId="33984"/>
    <cellStyle name="Note 2 4 17 3 3 6" xfId="39462"/>
    <cellStyle name="Note 2 4 17 3 3 7" xfId="44360"/>
    <cellStyle name="Note 2 4 17 3 3 8" xfId="50370"/>
    <cellStyle name="Note 2 4 17 3 4" xfId="8274"/>
    <cellStyle name="Note 2 4 17 3 4 2" xfId="17022"/>
    <cellStyle name="Note 2 4 17 3 4 3" xfId="24238"/>
    <cellStyle name="Note 2 4 17 3 4 4" xfId="29309"/>
    <cellStyle name="Note 2 4 17 3 4 5" xfId="33985"/>
    <cellStyle name="Note 2 4 17 3 4 6" xfId="39463"/>
    <cellStyle name="Note 2 4 17 3 4 7" xfId="44361"/>
    <cellStyle name="Note 2 4 17 3 4 8" xfId="50371"/>
    <cellStyle name="Note 2 4 17 3 5" xfId="8706"/>
    <cellStyle name="Note 2 4 17 3 5 2" xfId="17023"/>
    <cellStyle name="Note 2 4 17 3 5 3" xfId="24239"/>
    <cellStyle name="Note 2 4 17 3 5 4" xfId="29310"/>
    <cellStyle name="Note 2 4 17 3 5 5" xfId="33986"/>
    <cellStyle name="Note 2 4 17 3 5 6" xfId="39464"/>
    <cellStyle name="Note 2 4 17 3 5 7" xfId="44362"/>
    <cellStyle name="Note 2 4 17 3 5 8" xfId="50372"/>
    <cellStyle name="Note 2 4 17 3 6" xfId="9056"/>
    <cellStyle name="Note 2 4 17 3 6 2" xfId="17024"/>
    <cellStyle name="Note 2 4 17 3 6 3" xfId="24240"/>
    <cellStyle name="Note 2 4 17 3 6 4" xfId="29311"/>
    <cellStyle name="Note 2 4 17 3 6 5" xfId="33987"/>
    <cellStyle name="Note 2 4 17 3 6 6" xfId="39465"/>
    <cellStyle name="Note 2 4 17 3 6 7" xfId="44363"/>
    <cellStyle name="Note 2 4 17 3 6 8" xfId="50373"/>
    <cellStyle name="Note 2 4 17 3 7" xfId="9509"/>
    <cellStyle name="Note 2 4 17 3 7 2" xfId="17025"/>
    <cellStyle name="Note 2 4 17 3 7 3" xfId="24241"/>
    <cellStyle name="Note 2 4 17 3 7 4" xfId="29312"/>
    <cellStyle name="Note 2 4 17 3 7 5" xfId="33988"/>
    <cellStyle name="Note 2 4 17 3 7 6" xfId="39466"/>
    <cellStyle name="Note 2 4 17 3 7 7" xfId="44364"/>
    <cellStyle name="Note 2 4 17 3 7 8" xfId="50374"/>
    <cellStyle name="Note 2 4 17 3 8" xfId="9826"/>
    <cellStyle name="Note 2 4 17 3 8 2" xfId="17026"/>
    <cellStyle name="Note 2 4 17 3 8 3" xfId="24242"/>
    <cellStyle name="Note 2 4 17 3 8 4" xfId="29313"/>
    <cellStyle name="Note 2 4 17 3 8 5" xfId="33989"/>
    <cellStyle name="Note 2 4 17 3 8 6" xfId="39467"/>
    <cellStyle name="Note 2 4 17 3 8 7" xfId="44365"/>
    <cellStyle name="Note 2 4 17 3 8 8" xfId="50375"/>
    <cellStyle name="Note 2 4 17 3 9" xfId="10095"/>
    <cellStyle name="Note 2 4 17 3 9 2" xfId="17027"/>
    <cellStyle name="Note 2 4 17 3 9 3" xfId="24243"/>
    <cellStyle name="Note 2 4 17 3 9 4" xfId="29314"/>
    <cellStyle name="Note 2 4 17 3 9 5" xfId="33990"/>
    <cellStyle name="Note 2 4 17 3 9 6" xfId="39468"/>
    <cellStyle name="Note 2 4 17 3 9 7" xfId="44366"/>
    <cellStyle name="Note 2 4 17 3 9 8" xfId="50376"/>
    <cellStyle name="Note 2 4 17 4" xfId="4608"/>
    <cellStyle name="Note 2 4 17 4 10" xfId="17028"/>
    <cellStyle name="Note 2 4 17 4 11" xfId="24244"/>
    <cellStyle name="Note 2 4 17 4 12" xfId="29315"/>
    <cellStyle name="Note 2 4 17 4 13" xfId="33991"/>
    <cellStyle name="Note 2 4 17 4 14" xfId="39469"/>
    <cellStyle name="Note 2 4 17 4 15" xfId="44367"/>
    <cellStyle name="Note 2 4 17 4 16" xfId="50377"/>
    <cellStyle name="Note 2 4 17 4 2" xfId="7065"/>
    <cellStyle name="Note 2 4 17 4 2 2" xfId="17029"/>
    <cellStyle name="Note 2 4 17 4 2 3" xfId="24245"/>
    <cellStyle name="Note 2 4 17 4 2 4" xfId="29316"/>
    <cellStyle name="Note 2 4 17 4 2 5" xfId="33992"/>
    <cellStyle name="Note 2 4 17 4 2 6" xfId="39470"/>
    <cellStyle name="Note 2 4 17 4 2 7" xfId="44368"/>
    <cellStyle name="Note 2 4 17 4 2 8" xfId="50378"/>
    <cellStyle name="Note 2 4 17 4 3" xfId="7639"/>
    <cellStyle name="Note 2 4 17 4 3 2" xfId="17030"/>
    <cellStyle name="Note 2 4 17 4 3 3" xfId="24246"/>
    <cellStyle name="Note 2 4 17 4 3 4" xfId="29317"/>
    <cellStyle name="Note 2 4 17 4 3 5" xfId="33993"/>
    <cellStyle name="Note 2 4 17 4 3 6" xfId="39471"/>
    <cellStyle name="Note 2 4 17 4 3 7" xfId="44369"/>
    <cellStyle name="Note 2 4 17 4 3 8" xfId="50379"/>
    <cellStyle name="Note 2 4 17 4 4" xfId="7079"/>
    <cellStyle name="Note 2 4 17 4 4 2" xfId="17031"/>
    <cellStyle name="Note 2 4 17 4 4 3" xfId="24247"/>
    <cellStyle name="Note 2 4 17 4 4 4" xfId="29318"/>
    <cellStyle name="Note 2 4 17 4 4 5" xfId="33994"/>
    <cellStyle name="Note 2 4 17 4 4 6" xfId="39472"/>
    <cellStyle name="Note 2 4 17 4 4 7" xfId="44370"/>
    <cellStyle name="Note 2 4 17 4 4 8" xfId="50380"/>
    <cellStyle name="Note 2 4 17 4 5" xfId="8417"/>
    <cellStyle name="Note 2 4 17 4 5 2" xfId="17032"/>
    <cellStyle name="Note 2 4 17 4 5 3" xfId="24248"/>
    <cellStyle name="Note 2 4 17 4 5 4" xfId="29319"/>
    <cellStyle name="Note 2 4 17 4 5 5" xfId="33995"/>
    <cellStyle name="Note 2 4 17 4 5 6" xfId="39473"/>
    <cellStyle name="Note 2 4 17 4 5 7" xfId="44371"/>
    <cellStyle name="Note 2 4 17 4 5 8" xfId="50381"/>
    <cellStyle name="Note 2 4 17 4 6" xfId="5451"/>
    <cellStyle name="Note 2 4 17 4 6 2" xfId="17033"/>
    <cellStyle name="Note 2 4 17 4 6 3" xfId="24249"/>
    <cellStyle name="Note 2 4 17 4 6 4" xfId="29320"/>
    <cellStyle name="Note 2 4 17 4 6 5" xfId="33996"/>
    <cellStyle name="Note 2 4 17 4 6 6" xfId="39474"/>
    <cellStyle name="Note 2 4 17 4 6 7" xfId="44372"/>
    <cellStyle name="Note 2 4 17 4 6 8" xfId="50382"/>
    <cellStyle name="Note 2 4 17 4 7" xfId="9218"/>
    <cellStyle name="Note 2 4 17 4 7 2" xfId="17034"/>
    <cellStyle name="Note 2 4 17 4 7 3" xfId="24250"/>
    <cellStyle name="Note 2 4 17 4 7 4" xfId="29321"/>
    <cellStyle name="Note 2 4 17 4 7 5" xfId="33997"/>
    <cellStyle name="Note 2 4 17 4 7 6" xfId="39475"/>
    <cellStyle name="Note 2 4 17 4 7 7" xfId="44373"/>
    <cellStyle name="Note 2 4 17 4 7 8" xfId="50383"/>
    <cellStyle name="Note 2 4 17 4 8" xfId="9584"/>
    <cellStyle name="Note 2 4 17 4 8 2" xfId="17035"/>
    <cellStyle name="Note 2 4 17 4 8 3" xfId="24251"/>
    <cellStyle name="Note 2 4 17 4 8 4" xfId="29322"/>
    <cellStyle name="Note 2 4 17 4 8 5" xfId="33998"/>
    <cellStyle name="Note 2 4 17 4 8 6" xfId="39476"/>
    <cellStyle name="Note 2 4 17 4 8 7" xfId="44374"/>
    <cellStyle name="Note 2 4 17 4 8 8" xfId="50384"/>
    <cellStyle name="Note 2 4 17 4 9" xfId="5779"/>
    <cellStyle name="Note 2 4 17 4 9 2" xfId="17036"/>
    <cellStyle name="Note 2 4 17 4 9 3" xfId="24252"/>
    <cellStyle name="Note 2 4 17 4 9 4" xfId="29323"/>
    <cellStyle name="Note 2 4 17 4 9 5" xfId="33999"/>
    <cellStyle name="Note 2 4 17 4 9 6" xfId="39477"/>
    <cellStyle name="Note 2 4 17 4 9 7" xfId="44375"/>
    <cellStyle name="Note 2 4 17 4 9 8" xfId="50385"/>
    <cellStyle name="Note 2 4 17 5" xfId="5718"/>
    <cellStyle name="Note 2 4 17 5 2" xfId="17037"/>
    <cellStyle name="Note 2 4 17 5 3" xfId="24253"/>
    <cellStyle name="Note 2 4 17 5 4" xfId="29324"/>
    <cellStyle name="Note 2 4 17 5 5" xfId="34000"/>
    <cellStyle name="Note 2 4 17 5 6" xfId="39478"/>
    <cellStyle name="Note 2 4 17 5 7" xfId="44376"/>
    <cellStyle name="Note 2 4 17 5 8" xfId="50386"/>
    <cellStyle name="Note 2 4 17 6" xfId="5376"/>
    <cellStyle name="Note 2 4 17 6 2" xfId="17038"/>
    <cellStyle name="Note 2 4 17 6 3" xfId="24254"/>
    <cellStyle name="Note 2 4 17 6 4" xfId="29325"/>
    <cellStyle name="Note 2 4 17 6 5" xfId="34001"/>
    <cellStyle name="Note 2 4 17 6 6" xfId="39479"/>
    <cellStyle name="Note 2 4 17 6 7" xfId="44377"/>
    <cellStyle name="Note 2 4 17 6 8" xfId="50387"/>
    <cellStyle name="Note 2 4 17 7" xfId="6074"/>
    <cellStyle name="Note 2 4 17 7 2" xfId="17039"/>
    <cellStyle name="Note 2 4 17 7 3" xfId="24255"/>
    <cellStyle name="Note 2 4 17 7 4" xfId="29326"/>
    <cellStyle name="Note 2 4 17 7 5" xfId="34002"/>
    <cellStyle name="Note 2 4 17 7 6" xfId="39480"/>
    <cellStyle name="Note 2 4 17 7 7" xfId="44378"/>
    <cellStyle name="Note 2 4 17 7 8" xfId="50388"/>
    <cellStyle name="Note 2 4 17 8" xfId="5137"/>
    <cellStyle name="Note 2 4 17 8 2" xfId="17040"/>
    <cellStyle name="Note 2 4 17 8 3" xfId="24256"/>
    <cellStyle name="Note 2 4 17 8 4" xfId="29327"/>
    <cellStyle name="Note 2 4 17 8 5" xfId="34003"/>
    <cellStyle name="Note 2 4 17 8 6" xfId="39481"/>
    <cellStyle name="Note 2 4 17 8 7" xfId="44379"/>
    <cellStyle name="Note 2 4 17 8 8" xfId="50389"/>
    <cellStyle name="Note 2 4 17 9" xfId="11346"/>
    <cellStyle name="Note 2 4 18" xfId="1835"/>
    <cellStyle name="Note 2 4 18 10" xfId="26842"/>
    <cellStyle name="Note 2 4 18 11" xfId="47189"/>
    <cellStyle name="Note 2 4 18 2" xfId="4673"/>
    <cellStyle name="Note 2 4 18 2 10" xfId="39482"/>
    <cellStyle name="Note 2 4 18 2 11" xfId="44380"/>
    <cellStyle name="Note 2 4 18 2 12" xfId="50390"/>
    <cellStyle name="Note 2 4 18 2 2" xfId="7102"/>
    <cellStyle name="Note 2 4 18 2 2 2" xfId="17042"/>
    <cellStyle name="Note 2 4 18 2 2 3" xfId="24258"/>
    <cellStyle name="Note 2 4 18 2 2 4" xfId="29329"/>
    <cellStyle name="Note 2 4 18 2 2 5" xfId="34005"/>
    <cellStyle name="Note 2 4 18 2 2 6" xfId="39483"/>
    <cellStyle name="Note 2 4 18 2 2 7" xfId="44381"/>
    <cellStyle name="Note 2 4 18 2 2 8" xfId="50391"/>
    <cellStyle name="Note 2 4 18 2 3" xfId="4176"/>
    <cellStyle name="Note 2 4 18 2 3 2" xfId="17043"/>
    <cellStyle name="Note 2 4 18 2 3 3" xfId="24259"/>
    <cellStyle name="Note 2 4 18 2 3 4" xfId="29330"/>
    <cellStyle name="Note 2 4 18 2 3 5" xfId="34006"/>
    <cellStyle name="Note 2 4 18 2 3 6" xfId="39484"/>
    <cellStyle name="Note 2 4 18 2 3 7" xfId="44382"/>
    <cellStyle name="Note 2 4 18 2 3 8" xfId="50392"/>
    <cellStyle name="Note 2 4 18 2 4" xfId="8109"/>
    <cellStyle name="Note 2 4 18 2 4 2" xfId="17044"/>
    <cellStyle name="Note 2 4 18 2 4 3" xfId="24260"/>
    <cellStyle name="Note 2 4 18 2 4 4" xfId="29331"/>
    <cellStyle name="Note 2 4 18 2 4 5" xfId="34007"/>
    <cellStyle name="Note 2 4 18 2 4 6" xfId="39485"/>
    <cellStyle name="Note 2 4 18 2 4 7" xfId="44383"/>
    <cellStyle name="Note 2 4 18 2 4 8" xfId="50393"/>
    <cellStyle name="Note 2 4 18 2 5" xfId="9246"/>
    <cellStyle name="Note 2 4 18 2 5 2" xfId="17045"/>
    <cellStyle name="Note 2 4 18 2 5 3" xfId="24261"/>
    <cellStyle name="Note 2 4 18 2 5 4" xfId="29332"/>
    <cellStyle name="Note 2 4 18 2 5 5" xfId="34008"/>
    <cellStyle name="Note 2 4 18 2 5 6" xfId="39486"/>
    <cellStyle name="Note 2 4 18 2 5 7" xfId="44384"/>
    <cellStyle name="Note 2 4 18 2 5 8" xfId="50394"/>
    <cellStyle name="Note 2 4 18 2 6" xfId="17041"/>
    <cellStyle name="Note 2 4 18 2 7" xfId="24257"/>
    <cellStyle name="Note 2 4 18 2 8" xfId="29328"/>
    <cellStyle name="Note 2 4 18 2 9" xfId="34004"/>
    <cellStyle name="Note 2 4 18 3" xfId="3973"/>
    <cellStyle name="Note 2 4 18 3 10" xfId="17046"/>
    <cellStyle name="Note 2 4 18 3 11" xfId="24262"/>
    <cellStyle name="Note 2 4 18 3 12" xfId="29333"/>
    <cellStyle name="Note 2 4 18 3 13" xfId="34009"/>
    <cellStyle name="Note 2 4 18 3 14" xfId="39487"/>
    <cellStyle name="Note 2 4 18 3 15" xfId="44385"/>
    <cellStyle name="Note 2 4 18 3 16" xfId="50395"/>
    <cellStyle name="Note 2 4 18 3 2" xfId="7424"/>
    <cellStyle name="Note 2 4 18 3 2 2" xfId="17047"/>
    <cellStyle name="Note 2 4 18 3 2 3" xfId="24263"/>
    <cellStyle name="Note 2 4 18 3 2 4" xfId="29334"/>
    <cellStyle name="Note 2 4 18 3 2 5" xfId="34010"/>
    <cellStyle name="Note 2 4 18 3 2 6" xfId="39488"/>
    <cellStyle name="Note 2 4 18 3 2 7" xfId="44386"/>
    <cellStyle name="Note 2 4 18 3 2 8" xfId="50396"/>
    <cellStyle name="Note 2 4 18 3 3" xfId="7941"/>
    <cellStyle name="Note 2 4 18 3 3 2" xfId="17048"/>
    <cellStyle name="Note 2 4 18 3 3 3" xfId="24264"/>
    <cellStyle name="Note 2 4 18 3 3 4" xfId="29335"/>
    <cellStyle name="Note 2 4 18 3 3 5" xfId="34011"/>
    <cellStyle name="Note 2 4 18 3 3 6" xfId="39489"/>
    <cellStyle name="Note 2 4 18 3 3 7" xfId="44387"/>
    <cellStyle name="Note 2 4 18 3 3 8" xfId="50397"/>
    <cellStyle name="Note 2 4 18 3 4" xfId="8280"/>
    <cellStyle name="Note 2 4 18 3 4 2" xfId="17049"/>
    <cellStyle name="Note 2 4 18 3 4 3" xfId="24265"/>
    <cellStyle name="Note 2 4 18 3 4 4" xfId="29336"/>
    <cellStyle name="Note 2 4 18 3 4 5" xfId="34012"/>
    <cellStyle name="Note 2 4 18 3 4 6" xfId="39490"/>
    <cellStyle name="Note 2 4 18 3 4 7" xfId="44388"/>
    <cellStyle name="Note 2 4 18 3 4 8" xfId="50398"/>
    <cellStyle name="Note 2 4 18 3 5" xfId="8715"/>
    <cellStyle name="Note 2 4 18 3 5 2" xfId="17050"/>
    <cellStyle name="Note 2 4 18 3 5 3" xfId="24266"/>
    <cellStyle name="Note 2 4 18 3 5 4" xfId="29337"/>
    <cellStyle name="Note 2 4 18 3 5 5" xfId="34013"/>
    <cellStyle name="Note 2 4 18 3 5 6" xfId="39491"/>
    <cellStyle name="Note 2 4 18 3 5 7" xfId="44389"/>
    <cellStyle name="Note 2 4 18 3 5 8" xfId="50399"/>
    <cellStyle name="Note 2 4 18 3 6" xfId="9064"/>
    <cellStyle name="Note 2 4 18 3 6 2" xfId="17051"/>
    <cellStyle name="Note 2 4 18 3 6 3" xfId="24267"/>
    <cellStyle name="Note 2 4 18 3 6 4" xfId="29338"/>
    <cellStyle name="Note 2 4 18 3 6 5" xfId="34014"/>
    <cellStyle name="Note 2 4 18 3 6 6" xfId="39492"/>
    <cellStyle name="Note 2 4 18 3 6 7" xfId="44390"/>
    <cellStyle name="Note 2 4 18 3 6 8" xfId="50400"/>
    <cellStyle name="Note 2 4 18 3 7" xfId="9515"/>
    <cellStyle name="Note 2 4 18 3 7 2" xfId="17052"/>
    <cellStyle name="Note 2 4 18 3 7 3" xfId="24268"/>
    <cellStyle name="Note 2 4 18 3 7 4" xfId="29339"/>
    <cellStyle name="Note 2 4 18 3 7 5" xfId="34015"/>
    <cellStyle name="Note 2 4 18 3 7 6" xfId="39493"/>
    <cellStyle name="Note 2 4 18 3 7 7" xfId="44391"/>
    <cellStyle name="Note 2 4 18 3 7 8" xfId="50401"/>
    <cellStyle name="Note 2 4 18 3 8" xfId="9832"/>
    <cellStyle name="Note 2 4 18 3 8 2" xfId="17053"/>
    <cellStyle name="Note 2 4 18 3 8 3" xfId="24269"/>
    <cellStyle name="Note 2 4 18 3 8 4" xfId="29340"/>
    <cellStyle name="Note 2 4 18 3 8 5" xfId="34016"/>
    <cellStyle name="Note 2 4 18 3 8 6" xfId="39494"/>
    <cellStyle name="Note 2 4 18 3 8 7" xfId="44392"/>
    <cellStyle name="Note 2 4 18 3 8 8" xfId="50402"/>
    <cellStyle name="Note 2 4 18 3 9" xfId="10101"/>
    <cellStyle name="Note 2 4 18 3 9 2" xfId="17054"/>
    <cellStyle name="Note 2 4 18 3 9 3" xfId="24270"/>
    <cellStyle name="Note 2 4 18 3 9 4" xfId="29341"/>
    <cellStyle name="Note 2 4 18 3 9 5" xfId="34017"/>
    <cellStyle name="Note 2 4 18 3 9 6" xfId="39495"/>
    <cellStyle name="Note 2 4 18 3 9 7" xfId="44393"/>
    <cellStyle name="Note 2 4 18 3 9 8" xfId="50403"/>
    <cellStyle name="Note 2 4 18 4" xfId="4433"/>
    <cellStyle name="Note 2 4 18 4 10" xfId="17055"/>
    <cellStyle name="Note 2 4 18 4 11" xfId="24271"/>
    <cellStyle name="Note 2 4 18 4 12" xfId="29342"/>
    <cellStyle name="Note 2 4 18 4 13" xfId="34018"/>
    <cellStyle name="Note 2 4 18 4 14" xfId="39496"/>
    <cellStyle name="Note 2 4 18 4 15" xfId="44394"/>
    <cellStyle name="Note 2 4 18 4 16" xfId="50404"/>
    <cellStyle name="Note 2 4 18 4 2" xfId="6993"/>
    <cellStyle name="Note 2 4 18 4 2 2" xfId="17056"/>
    <cellStyle name="Note 2 4 18 4 2 3" xfId="24272"/>
    <cellStyle name="Note 2 4 18 4 2 4" xfId="29343"/>
    <cellStyle name="Note 2 4 18 4 2 5" xfId="34019"/>
    <cellStyle name="Note 2 4 18 4 2 6" xfId="39497"/>
    <cellStyle name="Note 2 4 18 4 2 7" xfId="44395"/>
    <cellStyle name="Note 2 4 18 4 2 8" xfId="50405"/>
    <cellStyle name="Note 2 4 18 4 3" xfId="7609"/>
    <cellStyle name="Note 2 4 18 4 3 2" xfId="17057"/>
    <cellStyle name="Note 2 4 18 4 3 3" xfId="24273"/>
    <cellStyle name="Note 2 4 18 4 3 4" xfId="29344"/>
    <cellStyle name="Note 2 4 18 4 3 5" xfId="34020"/>
    <cellStyle name="Note 2 4 18 4 3 6" xfId="39498"/>
    <cellStyle name="Note 2 4 18 4 3 7" xfId="44396"/>
    <cellStyle name="Note 2 4 18 4 3 8" xfId="50406"/>
    <cellStyle name="Note 2 4 18 4 4" xfId="5052"/>
    <cellStyle name="Note 2 4 18 4 4 2" xfId="17058"/>
    <cellStyle name="Note 2 4 18 4 4 3" xfId="24274"/>
    <cellStyle name="Note 2 4 18 4 4 4" xfId="29345"/>
    <cellStyle name="Note 2 4 18 4 4 5" xfId="34021"/>
    <cellStyle name="Note 2 4 18 4 4 6" xfId="39499"/>
    <cellStyle name="Note 2 4 18 4 4 7" xfId="44397"/>
    <cellStyle name="Note 2 4 18 4 4 8" xfId="50407"/>
    <cellStyle name="Note 2 4 18 4 5" xfId="8385"/>
    <cellStyle name="Note 2 4 18 4 5 2" xfId="17059"/>
    <cellStyle name="Note 2 4 18 4 5 3" xfId="24275"/>
    <cellStyle name="Note 2 4 18 4 5 4" xfId="29346"/>
    <cellStyle name="Note 2 4 18 4 5 5" xfId="34022"/>
    <cellStyle name="Note 2 4 18 4 5 6" xfId="39500"/>
    <cellStyle name="Note 2 4 18 4 5 7" xfId="44398"/>
    <cellStyle name="Note 2 4 18 4 5 8" xfId="50408"/>
    <cellStyle name="Note 2 4 18 4 6" xfId="5927"/>
    <cellStyle name="Note 2 4 18 4 6 2" xfId="17060"/>
    <cellStyle name="Note 2 4 18 4 6 3" xfId="24276"/>
    <cellStyle name="Note 2 4 18 4 6 4" xfId="29347"/>
    <cellStyle name="Note 2 4 18 4 6 5" xfId="34023"/>
    <cellStyle name="Note 2 4 18 4 6 6" xfId="39501"/>
    <cellStyle name="Note 2 4 18 4 6 7" xfId="44399"/>
    <cellStyle name="Note 2 4 18 4 6 8" xfId="50409"/>
    <cellStyle name="Note 2 4 18 4 7" xfId="9166"/>
    <cellStyle name="Note 2 4 18 4 7 2" xfId="17061"/>
    <cellStyle name="Note 2 4 18 4 7 3" xfId="24277"/>
    <cellStyle name="Note 2 4 18 4 7 4" xfId="29348"/>
    <cellStyle name="Note 2 4 18 4 7 5" xfId="34024"/>
    <cellStyle name="Note 2 4 18 4 7 6" xfId="39502"/>
    <cellStyle name="Note 2 4 18 4 7 7" xfId="44400"/>
    <cellStyle name="Note 2 4 18 4 7 8" xfId="50410"/>
    <cellStyle name="Note 2 4 18 4 8" xfId="8138"/>
    <cellStyle name="Note 2 4 18 4 8 2" xfId="17062"/>
    <cellStyle name="Note 2 4 18 4 8 3" xfId="24278"/>
    <cellStyle name="Note 2 4 18 4 8 4" xfId="29349"/>
    <cellStyle name="Note 2 4 18 4 8 5" xfId="34025"/>
    <cellStyle name="Note 2 4 18 4 8 6" xfId="39503"/>
    <cellStyle name="Note 2 4 18 4 8 7" xfId="44401"/>
    <cellStyle name="Note 2 4 18 4 8 8" xfId="50411"/>
    <cellStyle name="Note 2 4 18 4 9" xfId="8571"/>
    <cellStyle name="Note 2 4 18 4 9 2" xfId="17063"/>
    <cellStyle name="Note 2 4 18 4 9 3" xfId="24279"/>
    <cellStyle name="Note 2 4 18 4 9 4" xfId="29350"/>
    <cellStyle name="Note 2 4 18 4 9 5" xfId="34026"/>
    <cellStyle name="Note 2 4 18 4 9 6" xfId="39504"/>
    <cellStyle name="Note 2 4 18 4 9 7" xfId="44402"/>
    <cellStyle name="Note 2 4 18 4 9 8" xfId="50412"/>
    <cellStyle name="Note 2 4 18 5" xfId="5187"/>
    <cellStyle name="Note 2 4 18 5 2" xfId="17064"/>
    <cellStyle name="Note 2 4 18 5 3" xfId="24280"/>
    <cellStyle name="Note 2 4 18 5 4" xfId="29351"/>
    <cellStyle name="Note 2 4 18 5 5" xfId="34027"/>
    <cellStyle name="Note 2 4 18 5 6" xfId="39505"/>
    <cellStyle name="Note 2 4 18 5 7" xfId="44403"/>
    <cellStyle name="Note 2 4 18 5 8" xfId="50413"/>
    <cellStyle name="Note 2 4 18 6" xfId="4928"/>
    <cellStyle name="Note 2 4 18 6 2" xfId="17065"/>
    <cellStyle name="Note 2 4 18 6 3" xfId="24281"/>
    <cellStyle name="Note 2 4 18 6 4" xfId="29352"/>
    <cellStyle name="Note 2 4 18 6 5" xfId="34028"/>
    <cellStyle name="Note 2 4 18 6 6" xfId="39506"/>
    <cellStyle name="Note 2 4 18 6 7" xfId="44404"/>
    <cellStyle name="Note 2 4 18 6 8" xfId="50414"/>
    <cellStyle name="Note 2 4 18 7" xfId="5155"/>
    <cellStyle name="Note 2 4 18 7 2" xfId="17066"/>
    <cellStyle name="Note 2 4 18 7 3" xfId="24282"/>
    <cellStyle name="Note 2 4 18 7 4" xfId="29353"/>
    <cellStyle name="Note 2 4 18 7 5" xfId="34029"/>
    <cellStyle name="Note 2 4 18 7 6" xfId="39507"/>
    <cellStyle name="Note 2 4 18 7 7" xfId="44405"/>
    <cellStyle name="Note 2 4 18 7 8" xfId="50415"/>
    <cellStyle name="Note 2 4 18 8" xfId="5767"/>
    <cellStyle name="Note 2 4 18 8 2" xfId="17067"/>
    <cellStyle name="Note 2 4 18 8 3" xfId="24283"/>
    <cellStyle name="Note 2 4 18 8 4" xfId="29354"/>
    <cellStyle name="Note 2 4 18 8 5" xfId="34030"/>
    <cellStyle name="Note 2 4 18 8 6" xfId="39508"/>
    <cellStyle name="Note 2 4 18 8 7" xfId="44406"/>
    <cellStyle name="Note 2 4 18 8 8" xfId="50416"/>
    <cellStyle name="Note 2 4 18 9" xfId="11725"/>
    <cellStyle name="Note 2 4 19" xfId="2233"/>
    <cellStyle name="Note 2 4 19 10" xfId="20260"/>
    <cellStyle name="Note 2 4 19 11" xfId="47241"/>
    <cellStyle name="Note 2 4 19 2" xfId="4879"/>
    <cellStyle name="Note 2 4 19 2 10" xfId="39509"/>
    <cellStyle name="Note 2 4 19 2 11" xfId="44407"/>
    <cellStyle name="Note 2 4 19 2 12" xfId="50417"/>
    <cellStyle name="Note 2 4 19 2 2" xfId="7187"/>
    <cellStyle name="Note 2 4 19 2 2 2" xfId="17069"/>
    <cellStyle name="Note 2 4 19 2 2 3" xfId="24285"/>
    <cellStyle name="Note 2 4 19 2 2 4" xfId="29356"/>
    <cellStyle name="Note 2 4 19 2 2 5" xfId="34032"/>
    <cellStyle name="Note 2 4 19 2 2 6" xfId="39510"/>
    <cellStyle name="Note 2 4 19 2 2 7" xfId="44408"/>
    <cellStyle name="Note 2 4 19 2 2 8" xfId="50418"/>
    <cellStyle name="Note 2 4 19 2 3" xfId="8057"/>
    <cellStyle name="Note 2 4 19 2 3 2" xfId="17070"/>
    <cellStyle name="Note 2 4 19 2 3 3" xfId="24286"/>
    <cellStyle name="Note 2 4 19 2 3 4" xfId="29357"/>
    <cellStyle name="Note 2 4 19 2 3 5" xfId="34033"/>
    <cellStyle name="Note 2 4 19 2 3 6" xfId="39511"/>
    <cellStyle name="Note 2 4 19 2 3 7" xfId="44409"/>
    <cellStyle name="Note 2 4 19 2 3 8" xfId="50419"/>
    <cellStyle name="Note 2 4 19 2 4" xfId="8853"/>
    <cellStyle name="Note 2 4 19 2 4 2" xfId="17071"/>
    <cellStyle name="Note 2 4 19 2 4 3" xfId="24287"/>
    <cellStyle name="Note 2 4 19 2 4 4" xfId="29358"/>
    <cellStyle name="Note 2 4 19 2 4 5" xfId="34034"/>
    <cellStyle name="Note 2 4 19 2 4 6" xfId="39512"/>
    <cellStyle name="Note 2 4 19 2 4 7" xfId="44410"/>
    <cellStyle name="Note 2 4 19 2 4 8" xfId="50420"/>
    <cellStyle name="Note 2 4 19 2 5" xfId="9315"/>
    <cellStyle name="Note 2 4 19 2 5 2" xfId="17072"/>
    <cellStyle name="Note 2 4 19 2 5 3" xfId="24288"/>
    <cellStyle name="Note 2 4 19 2 5 4" xfId="29359"/>
    <cellStyle name="Note 2 4 19 2 5 5" xfId="34035"/>
    <cellStyle name="Note 2 4 19 2 5 6" xfId="39513"/>
    <cellStyle name="Note 2 4 19 2 5 7" xfId="44411"/>
    <cellStyle name="Note 2 4 19 2 5 8" xfId="50421"/>
    <cellStyle name="Note 2 4 19 2 6" xfId="17068"/>
    <cellStyle name="Note 2 4 19 2 7" xfId="24284"/>
    <cellStyle name="Note 2 4 19 2 8" xfId="29355"/>
    <cellStyle name="Note 2 4 19 2 9" xfId="34031"/>
    <cellStyle name="Note 2 4 19 3" xfId="5203"/>
    <cellStyle name="Note 2 4 19 3 10" xfId="17073"/>
    <cellStyle name="Note 2 4 19 3 11" xfId="24289"/>
    <cellStyle name="Note 2 4 19 3 12" xfId="29360"/>
    <cellStyle name="Note 2 4 19 3 13" xfId="34036"/>
    <cellStyle name="Note 2 4 19 3 14" xfId="39514"/>
    <cellStyle name="Note 2 4 19 3 15" xfId="44412"/>
    <cellStyle name="Note 2 4 19 3 16" xfId="50422"/>
    <cellStyle name="Note 2 4 19 3 2" xfId="7398"/>
    <cellStyle name="Note 2 4 19 3 2 2" xfId="17074"/>
    <cellStyle name="Note 2 4 19 3 2 3" xfId="24290"/>
    <cellStyle name="Note 2 4 19 3 2 4" xfId="29361"/>
    <cellStyle name="Note 2 4 19 3 2 5" xfId="34037"/>
    <cellStyle name="Note 2 4 19 3 2 6" xfId="39515"/>
    <cellStyle name="Note 2 4 19 3 2 7" xfId="44413"/>
    <cellStyle name="Note 2 4 19 3 2 8" xfId="50423"/>
    <cellStyle name="Note 2 4 19 3 3" xfId="7917"/>
    <cellStyle name="Note 2 4 19 3 3 2" xfId="17075"/>
    <cellStyle name="Note 2 4 19 3 3 3" xfId="24291"/>
    <cellStyle name="Note 2 4 19 3 3 4" xfId="29362"/>
    <cellStyle name="Note 2 4 19 3 3 5" xfId="34038"/>
    <cellStyle name="Note 2 4 19 3 3 6" xfId="39516"/>
    <cellStyle name="Note 2 4 19 3 3 7" xfId="44414"/>
    <cellStyle name="Note 2 4 19 3 3 8" xfId="50424"/>
    <cellStyle name="Note 2 4 19 3 4" xfId="8255"/>
    <cellStyle name="Note 2 4 19 3 4 2" xfId="17076"/>
    <cellStyle name="Note 2 4 19 3 4 3" xfId="24292"/>
    <cellStyle name="Note 2 4 19 3 4 4" xfId="29363"/>
    <cellStyle name="Note 2 4 19 3 4 5" xfId="34039"/>
    <cellStyle name="Note 2 4 19 3 4 6" xfId="39517"/>
    <cellStyle name="Note 2 4 19 3 4 7" xfId="44415"/>
    <cellStyle name="Note 2 4 19 3 4 8" xfId="50425"/>
    <cellStyle name="Note 2 4 19 3 5" xfId="8688"/>
    <cellStyle name="Note 2 4 19 3 5 2" xfId="17077"/>
    <cellStyle name="Note 2 4 19 3 5 3" xfId="24293"/>
    <cellStyle name="Note 2 4 19 3 5 4" xfId="29364"/>
    <cellStyle name="Note 2 4 19 3 5 5" xfId="34040"/>
    <cellStyle name="Note 2 4 19 3 5 6" xfId="39518"/>
    <cellStyle name="Note 2 4 19 3 5 7" xfId="44416"/>
    <cellStyle name="Note 2 4 19 3 5 8" xfId="50426"/>
    <cellStyle name="Note 2 4 19 3 6" xfId="9037"/>
    <cellStyle name="Note 2 4 19 3 6 2" xfId="17078"/>
    <cellStyle name="Note 2 4 19 3 6 3" xfId="24294"/>
    <cellStyle name="Note 2 4 19 3 6 4" xfId="29365"/>
    <cellStyle name="Note 2 4 19 3 6 5" xfId="34041"/>
    <cellStyle name="Note 2 4 19 3 6 6" xfId="39519"/>
    <cellStyle name="Note 2 4 19 3 6 7" xfId="44417"/>
    <cellStyle name="Note 2 4 19 3 6 8" xfId="50427"/>
    <cellStyle name="Note 2 4 19 3 7" xfId="9492"/>
    <cellStyle name="Note 2 4 19 3 7 2" xfId="17079"/>
    <cellStyle name="Note 2 4 19 3 7 3" xfId="24295"/>
    <cellStyle name="Note 2 4 19 3 7 4" xfId="29366"/>
    <cellStyle name="Note 2 4 19 3 7 5" xfId="34042"/>
    <cellStyle name="Note 2 4 19 3 7 6" xfId="39520"/>
    <cellStyle name="Note 2 4 19 3 7 7" xfId="44418"/>
    <cellStyle name="Note 2 4 19 3 7 8" xfId="50428"/>
    <cellStyle name="Note 2 4 19 3 8" xfId="9810"/>
    <cellStyle name="Note 2 4 19 3 8 2" xfId="17080"/>
    <cellStyle name="Note 2 4 19 3 8 3" xfId="24296"/>
    <cellStyle name="Note 2 4 19 3 8 4" xfId="29367"/>
    <cellStyle name="Note 2 4 19 3 8 5" xfId="34043"/>
    <cellStyle name="Note 2 4 19 3 8 6" xfId="39521"/>
    <cellStyle name="Note 2 4 19 3 8 7" xfId="44419"/>
    <cellStyle name="Note 2 4 19 3 8 8" xfId="50429"/>
    <cellStyle name="Note 2 4 19 3 9" xfId="10078"/>
    <cellStyle name="Note 2 4 19 3 9 2" xfId="17081"/>
    <cellStyle name="Note 2 4 19 3 9 3" xfId="24297"/>
    <cellStyle name="Note 2 4 19 3 9 4" xfId="29368"/>
    <cellStyle name="Note 2 4 19 3 9 5" xfId="34044"/>
    <cellStyle name="Note 2 4 19 3 9 6" xfId="39522"/>
    <cellStyle name="Note 2 4 19 3 9 7" xfId="44420"/>
    <cellStyle name="Note 2 4 19 3 9 8" xfId="50430"/>
    <cellStyle name="Note 2 4 19 4" xfId="5878"/>
    <cellStyle name="Note 2 4 19 4 10" xfId="17082"/>
    <cellStyle name="Note 2 4 19 4 11" xfId="24298"/>
    <cellStyle name="Note 2 4 19 4 12" xfId="29369"/>
    <cellStyle name="Note 2 4 19 4 13" xfId="34045"/>
    <cellStyle name="Note 2 4 19 4 14" xfId="39523"/>
    <cellStyle name="Note 2 4 19 4 15" xfId="44421"/>
    <cellStyle name="Note 2 4 19 4 16" xfId="50431"/>
    <cellStyle name="Note 2 4 19 4 2" xfId="6759"/>
    <cellStyle name="Note 2 4 19 4 2 2" xfId="17083"/>
    <cellStyle name="Note 2 4 19 4 2 3" xfId="24299"/>
    <cellStyle name="Note 2 4 19 4 2 4" xfId="29370"/>
    <cellStyle name="Note 2 4 19 4 2 5" xfId="34046"/>
    <cellStyle name="Note 2 4 19 4 2 6" xfId="39524"/>
    <cellStyle name="Note 2 4 19 4 2 7" xfId="44422"/>
    <cellStyle name="Note 2 4 19 4 2 8" xfId="50432"/>
    <cellStyle name="Note 2 4 19 4 3" xfId="6039"/>
    <cellStyle name="Note 2 4 19 4 3 2" xfId="17084"/>
    <cellStyle name="Note 2 4 19 4 3 3" xfId="24300"/>
    <cellStyle name="Note 2 4 19 4 3 4" xfId="29371"/>
    <cellStyle name="Note 2 4 19 4 3 5" xfId="34047"/>
    <cellStyle name="Note 2 4 19 4 3 6" xfId="39525"/>
    <cellStyle name="Note 2 4 19 4 3 7" xfId="44423"/>
    <cellStyle name="Note 2 4 19 4 3 8" xfId="50433"/>
    <cellStyle name="Note 2 4 19 4 4" xfId="6540"/>
    <cellStyle name="Note 2 4 19 4 4 2" xfId="17085"/>
    <cellStyle name="Note 2 4 19 4 4 3" xfId="24301"/>
    <cellStyle name="Note 2 4 19 4 4 4" xfId="29372"/>
    <cellStyle name="Note 2 4 19 4 4 5" xfId="34048"/>
    <cellStyle name="Note 2 4 19 4 4 6" xfId="39526"/>
    <cellStyle name="Note 2 4 19 4 4 7" xfId="44424"/>
    <cellStyle name="Note 2 4 19 4 4 8" xfId="50434"/>
    <cellStyle name="Note 2 4 19 4 5" xfId="7876"/>
    <cellStyle name="Note 2 4 19 4 5 2" xfId="17086"/>
    <cellStyle name="Note 2 4 19 4 5 3" xfId="24302"/>
    <cellStyle name="Note 2 4 19 4 5 4" xfId="29373"/>
    <cellStyle name="Note 2 4 19 4 5 5" xfId="34049"/>
    <cellStyle name="Note 2 4 19 4 5 6" xfId="39527"/>
    <cellStyle name="Note 2 4 19 4 5 7" xfId="44425"/>
    <cellStyle name="Note 2 4 19 4 5 8" xfId="50435"/>
    <cellStyle name="Note 2 4 19 4 6" xfId="4546"/>
    <cellStyle name="Note 2 4 19 4 6 2" xfId="17087"/>
    <cellStyle name="Note 2 4 19 4 6 3" xfId="24303"/>
    <cellStyle name="Note 2 4 19 4 6 4" xfId="29374"/>
    <cellStyle name="Note 2 4 19 4 6 5" xfId="34050"/>
    <cellStyle name="Note 2 4 19 4 6 6" xfId="39528"/>
    <cellStyle name="Note 2 4 19 4 6 7" xfId="44426"/>
    <cellStyle name="Note 2 4 19 4 6 8" xfId="50436"/>
    <cellStyle name="Note 2 4 19 4 7" xfId="4787"/>
    <cellStyle name="Note 2 4 19 4 7 2" xfId="17088"/>
    <cellStyle name="Note 2 4 19 4 7 3" xfId="24304"/>
    <cellStyle name="Note 2 4 19 4 7 4" xfId="29375"/>
    <cellStyle name="Note 2 4 19 4 7 5" xfId="34051"/>
    <cellStyle name="Note 2 4 19 4 7 6" xfId="39529"/>
    <cellStyle name="Note 2 4 19 4 7 7" xfId="44427"/>
    <cellStyle name="Note 2 4 19 4 7 8" xfId="50437"/>
    <cellStyle name="Note 2 4 19 4 8" xfId="4793"/>
    <cellStyle name="Note 2 4 19 4 8 2" xfId="17089"/>
    <cellStyle name="Note 2 4 19 4 8 3" xfId="24305"/>
    <cellStyle name="Note 2 4 19 4 8 4" xfId="29376"/>
    <cellStyle name="Note 2 4 19 4 8 5" xfId="34052"/>
    <cellStyle name="Note 2 4 19 4 8 6" xfId="39530"/>
    <cellStyle name="Note 2 4 19 4 8 7" xfId="44428"/>
    <cellStyle name="Note 2 4 19 4 8 8" xfId="50438"/>
    <cellStyle name="Note 2 4 19 4 9" xfId="9181"/>
    <cellStyle name="Note 2 4 19 4 9 2" xfId="17090"/>
    <cellStyle name="Note 2 4 19 4 9 3" xfId="24306"/>
    <cellStyle name="Note 2 4 19 4 9 4" xfId="29377"/>
    <cellStyle name="Note 2 4 19 4 9 5" xfId="34053"/>
    <cellStyle name="Note 2 4 19 4 9 6" xfId="39531"/>
    <cellStyle name="Note 2 4 19 4 9 7" xfId="44429"/>
    <cellStyle name="Note 2 4 19 4 9 8" xfId="50439"/>
    <cellStyle name="Note 2 4 19 5" xfId="5536"/>
    <cellStyle name="Note 2 4 19 5 2" xfId="17091"/>
    <cellStyle name="Note 2 4 19 5 3" xfId="24307"/>
    <cellStyle name="Note 2 4 19 5 4" xfId="29378"/>
    <cellStyle name="Note 2 4 19 5 5" xfId="34054"/>
    <cellStyle name="Note 2 4 19 5 6" xfId="39532"/>
    <cellStyle name="Note 2 4 19 5 7" xfId="44430"/>
    <cellStyle name="Note 2 4 19 5 8" xfId="50440"/>
    <cellStyle name="Note 2 4 19 6" xfId="4985"/>
    <cellStyle name="Note 2 4 19 6 2" xfId="17092"/>
    <cellStyle name="Note 2 4 19 6 3" xfId="24308"/>
    <cellStyle name="Note 2 4 19 6 4" xfId="29379"/>
    <cellStyle name="Note 2 4 19 6 5" xfId="34055"/>
    <cellStyle name="Note 2 4 19 6 6" xfId="39533"/>
    <cellStyle name="Note 2 4 19 6 7" xfId="44431"/>
    <cellStyle name="Note 2 4 19 6 8" xfId="50441"/>
    <cellStyle name="Note 2 4 19 7" xfId="6085"/>
    <cellStyle name="Note 2 4 19 7 2" xfId="17093"/>
    <cellStyle name="Note 2 4 19 7 3" xfId="24309"/>
    <cellStyle name="Note 2 4 19 7 4" xfId="29380"/>
    <cellStyle name="Note 2 4 19 7 5" xfId="34056"/>
    <cellStyle name="Note 2 4 19 7 6" xfId="39534"/>
    <cellStyle name="Note 2 4 19 7 7" xfId="44432"/>
    <cellStyle name="Note 2 4 19 7 8" xfId="50442"/>
    <cellStyle name="Note 2 4 19 8" xfId="6201"/>
    <cellStyle name="Note 2 4 19 8 2" xfId="17094"/>
    <cellStyle name="Note 2 4 19 8 3" xfId="24310"/>
    <cellStyle name="Note 2 4 19 8 4" xfId="29381"/>
    <cellStyle name="Note 2 4 19 8 5" xfId="34057"/>
    <cellStyle name="Note 2 4 19 8 6" xfId="39535"/>
    <cellStyle name="Note 2 4 19 8 7" xfId="44433"/>
    <cellStyle name="Note 2 4 19 8 8" xfId="50443"/>
    <cellStyle name="Note 2 4 19 9" xfId="12020"/>
    <cellStyle name="Note 2 4 2" xfId="702"/>
    <cellStyle name="Note 2 4 2 10" xfId="32376"/>
    <cellStyle name="Note 2 4 2 11" xfId="46959"/>
    <cellStyle name="Note 2 4 2 2" xfId="4051"/>
    <cellStyle name="Note 2 4 2 2 10" xfId="39536"/>
    <cellStyle name="Note 2 4 2 2 11" xfId="44434"/>
    <cellStyle name="Note 2 4 2 2 12" xfId="50444"/>
    <cellStyle name="Note 2 4 2 2 2" xfId="6868"/>
    <cellStyle name="Note 2 4 2 2 2 2" xfId="17096"/>
    <cellStyle name="Note 2 4 2 2 2 3" xfId="24312"/>
    <cellStyle name="Note 2 4 2 2 2 4" xfId="29383"/>
    <cellStyle name="Note 2 4 2 2 2 5" xfId="34059"/>
    <cellStyle name="Note 2 4 2 2 2 6" xfId="39537"/>
    <cellStyle name="Note 2 4 2 2 2 7" xfId="44435"/>
    <cellStyle name="Note 2 4 2 2 2 8" xfId="50445"/>
    <cellStyle name="Note 2 4 2 2 3" xfId="4951"/>
    <cellStyle name="Note 2 4 2 2 3 2" xfId="17097"/>
    <cellStyle name="Note 2 4 2 2 3 3" xfId="24313"/>
    <cellStyle name="Note 2 4 2 2 3 4" xfId="29384"/>
    <cellStyle name="Note 2 4 2 2 3 5" xfId="34060"/>
    <cellStyle name="Note 2 4 2 2 3 6" xfId="39538"/>
    <cellStyle name="Note 2 4 2 2 3 7" xfId="44436"/>
    <cellStyle name="Note 2 4 2 2 3 8" xfId="50446"/>
    <cellStyle name="Note 2 4 2 2 4" xfId="7299"/>
    <cellStyle name="Note 2 4 2 2 4 2" xfId="17098"/>
    <cellStyle name="Note 2 4 2 2 4 3" xfId="24314"/>
    <cellStyle name="Note 2 4 2 2 4 4" xfId="29385"/>
    <cellStyle name="Note 2 4 2 2 4 5" xfId="34061"/>
    <cellStyle name="Note 2 4 2 2 4 6" xfId="39539"/>
    <cellStyle name="Note 2 4 2 2 4 7" xfId="44437"/>
    <cellStyle name="Note 2 4 2 2 4 8" xfId="50447"/>
    <cellStyle name="Note 2 4 2 2 5" xfId="7733"/>
    <cellStyle name="Note 2 4 2 2 5 2" xfId="17099"/>
    <cellStyle name="Note 2 4 2 2 5 3" xfId="24315"/>
    <cellStyle name="Note 2 4 2 2 5 4" xfId="29386"/>
    <cellStyle name="Note 2 4 2 2 5 5" xfId="34062"/>
    <cellStyle name="Note 2 4 2 2 5 6" xfId="39540"/>
    <cellStyle name="Note 2 4 2 2 5 7" xfId="44438"/>
    <cellStyle name="Note 2 4 2 2 5 8" xfId="50448"/>
    <cellStyle name="Note 2 4 2 2 6" xfId="17095"/>
    <cellStyle name="Note 2 4 2 2 7" xfId="24311"/>
    <cellStyle name="Note 2 4 2 2 8" xfId="29382"/>
    <cellStyle name="Note 2 4 2 2 9" xfId="34058"/>
    <cellStyle name="Note 2 4 2 3" xfId="5485"/>
    <cellStyle name="Note 2 4 2 3 10" xfId="17100"/>
    <cellStyle name="Note 2 4 2 3 11" xfId="24316"/>
    <cellStyle name="Note 2 4 2 3 12" xfId="29387"/>
    <cellStyle name="Note 2 4 2 3 13" xfId="34063"/>
    <cellStyle name="Note 2 4 2 3 14" xfId="39541"/>
    <cellStyle name="Note 2 4 2 3 15" xfId="44439"/>
    <cellStyle name="Note 2 4 2 3 16" xfId="50449"/>
    <cellStyle name="Note 2 4 2 3 2" xfId="7396"/>
    <cellStyle name="Note 2 4 2 3 2 2" xfId="17101"/>
    <cellStyle name="Note 2 4 2 3 2 3" xfId="24317"/>
    <cellStyle name="Note 2 4 2 3 2 4" xfId="29388"/>
    <cellStyle name="Note 2 4 2 3 2 5" xfId="34064"/>
    <cellStyle name="Note 2 4 2 3 2 6" xfId="39542"/>
    <cellStyle name="Note 2 4 2 3 2 7" xfId="44440"/>
    <cellStyle name="Note 2 4 2 3 2 8" xfId="50450"/>
    <cellStyle name="Note 2 4 2 3 3" xfId="7915"/>
    <cellStyle name="Note 2 4 2 3 3 2" xfId="17102"/>
    <cellStyle name="Note 2 4 2 3 3 3" xfId="24318"/>
    <cellStyle name="Note 2 4 2 3 3 4" xfId="29389"/>
    <cellStyle name="Note 2 4 2 3 3 5" xfId="34065"/>
    <cellStyle name="Note 2 4 2 3 3 6" xfId="39543"/>
    <cellStyle name="Note 2 4 2 3 3 7" xfId="44441"/>
    <cellStyle name="Note 2 4 2 3 3 8" xfId="50451"/>
    <cellStyle name="Note 2 4 2 3 4" xfId="8253"/>
    <cellStyle name="Note 2 4 2 3 4 2" xfId="17103"/>
    <cellStyle name="Note 2 4 2 3 4 3" xfId="24319"/>
    <cellStyle name="Note 2 4 2 3 4 4" xfId="29390"/>
    <cellStyle name="Note 2 4 2 3 4 5" xfId="34066"/>
    <cellStyle name="Note 2 4 2 3 4 6" xfId="39544"/>
    <cellStyle name="Note 2 4 2 3 4 7" xfId="44442"/>
    <cellStyle name="Note 2 4 2 3 4 8" xfId="50452"/>
    <cellStyle name="Note 2 4 2 3 5" xfId="8686"/>
    <cellStyle name="Note 2 4 2 3 5 2" xfId="17104"/>
    <cellStyle name="Note 2 4 2 3 5 3" xfId="24320"/>
    <cellStyle name="Note 2 4 2 3 5 4" xfId="29391"/>
    <cellStyle name="Note 2 4 2 3 5 5" xfId="34067"/>
    <cellStyle name="Note 2 4 2 3 5 6" xfId="39545"/>
    <cellStyle name="Note 2 4 2 3 5 7" xfId="44443"/>
    <cellStyle name="Note 2 4 2 3 5 8" xfId="50453"/>
    <cellStyle name="Note 2 4 2 3 6" xfId="9035"/>
    <cellStyle name="Note 2 4 2 3 6 2" xfId="17105"/>
    <cellStyle name="Note 2 4 2 3 6 3" xfId="24321"/>
    <cellStyle name="Note 2 4 2 3 6 4" xfId="29392"/>
    <cellStyle name="Note 2 4 2 3 6 5" xfId="34068"/>
    <cellStyle name="Note 2 4 2 3 6 6" xfId="39546"/>
    <cellStyle name="Note 2 4 2 3 6 7" xfId="44444"/>
    <cellStyle name="Note 2 4 2 3 6 8" xfId="50454"/>
    <cellStyle name="Note 2 4 2 3 7" xfId="9490"/>
    <cellStyle name="Note 2 4 2 3 7 2" xfId="17106"/>
    <cellStyle name="Note 2 4 2 3 7 3" xfId="24322"/>
    <cellStyle name="Note 2 4 2 3 7 4" xfId="29393"/>
    <cellStyle name="Note 2 4 2 3 7 5" xfId="34069"/>
    <cellStyle name="Note 2 4 2 3 7 6" xfId="39547"/>
    <cellStyle name="Note 2 4 2 3 7 7" xfId="44445"/>
    <cellStyle name="Note 2 4 2 3 7 8" xfId="50455"/>
    <cellStyle name="Note 2 4 2 3 8" xfId="9808"/>
    <cellStyle name="Note 2 4 2 3 8 2" xfId="17107"/>
    <cellStyle name="Note 2 4 2 3 8 3" xfId="24323"/>
    <cellStyle name="Note 2 4 2 3 8 4" xfId="29394"/>
    <cellStyle name="Note 2 4 2 3 8 5" xfId="34070"/>
    <cellStyle name="Note 2 4 2 3 8 6" xfId="39548"/>
    <cellStyle name="Note 2 4 2 3 8 7" xfId="44446"/>
    <cellStyle name="Note 2 4 2 3 8 8" xfId="50456"/>
    <cellStyle name="Note 2 4 2 3 9" xfId="10076"/>
    <cellStyle name="Note 2 4 2 3 9 2" xfId="17108"/>
    <cellStyle name="Note 2 4 2 3 9 3" xfId="24324"/>
    <cellStyle name="Note 2 4 2 3 9 4" xfId="29395"/>
    <cellStyle name="Note 2 4 2 3 9 5" xfId="34071"/>
    <cellStyle name="Note 2 4 2 3 9 6" xfId="39549"/>
    <cellStyle name="Note 2 4 2 3 9 7" xfId="44447"/>
    <cellStyle name="Note 2 4 2 3 9 8" xfId="50457"/>
    <cellStyle name="Note 2 4 2 4" xfId="4826"/>
    <cellStyle name="Note 2 4 2 4 10" xfId="17109"/>
    <cellStyle name="Note 2 4 2 4 11" xfId="24325"/>
    <cellStyle name="Note 2 4 2 4 12" xfId="29396"/>
    <cellStyle name="Note 2 4 2 4 13" xfId="34072"/>
    <cellStyle name="Note 2 4 2 4 14" xfId="39550"/>
    <cellStyle name="Note 2 4 2 4 15" xfId="44448"/>
    <cellStyle name="Note 2 4 2 4 16" xfId="50458"/>
    <cellStyle name="Note 2 4 2 4 2" xfId="7228"/>
    <cellStyle name="Note 2 4 2 4 2 2" xfId="17110"/>
    <cellStyle name="Note 2 4 2 4 2 3" xfId="24326"/>
    <cellStyle name="Note 2 4 2 4 2 4" xfId="29397"/>
    <cellStyle name="Note 2 4 2 4 2 5" xfId="34073"/>
    <cellStyle name="Note 2 4 2 4 2 6" xfId="39551"/>
    <cellStyle name="Note 2 4 2 4 2 7" xfId="44449"/>
    <cellStyle name="Note 2 4 2 4 2 8" xfId="50459"/>
    <cellStyle name="Note 2 4 2 4 3" xfId="7770"/>
    <cellStyle name="Note 2 4 2 4 3 2" xfId="17111"/>
    <cellStyle name="Note 2 4 2 4 3 3" xfId="24327"/>
    <cellStyle name="Note 2 4 2 4 3 4" xfId="29398"/>
    <cellStyle name="Note 2 4 2 4 3 5" xfId="34074"/>
    <cellStyle name="Note 2 4 2 4 3 6" xfId="39552"/>
    <cellStyle name="Note 2 4 2 4 3 7" xfId="44450"/>
    <cellStyle name="Note 2 4 2 4 3 8" xfId="50460"/>
    <cellStyle name="Note 2 4 2 4 4" xfId="8098"/>
    <cellStyle name="Note 2 4 2 4 4 2" xfId="17112"/>
    <cellStyle name="Note 2 4 2 4 4 3" xfId="24328"/>
    <cellStyle name="Note 2 4 2 4 4 4" xfId="29399"/>
    <cellStyle name="Note 2 4 2 4 4 5" xfId="34075"/>
    <cellStyle name="Note 2 4 2 4 4 6" xfId="39553"/>
    <cellStyle name="Note 2 4 2 4 4 7" xfId="44451"/>
    <cellStyle name="Note 2 4 2 4 4 8" xfId="50461"/>
    <cellStyle name="Note 2 4 2 4 5" xfId="8541"/>
    <cellStyle name="Note 2 4 2 4 5 2" xfId="17113"/>
    <cellStyle name="Note 2 4 2 4 5 3" xfId="24329"/>
    <cellStyle name="Note 2 4 2 4 5 4" xfId="29400"/>
    <cellStyle name="Note 2 4 2 4 5 5" xfId="34076"/>
    <cellStyle name="Note 2 4 2 4 5 6" xfId="39554"/>
    <cellStyle name="Note 2 4 2 4 5 7" xfId="44452"/>
    <cellStyle name="Note 2 4 2 4 5 8" xfId="50462"/>
    <cellStyle name="Note 2 4 2 4 6" xfId="8893"/>
    <cellStyle name="Note 2 4 2 4 6 2" xfId="17114"/>
    <cellStyle name="Note 2 4 2 4 6 3" xfId="24330"/>
    <cellStyle name="Note 2 4 2 4 6 4" xfId="29401"/>
    <cellStyle name="Note 2 4 2 4 6 5" xfId="34077"/>
    <cellStyle name="Note 2 4 2 4 6 6" xfId="39555"/>
    <cellStyle name="Note 2 4 2 4 6 7" xfId="44453"/>
    <cellStyle name="Note 2 4 2 4 6 8" xfId="50463"/>
    <cellStyle name="Note 2 4 2 4 7" xfId="9344"/>
    <cellStyle name="Note 2 4 2 4 7 2" xfId="17115"/>
    <cellStyle name="Note 2 4 2 4 7 3" xfId="24331"/>
    <cellStyle name="Note 2 4 2 4 7 4" xfId="29402"/>
    <cellStyle name="Note 2 4 2 4 7 5" xfId="34078"/>
    <cellStyle name="Note 2 4 2 4 7 6" xfId="39556"/>
    <cellStyle name="Note 2 4 2 4 7 7" xfId="44454"/>
    <cellStyle name="Note 2 4 2 4 7 8" xfId="50464"/>
    <cellStyle name="Note 2 4 2 4 8" xfId="9697"/>
    <cellStyle name="Note 2 4 2 4 8 2" xfId="17116"/>
    <cellStyle name="Note 2 4 2 4 8 3" xfId="24332"/>
    <cellStyle name="Note 2 4 2 4 8 4" xfId="29403"/>
    <cellStyle name="Note 2 4 2 4 8 5" xfId="34079"/>
    <cellStyle name="Note 2 4 2 4 8 6" xfId="39557"/>
    <cellStyle name="Note 2 4 2 4 8 7" xfId="44455"/>
    <cellStyle name="Note 2 4 2 4 8 8" xfId="50465"/>
    <cellStyle name="Note 2 4 2 4 9" xfId="9964"/>
    <cellStyle name="Note 2 4 2 4 9 2" xfId="17117"/>
    <cellStyle name="Note 2 4 2 4 9 3" xfId="24333"/>
    <cellStyle name="Note 2 4 2 4 9 4" xfId="29404"/>
    <cellStyle name="Note 2 4 2 4 9 5" xfId="34080"/>
    <cellStyle name="Note 2 4 2 4 9 6" xfId="39558"/>
    <cellStyle name="Note 2 4 2 4 9 7" xfId="44456"/>
    <cellStyle name="Note 2 4 2 4 9 8" xfId="50466"/>
    <cellStyle name="Note 2 4 2 5" xfId="4999"/>
    <cellStyle name="Note 2 4 2 5 2" xfId="17118"/>
    <cellStyle name="Note 2 4 2 5 3" xfId="24334"/>
    <cellStyle name="Note 2 4 2 5 4" xfId="29405"/>
    <cellStyle name="Note 2 4 2 5 5" xfId="34081"/>
    <cellStyle name="Note 2 4 2 5 6" xfId="39559"/>
    <cellStyle name="Note 2 4 2 5 7" xfId="44457"/>
    <cellStyle name="Note 2 4 2 5 8" xfId="50467"/>
    <cellStyle name="Note 2 4 2 6" xfId="3870"/>
    <cellStyle name="Note 2 4 2 6 2" xfId="17119"/>
    <cellStyle name="Note 2 4 2 6 3" xfId="24335"/>
    <cellStyle name="Note 2 4 2 6 4" xfId="29406"/>
    <cellStyle name="Note 2 4 2 6 5" xfId="34082"/>
    <cellStyle name="Note 2 4 2 6 6" xfId="39560"/>
    <cellStyle name="Note 2 4 2 6 7" xfId="44458"/>
    <cellStyle name="Note 2 4 2 6 8" xfId="50468"/>
    <cellStyle name="Note 2 4 2 7" xfId="5588"/>
    <cellStyle name="Note 2 4 2 7 2" xfId="17120"/>
    <cellStyle name="Note 2 4 2 7 3" xfId="24336"/>
    <cellStyle name="Note 2 4 2 7 4" xfId="29407"/>
    <cellStyle name="Note 2 4 2 7 5" xfId="34083"/>
    <cellStyle name="Note 2 4 2 7 6" xfId="39561"/>
    <cellStyle name="Note 2 4 2 7 7" xfId="44459"/>
    <cellStyle name="Note 2 4 2 7 8" xfId="50469"/>
    <cellStyle name="Note 2 4 2 8" xfId="5952"/>
    <cellStyle name="Note 2 4 2 8 2" xfId="17121"/>
    <cellStyle name="Note 2 4 2 8 3" xfId="24337"/>
    <cellStyle name="Note 2 4 2 8 4" xfId="29408"/>
    <cellStyle name="Note 2 4 2 8 5" xfId="34084"/>
    <cellStyle name="Note 2 4 2 8 6" xfId="39562"/>
    <cellStyle name="Note 2 4 2 8 7" xfId="44460"/>
    <cellStyle name="Note 2 4 2 8 8" xfId="50470"/>
    <cellStyle name="Note 2 4 2 9" xfId="10758"/>
    <cellStyle name="Note 2 4 20" xfId="2600"/>
    <cellStyle name="Note 2 4 20 10" xfId="10687"/>
    <cellStyle name="Note 2 4 20 11" xfId="47276"/>
    <cellStyle name="Note 2 4 20 2" xfId="5077"/>
    <cellStyle name="Note 2 4 20 2 10" xfId="39563"/>
    <cellStyle name="Note 2 4 20 2 11" xfId="44461"/>
    <cellStyle name="Note 2 4 20 2 12" xfId="50471"/>
    <cellStyle name="Note 2 4 20 2 2" xfId="7259"/>
    <cellStyle name="Note 2 4 20 2 2 2" xfId="17123"/>
    <cellStyle name="Note 2 4 20 2 2 3" xfId="24339"/>
    <cellStyle name="Note 2 4 20 2 2 4" xfId="29410"/>
    <cellStyle name="Note 2 4 20 2 2 5" xfId="34086"/>
    <cellStyle name="Note 2 4 20 2 2 6" xfId="39564"/>
    <cellStyle name="Note 2 4 20 2 2 7" xfId="44462"/>
    <cellStyle name="Note 2 4 20 2 2 8" xfId="50472"/>
    <cellStyle name="Note 2 4 20 2 3" xfId="8124"/>
    <cellStyle name="Note 2 4 20 2 3 2" xfId="17124"/>
    <cellStyle name="Note 2 4 20 2 3 3" xfId="24340"/>
    <cellStyle name="Note 2 4 20 2 3 4" xfId="29411"/>
    <cellStyle name="Note 2 4 20 2 3 5" xfId="34087"/>
    <cellStyle name="Note 2 4 20 2 3 6" xfId="39565"/>
    <cellStyle name="Note 2 4 20 2 3 7" xfId="44463"/>
    <cellStyle name="Note 2 4 20 2 3 8" xfId="50473"/>
    <cellStyle name="Note 2 4 20 2 4" xfId="8915"/>
    <cellStyle name="Note 2 4 20 2 4 2" xfId="17125"/>
    <cellStyle name="Note 2 4 20 2 4 3" xfId="24341"/>
    <cellStyle name="Note 2 4 20 2 4 4" xfId="29412"/>
    <cellStyle name="Note 2 4 20 2 4 5" xfId="34088"/>
    <cellStyle name="Note 2 4 20 2 4 6" xfId="39566"/>
    <cellStyle name="Note 2 4 20 2 4 7" xfId="44464"/>
    <cellStyle name="Note 2 4 20 2 4 8" xfId="50474"/>
    <cellStyle name="Note 2 4 20 2 5" xfId="9366"/>
    <cellStyle name="Note 2 4 20 2 5 2" xfId="17126"/>
    <cellStyle name="Note 2 4 20 2 5 3" xfId="24342"/>
    <cellStyle name="Note 2 4 20 2 5 4" xfId="29413"/>
    <cellStyle name="Note 2 4 20 2 5 5" xfId="34089"/>
    <cellStyle name="Note 2 4 20 2 5 6" xfId="39567"/>
    <cellStyle name="Note 2 4 20 2 5 7" xfId="44465"/>
    <cellStyle name="Note 2 4 20 2 5 8" xfId="50475"/>
    <cellStyle name="Note 2 4 20 2 6" xfId="17122"/>
    <cellStyle name="Note 2 4 20 2 7" xfId="24338"/>
    <cellStyle name="Note 2 4 20 2 8" xfId="29409"/>
    <cellStyle name="Note 2 4 20 2 9" xfId="34085"/>
    <cellStyle name="Note 2 4 20 3" xfId="4486"/>
    <cellStyle name="Note 2 4 20 3 10" xfId="17127"/>
    <cellStyle name="Note 2 4 20 3 11" xfId="24343"/>
    <cellStyle name="Note 2 4 20 3 12" xfId="29414"/>
    <cellStyle name="Note 2 4 20 3 13" xfId="34090"/>
    <cellStyle name="Note 2 4 20 3 14" xfId="39568"/>
    <cellStyle name="Note 2 4 20 3 15" xfId="44466"/>
    <cellStyle name="Note 2 4 20 3 16" xfId="50476"/>
    <cellStyle name="Note 2 4 20 3 2" xfId="6895"/>
    <cellStyle name="Note 2 4 20 3 2 2" xfId="17128"/>
    <cellStyle name="Note 2 4 20 3 2 3" xfId="24344"/>
    <cellStyle name="Note 2 4 20 3 2 4" xfId="29415"/>
    <cellStyle name="Note 2 4 20 3 2 5" xfId="34091"/>
    <cellStyle name="Note 2 4 20 3 2 6" xfId="39569"/>
    <cellStyle name="Note 2 4 20 3 2 7" xfId="44467"/>
    <cellStyle name="Note 2 4 20 3 2 8" xfId="50477"/>
    <cellStyle name="Note 2 4 20 3 3" xfId="7544"/>
    <cellStyle name="Note 2 4 20 3 3 2" xfId="17129"/>
    <cellStyle name="Note 2 4 20 3 3 3" xfId="24345"/>
    <cellStyle name="Note 2 4 20 3 3 4" xfId="29416"/>
    <cellStyle name="Note 2 4 20 3 3 5" xfId="34092"/>
    <cellStyle name="Note 2 4 20 3 3 6" xfId="39570"/>
    <cellStyle name="Note 2 4 20 3 3 7" xfId="44468"/>
    <cellStyle name="Note 2 4 20 3 3 8" xfId="50478"/>
    <cellStyle name="Note 2 4 20 3 4" xfId="5381"/>
    <cellStyle name="Note 2 4 20 3 4 2" xfId="17130"/>
    <cellStyle name="Note 2 4 20 3 4 3" xfId="24346"/>
    <cellStyle name="Note 2 4 20 3 4 4" xfId="29417"/>
    <cellStyle name="Note 2 4 20 3 4 5" xfId="34093"/>
    <cellStyle name="Note 2 4 20 3 4 6" xfId="39571"/>
    <cellStyle name="Note 2 4 20 3 4 7" xfId="44469"/>
    <cellStyle name="Note 2 4 20 3 4 8" xfId="50479"/>
    <cellStyle name="Note 2 4 20 3 5" xfId="6390"/>
    <cellStyle name="Note 2 4 20 3 5 2" xfId="17131"/>
    <cellStyle name="Note 2 4 20 3 5 3" xfId="24347"/>
    <cellStyle name="Note 2 4 20 3 5 4" xfId="29418"/>
    <cellStyle name="Note 2 4 20 3 5 5" xfId="34094"/>
    <cellStyle name="Note 2 4 20 3 5 6" xfId="39572"/>
    <cellStyle name="Note 2 4 20 3 5 7" xfId="44470"/>
    <cellStyle name="Note 2 4 20 3 5 8" xfId="50480"/>
    <cellStyle name="Note 2 4 20 3 6" xfId="6598"/>
    <cellStyle name="Note 2 4 20 3 6 2" xfId="17132"/>
    <cellStyle name="Note 2 4 20 3 6 3" xfId="24348"/>
    <cellStyle name="Note 2 4 20 3 6 4" xfId="29419"/>
    <cellStyle name="Note 2 4 20 3 6 5" xfId="34095"/>
    <cellStyle name="Note 2 4 20 3 6 6" xfId="39573"/>
    <cellStyle name="Note 2 4 20 3 6 7" xfId="44471"/>
    <cellStyle name="Note 2 4 20 3 6 8" xfId="50481"/>
    <cellStyle name="Note 2 4 20 3 7" xfId="6496"/>
    <cellStyle name="Note 2 4 20 3 7 2" xfId="17133"/>
    <cellStyle name="Note 2 4 20 3 7 3" xfId="24349"/>
    <cellStyle name="Note 2 4 20 3 7 4" xfId="29420"/>
    <cellStyle name="Note 2 4 20 3 7 5" xfId="34096"/>
    <cellStyle name="Note 2 4 20 3 7 6" xfId="39574"/>
    <cellStyle name="Note 2 4 20 3 7 7" xfId="44472"/>
    <cellStyle name="Note 2 4 20 3 7 8" xfId="50482"/>
    <cellStyle name="Note 2 4 20 3 8" xfId="6616"/>
    <cellStyle name="Note 2 4 20 3 8 2" xfId="17134"/>
    <cellStyle name="Note 2 4 20 3 8 3" xfId="24350"/>
    <cellStyle name="Note 2 4 20 3 8 4" xfId="29421"/>
    <cellStyle name="Note 2 4 20 3 8 5" xfId="34097"/>
    <cellStyle name="Note 2 4 20 3 8 6" xfId="39575"/>
    <cellStyle name="Note 2 4 20 3 8 7" xfId="44473"/>
    <cellStyle name="Note 2 4 20 3 8 8" xfId="50483"/>
    <cellStyle name="Note 2 4 20 3 9" xfId="6635"/>
    <cellStyle name="Note 2 4 20 3 9 2" xfId="17135"/>
    <cellStyle name="Note 2 4 20 3 9 3" xfId="24351"/>
    <cellStyle name="Note 2 4 20 3 9 4" xfId="29422"/>
    <cellStyle name="Note 2 4 20 3 9 5" xfId="34098"/>
    <cellStyle name="Note 2 4 20 3 9 6" xfId="39576"/>
    <cellStyle name="Note 2 4 20 3 9 7" xfId="44474"/>
    <cellStyle name="Note 2 4 20 3 9 8" xfId="50484"/>
    <cellStyle name="Note 2 4 20 4" xfId="4222"/>
    <cellStyle name="Note 2 4 20 4 10" xfId="17136"/>
    <cellStyle name="Note 2 4 20 4 11" xfId="24352"/>
    <cellStyle name="Note 2 4 20 4 12" xfId="29423"/>
    <cellStyle name="Note 2 4 20 4 13" xfId="34099"/>
    <cellStyle name="Note 2 4 20 4 14" xfId="39577"/>
    <cellStyle name="Note 2 4 20 4 15" xfId="44475"/>
    <cellStyle name="Note 2 4 20 4 16" xfId="50485"/>
    <cellStyle name="Note 2 4 20 4 2" xfId="6982"/>
    <cellStyle name="Note 2 4 20 4 2 2" xfId="17137"/>
    <cellStyle name="Note 2 4 20 4 2 3" xfId="24353"/>
    <cellStyle name="Note 2 4 20 4 2 4" xfId="29424"/>
    <cellStyle name="Note 2 4 20 4 2 5" xfId="34100"/>
    <cellStyle name="Note 2 4 20 4 2 6" xfId="39578"/>
    <cellStyle name="Note 2 4 20 4 2 7" xfId="44476"/>
    <cellStyle name="Note 2 4 20 4 2 8" xfId="50486"/>
    <cellStyle name="Note 2 4 20 4 3" xfId="7601"/>
    <cellStyle name="Note 2 4 20 4 3 2" xfId="17138"/>
    <cellStyle name="Note 2 4 20 4 3 3" xfId="24354"/>
    <cellStyle name="Note 2 4 20 4 3 4" xfId="29425"/>
    <cellStyle name="Note 2 4 20 4 3 5" xfId="34101"/>
    <cellStyle name="Note 2 4 20 4 3 6" xfId="39579"/>
    <cellStyle name="Note 2 4 20 4 3 7" xfId="44477"/>
    <cellStyle name="Note 2 4 20 4 3 8" xfId="50487"/>
    <cellStyle name="Note 2 4 20 4 4" xfId="6981"/>
    <cellStyle name="Note 2 4 20 4 4 2" xfId="17139"/>
    <cellStyle name="Note 2 4 20 4 4 3" xfId="24355"/>
    <cellStyle name="Note 2 4 20 4 4 4" xfId="29426"/>
    <cellStyle name="Note 2 4 20 4 4 5" xfId="34102"/>
    <cellStyle name="Note 2 4 20 4 4 6" xfId="39580"/>
    <cellStyle name="Note 2 4 20 4 4 7" xfId="44478"/>
    <cellStyle name="Note 2 4 20 4 4 8" xfId="50488"/>
    <cellStyle name="Note 2 4 20 4 5" xfId="8378"/>
    <cellStyle name="Note 2 4 20 4 5 2" xfId="17140"/>
    <cellStyle name="Note 2 4 20 4 5 3" xfId="24356"/>
    <cellStyle name="Note 2 4 20 4 5 4" xfId="29427"/>
    <cellStyle name="Note 2 4 20 4 5 5" xfId="34103"/>
    <cellStyle name="Note 2 4 20 4 5 6" xfId="39581"/>
    <cellStyle name="Note 2 4 20 4 5 7" xfId="44479"/>
    <cellStyle name="Note 2 4 20 4 5 8" xfId="50489"/>
    <cellStyle name="Note 2 4 20 4 6" xfId="6305"/>
    <cellStyle name="Note 2 4 20 4 6 2" xfId="17141"/>
    <cellStyle name="Note 2 4 20 4 6 3" xfId="24357"/>
    <cellStyle name="Note 2 4 20 4 6 4" xfId="29428"/>
    <cellStyle name="Note 2 4 20 4 6 5" xfId="34104"/>
    <cellStyle name="Note 2 4 20 4 6 6" xfId="39582"/>
    <cellStyle name="Note 2 4 20 4 6 7" xfId="44480"/>
    <cellStyle name="Note 2 4 20 4 6 8" xfId="50490"/>
    <cellStyle name="Note 2 4 20 4 7" xfId="9160"/>
    <cellStyle name="Note 2 4 20 4 7 2" xfId="17142"/>
    <cellStyle name="Note 2 4 20 4 7 3" xfId="24358"/>
    <cellStyle name="Note 2 4 20 4 7 4" xfId="29429"/>
    <cellStyle name="Note 2 4 20 4 7 5" xfId="34105"/>
    <cellStyle name="Note 2 4 20 4 7 6" xfId="39583"/>
    <cellStyle name="Note 2 4 20 4 7 7" xfId="44481"/>
    <cellStyle name="Note 2 4 20 4 7 8" xfId="50491"/>
    <cellStyle name="Note 2 4 20 4 8" xfId="4012"/>
    <cellStyle name="Note 2 4 20 4 8 2" xfId="17143"/>
    <cellStyle name="Note 2 4 20 4 8 3" xfId="24359"/>
    <cellStyle name="Note 2 4 20 4 8 4" xfId="29430"/>
    <cellStyle name="Note 2 4 20 4 8 5" xfId="34106"/>
    <cellStyle name="Note 2 4 20 4 8 6" xfId="39584"/>
    <cellStyle name="Note 2 4 20 4 8 7" xfId="44482"/>
    <cellStyle name="Note 2 4 20 4 8 8" xfId="50492"/>
    <cellStyle name="Note 2 4 20 4 9" xfId="9489"/>
    <cellStyle name="Note 2 4 20 4 9 2" xfId="17144"/>
    <cellStyle name="Note 2 4 20 4 9 3" xfId="24360"/>
    <cellStyle name="Note 2 4 20 4 9 4" xfId="29431"/>
    <cellStyle name="Note 2 4 20 4 9 5" xfId="34107"/>
    <cellStyle name="Note 2 4 20 4 9 6" xfId="39585"/>
    <cellStyle name="Note 2 4 20 4 9 7" xfId="44483"/>
    <cellStyle name="Note 2 4 20 4 9 8" xfId="50493"/>
    <cellStyle name="Note 2 4 20 5" xfId="4250"/>
    <cellStyle name="Note 2 4 20 5 2" xfId="17145"/>
    <cellStyle name="Note 2 4 20 5 3" xfId="24361"/>
    <cellStyle name="Note 2 4 20 5 4" xfId="29432"/>
    <cellStyle name="Note 2 4 20 5 5" xfId="34108"/>
    <cellStyle name="Note 2 4 20 5 6" xfId="39586"/>
    <cellStyle name="Note 2 4 20 5 7" xfId="44484"/>
    <cellStyle name="Note 2 4 20 5 8" xfId="50494"/>
    <cellStyle name="Note 2 4 20 6" xfId="4401"/>
    <cellStyle name="Note 2 4 20 6 2" xfId="17146"/>
    <cellStyle name="Note 2 4 20 6 3" xfId="24362"/>
    <cellStyle name="Note 2 4 20 6 4" xfId="29433"/>
    <cellStyle name="Note 2 4 20 6 5" xfId="34109"/>
    <cellStyle name="Note 2 4 20 6 6" xfId="39587"/>
    <cellStyle name="Note 2 4 20 6 7" xfId="44485"/>
    <cellStyle name="Note 2 4 20 6 8" xfId="50495"/>
    <cellStyle name="Note 2 4 20 7" xfId="5081"/>
    <cellStyle name="Note 2 4 20 7 2" xfId="17147"/>
    <cellStyle name="Note 2 4 20 7 3" xfId="24363"/>
    <cellStyle name="Note 2 4 20 7 4" xfId="29434"/>
    <cellStyle name="Note 2 4 20 7 5" xfId="34110"/>
    <cellStyle name="Note 2 4 20 7 6" xfId="39588"/>
    <cellStyle name="Note 2 4 20 7 7" xfId="44486"/>
    <cellStyle name="Note 2 4 20 7 8" xfId="50496"/>
    <cellStyle name="Note 2 4 20 8" xfId="6360"/>
    <cellStyle name="Note 2 4 20 8 2" xfId="17148"/>
    <cellStyle name="Note 2 4 20 8 3" xfId="24364"/>
    <cellStyle name="Note 2 4 20 8 4" xfId="29435"/>
    <cellStyle name="Note 2 4 20 8 5" xfId="34111"/>
    <cellStyle name="Note 2 4 20 8 6" xfId="39589"/>
    <cellStyle name="Note 2 4 20 8 7" xfId="44487"/>
    <cellStyle name="Note 2 4 20 8 8" xfId="50497"/>
    <cellStyle name="Note 2 4 20 9" xfId="12291"/>
    <cellStyle name="Note 2 4 21" xfId="2171"/>
    <cellStyle name="Note 2 4 21 10" xfId="20056"/>
    <cellStyle name="Note 2 4 21 11" xfId="47225"/>
    <cellStyle name="Note 2 4 21 2" xfId="4839"/>
    <cellStyle name="Note 2 4 21 2 10" xfId="39590"/>
    <cellStyle name="Note 2 4 21 2 11" xfId="44488"/>
    <cellStyle name="Note 2 4 21 2 12" xfId="50498"/>
    <cellStyle name="Note 2 4 21 2 2" xfId="7175"/>
    <cellStyle name="Note 2 4 21 2 2 2" xfId="17150"/>
    <cellStyle name="Note 2 4 21 2 2 3" xfId="24366"/>
    <cellStyle name="Note 2 4 21 2 2 4" xfId="29437"/>
    <cellStyle name="Note 2 4 21 2 2 5" xfId="34113"/>
    <cellStyle name="Note 2 4 21 2 2 6" xfId="39591"/>
    <cellStyle name="Note 2 4 21 2 2 7" xfId="44489"/>
    <cellStyle name="Note 2 4 21 2 2 8" xfId="50499"/>
    <cellStyle name="Note 2 4 21 2 3" xfId="8042"/>
    <cellStyle name="Note 2 4 21 2 3 2" xfId="17151"/>
    <cellStyle name="Note 2 4 21 2 3 3" xfId="24367"/>
    <cellStyle name="Note 2 4 21 2 3 4" xfId="29438"/>
    <cellStyle name="Note 2 4 21 2 3 5" xfId="34114"/>
    <cellStyle name="Note 2 4 21 2 3 6" xfId="39592"/>
    <cellStyle name="Note 2 4 21 2 3 7" xfId="44490"/>
    <cellStyle name="Note 2 4 21 2 3 8" xfId="50500"/>
    <cellStyle name="Note 2 4 21 2 4" xfId="8842"/>
    <cellStyle name="Note 2 4 21 2 4 2" xfId="17152"/>
    <cellStyle name="Note 2 4 21 2 4 3" xfId="24368"/>
    <cellStyle name="Note 2 4 21 2 4 4" xfId="29439"/>
    <cellStyle name="Note 2 4 21 2 4 5" xfId="34115"/>
    <cellStyle name="Note 2 4 21 2 4 6" xfId="39593"/>
    <cellStyle name="Note 2 4 21 2 4 7" xfId="44491"/>
    <cellStyle name="Note 2 4 21 2 4 8" xfId="50501"/>
    <cellStyle name="Note 2 4 21 2 5" xfId="9304"/>
    <cellStyle name="Note 2 4 21 2 5 2" xfId="17153"/>
    <cellStyle name="Note 2 4 21 2 5 3" xfId="24369"/>
    <cellStyle name="Note 2 4 21 2 5 4" xfId="29440"/>
    <cellStyle name="Note 2 4 21 2 5 5" xfId="34116"/>
    <cellStyle name="Note 2 4 21 2 5 6" xfId="39594"/>
    <cellStyle name="Note 2 4 21 2 5 7" xfId="44492"/>
    <cellStyle name="Note 2 4 21 2 5 8" xfId="50502"/>
    <cellStyle name="Note 2 4 21 2 6" xfId="17149"/>
    <cellStyle name="Note 2 4 21 2 7" xfId="24365"/>
    <cellStyle name="Note 2 4 21 2 8" xfId="29436"/>
    <cellStyle name="Note 2 4 21 2 9" xfId="34112"/>
    <cellStyle name="Note 2 4 21 3" xfId="3743"/>
    <cellStyle name="Note 2 4 21 3 10" xfId="17154"/>
    <cellStyle name="Note 2 4 21 3 11" xfId="24370"/>
    <cellStyle name="Note 2 4 21 3 12" xfId="29441"/>
    <cellStyle name="Note 2 4 21 3 13" xfId="34117"/>
    <cellStyle name="Note 2 4 21 3 14" xfId="39595"/>
    <cellStyle name="Note 2 4 21 3 15" xfId="44493"/>
    <cellStyle name="Note 2 4 21 3 16" xfId="50503"/>
    <cellStyle name="Note 2 4 21 3 2" xfId="7348"/>
    <cellStyle name="Note 2 4 21 3 2 2" xfId="17155"/>
    <cellStyle name="Note 2 4 21 3 2 3" xfId="24371"/>
    <cellStyle name="Note 2 4 21 3 2 4" xfId="29442"/>
    <cellStyle name="Note 2 4 21 3 2 5" xfId="34118"/>
    <cellStyle name="Note 2 4 21 3 2 6" xfId="39596"/>
    <cellStyle name="Note 2 4 21 3 2 7" xfId="44494"/>
    <cellStyle name="Note 2 4 21 3 2 8" xfId="50504"/>
    <cellStyle name="Note 2 4 21 3 3" xfId="7865"/>
    <cellStyle name="Note 2 4 21 3 3 2" xfId="17156"/>
    <cellStyle name="Note 2 4 21 3 3 3" xfId="24372"/>
    <cellStyle name="Note 2 4 21 3 3 4" xfId="29443"/>
    <cellStyle name="Note 2 4 21 3 3 5" xfId="34119"/>
    <cellStyle name="Note 2 4 21 3 3 6" xfId="39597"/>
    <cellStyle name="Note 2 4 21 3 3 7" xfId="44495"/>
    <cellStyle name="Note 2 4 21 3 3 8" xfId="50505"/>
    <cellStyle name="Note 2 4 21 3 4" xfId="8211"/>
    <cellStyle name="Note 2 4 21 3 4 2" xfId="17157"/>
    <cellStyle name="Note 2 4 21 3 4 3" xfId="24373"/>
    <cellStyle name="Note 2 4 21 3 4 4" xfId="29444"/>
    <cellStyle name="Note 2 4 21 3 4 5" xfId="34120"/>
    <cellStyle name="Note 2 4 21 3 4 6" xfId="39598"/>
    <cellStyle name="Note 2 4 21 3 4 7" xfId="44496"/>
    <cellStyle name="Note 2 4 21 3 4 8" xfId="50506"/>
    <cellStyle name="Note 2 4 21 3 5" xfId="8636"/>
    <cellStyle name="Note 2 4 21 3 5 2" xfId="17158"/>
    <cellStyle name="Note 2 4 21 3 5 3" xfId="24374"/>
    <cellStyle name="Note 2 4 21 3 5 4" xfId="29445"/>
    <cellStyle name="Note 2 4 21 3 5 5" xfId="34121"/>
    <cellStyle name="Note 2 4 21 3 5 6" xfId="39599"/>
    <cellStyle name="Note 2 4 21 3 5 7" xfId="44497"/>
    <cellStyle name="Note 2 4 21 3 5 8" xfId="50507"/>
    <cellStyle name="Note 2 4 21 3 6" xfId="8992"/>
    <cellStyle name="Note 2 4 21 3 6 2" xfId="17159"/>
    <cellStyle name="Note 2 4 21 3 6 3" xfId="24375"/>
    <cellStyle name="Note 2 4 21 3 6 4" xfId="29446"/>
    <cellStyle name="Note 2 4 21 3 6 5" xfId="34122"/>
    <cellStyle name="Note 2 4 21 3 6 6" xfId="39600"/>
    <cellStyle name="Note 2 4 21 3 6 7" xfId="44498"/>
    <cellStyle name="Note 2 4 21 3 6 8" xfId="50508"/>
    <cellStyle name="Note 2 4 21 3 7" xfId="9448"/>
    <cellStyle name="Note 2 4 21 3 7 2" xfId="17160"/>
    <cellStyle name="Note 2 4 21 3 7 3" xfId="24376"/>
    <cellStyle name="Note 2 4 21 3 7 4" xfId="29447"/>
    <cellStyle name="Note 2 4 21 3 7 5" xfId="34123"/>
    <cellStyle name="Note 2 4 21 3 7 6" xfId="39601"/>
    <cellStyle name="Note 2 4 21 3 7 7" xfId="44499"/>
    <cellStyle name="Note 2 4 21 3 7 8" xfId="50509"/>
    <cellStyle name="Note 2 4 21 3 8" xfId="9768"/>
    <cellStyle name="Note 2 4 21 3 8 2" xfId="17161"/>
    <cellStyle name="Note 2 4 21 3 8 3" xfId="24377"/>
    <cellStyle name="Note 2 4 21 3 8 4" xfId="29448"/>
    <cellStyle name="Note 2 4 21 3 8 5" xfId="34124"/>
    <cellStyle name="Note 2 4 21 3 8 6" xfId="39602"/>
    <cellStyle name="Note 2 4 21 3 8 7" xfId="44500"/>
    <cellStyle name="Note 2 4 21 3 8 8" xfId="50510"/>
    <cellStyle name="Note 2 4 21 3 9" xfId="10037"/>
    <cellStyle name="Note 2 4 21 3 9 2" xfId="17162"/>
    <cellStyle name="Note 2 4 21 3 9 3" xfId="24378"/>
    <cellStyle name="Note 2 4 21 3 9 4" xfId="29449"/>
    <cellStyle name="Note 2 4 21 3 9 5" xfId="34125"/>
    <cellStyle name="Note 2 4 21 3 9 6" xfId="39603"/>
    <cellStyle name="Note 2 4 21 3 9 7" xfId="44501"/>
    <cellStyle name="Note 2 4 21 3 9 8" xfId="50511"/>
    <cellStyle name="Note 2 4 21 4" xfId="4147"/>
    <cellStyle name="Note 2 4 21 4 10" xfId="17163"/>
    <cellStyle name="Note 2 4 21 4 11" xfId="24379"/>
    <cellStyle name="Note 2 4 21 4 12" xfId="29450"/>
    <cellStyle name="Note 2 4 21 4 13" xfId="34126"/>
    <cellStyle name="Note 2 4 21 4 14" xfId="39604"/>
    <cellStyle name="Note 2 4 21 4 15" xfId="44502"/>
    <cellStyle name="Note 2 4 21 4 16" xfId="50512"/>
    <cellStyle name="Note 2 4 21 4 2" xfId="7305"/>
    <cellStyle name="Note 2 4 21 4 2 2" xfId="17164"/>
    <cellStyle name="Note 2 4 21 4 2 3" xfId="24380"/>
    <cellStyle name="Note 2 4 21 4 2 4" xfId="29451"/>
    <cellStyle name="Note 2 4 21 4 2 5" xfId="34127"/>
    <cellStyle name="Note 2 4 21 4 2 6" xfId="39605"/>
    <cellStyle name="Note 2 4 21 4 2 7" xfId="44503"/>
    <cellStyle name="Note 2 4 21 4 2 8" xfId="50513"/>
    <cellStyle name="Note 2 4 21 4 3" xfId="7825"/>
    <cellStyle name="Note 2 4 21 4 3 2" xfId="17165"/>
    <cellStyle name="Note 2 4 21 4 3 3" xfId="24381"/>
    <cellStyle name="Note 2 4 21 4 3 4" xfId="29452"/>
    <cellStyle name="Note 2 4 21 4 3 5" xfId="34128"/>
    <cellStyle name="Note 2 4 21 4 3 6" xfId="39606"/>
    <cellStyle name="Note 2 4 21 4 3 7" xfId="44504"/>
    <cellStyle name="Note 2 4 21 4 3 8" xfId="50514"/>
    <cellStyle name="Note 2 4 21 4 4" xfId="8173"/>
    <cellStyle name="Note 2 4 21 4 4 2" xfId="17166"/>
    <cellStyle name="Note 2 4 21 4 4 3" xfId="24382"/>
    <cellStyle name="Note 2 4 21 4 4 4" xfId="29453"/>
    <cellStyle name="Note 2 4 21 4 4 5" xfId="34129"/>
    <cellStyle name="Note 2 4 21 4 4 6" xfId="39607"/>
    <cellStyle name="Note 2 4 21 4 4 7" xfId="44505"/>
    <cellStyle name="Note 2 4 21 4 4 8" xfId="50515"/>
    <cellStyle name="Note 2 4 21 4 5" xfId="8596"/>
    <cellStyle name="Note 2 4 21 4 5 2" xfId="17167"/>
    <cellStyle name="Note 2 4 21 4 5 3" xfId="24383"/>
    <cellStyle name="Note 2 4 21 4 5 4" xfId="29454"/>
    <cellStyle name="Note 2 4 21 4 5 5" xfId="34130"/>
    <cellStyle name="Note 2 4 21 4 5 6" xfId="39608"/>
    <cellStyle name="Note 2 4 21 4 5 7" xfId="44506"/>
    <cellStyle name="Note 2 4 21 4 5 8" xfId="50516"/>
    <cellStyle name="Note 2 4 21 4 6" xfId="8956"/>
    <cellStyle name="Note 2 4 21 4 6 2" xfId="17168"/>
    <cellStyle name="Note 2 4 21 4 6 3" xfId="24384"/>
    <cellStyle name="Note 2 4 21 4 6 4" xfId="29455"/>
    <cellStyle name="Note 2 4 21 4 6 5" xfId="34131"/>
    <cellStyle name="Note 2 4 21 4 6 6" xfId="39609"/>
    <cellStyle name="Note 2 4 21 4 6 7" xfId="44507"/>
    <cellStyle name="Note 2 4 21 4 6 8" xfId="50517"/>
    <cellStyle name="Note 2 4 21 4 7" xfId="9409"/>
    <cellStyle name="Note 2 4 21 4 7 2" xfId="17169"/>
    <cellStyle name="Note 2 4 21 4 7 3" xfId="24385"/>
    <cellStyle name="Note 2 4 21 4 7 4" xfId="29456"/>
    <cellStyle name="Note 2 4 21 4 7 5" xfId="34132"/>
    <cellStyle name="Note 2 4 21 4 7 6" xfId="39610"/>
    <cellStyle name="Note 2 4 21 4 7 7" xfId="44508"/>
    <cellStyle name="Note 2 4 21 4 7 8" xfId="50518"/>
    <cellStyle name="Note 2 4 21 4 8" xfId="9737"/>
    <cellStyle name="Note 2 4 21 4 8 2" xfId="17170"/>
    <cellStyle name="Note 2 4 21 4 8 3" xfId="24386"/>
    <cellStyle name="Note 2 4 21 4 8 4" xfId="29457"/>
    <cellStyle name="Note 2 4 21 4 8 5" xfId="34133"/>
    <cellStyle name="Note 2 4 21 4 8 6" xfId="39611"/>
    <cellStyle name="Note 2 4 21 4 8 7" xfId="44509"/>
    <cellStyle name="Note 2 4 21 4 8 8" xfId="50519"/>
    <cellStyle name="Note 2 4 21 4 9" xfId="10006"/>
    <cellStyle name="Note 2 4 21 4 9 2" xfId="17171"/>
    <cellStyle name="Note 2 4 21 4 9 3" xfId="24387"/>
    <cellStyle name="Note 2 4 21 4 9 4" xfId="29458"/>
    <cellStyle name="Note 2 4 21 4 9 5" xfId="34134"/>
    <cellStyle name="Note 2 4 21 4 9 6" xfId="39612"/>
    <cellStyle name="Note 2 4 21 4 9 7" xfId="44510"/>
    <cellStyle name="Note 2 4 21 4 9 8" xfId="50520"/>
    <cellStyle name="Note 2 4 21 5" xfId="4750"/>
    <cellStyle name="Note 2 4 21 5 2" xfId="17172"/>
    <cellStyle name="Note 2 4 21 5 3" xfId="24388"/>
    <cellStyle name="Note 2 4 21 5 4" xfId="29459"/>
    <cellStyle name="Note 2 4 21 5 5" xfId="34135"/>
    <cellStyle name="Note 2 4 21 5 6" xfId="39613"/>
    <cellStyle name="Note 2 4 21 5 7" xfId="44511"/>
    <cellStyle name="Note 2 4 21 5 8" xfId="50521"/>
    <cellStyle name="Note 2 4 21 6" xfId="4311"/>
    <cellStyle name="Note 2 4 21 6 2" xfId="17173"/>
    <cellStyle name="Note 2 4 21 6 3" xfId="24389"/>
    <cellStyle name="Note 2 4 21 6 4" xfId="29460"/>
    <cellStyle name="Note 2 4 21 6 5" xfId="34136"/>
    <cellStyle name="Note 2 4 21 6 6" xfId="39614"/>
    <cellStyle name="Note 2 4 21 6 7" xfId="44512"/>
    <cellStyle name="Note 2 4 21 6 8" xfId="50522"/>
    <cellStyle name="Note 2 4 21 7" xfId="6127"/>
    <cellStyle name="Note 2 4 21 7 2" xfId="17174"/>
    <cellStyle name="Note 2 4 21 7 3" xfId="24390"/>
    <cellStyle name="Note 2 4 21 7 4" xfId="29461"/>
    <cellStyle name="Note 2 4 21 7 5" xfId="34137"/>
    <cellStyle name="Note 2 4 21 7 6" xfId="39615"/>
    <cellStyle name="Note 2 4 21 7 7" xfId="44513"/>
    <cellStyle name="Note 2 4 21 7 8" xfId="50523"/>
    <cellStyle name="Note 2 4 21 8" xfId="5895"/>
    <cellStyle name="Note 2 4 21 8 2" xfId="17175"/>
    <cellStyle name="Note 2 4 21 8 3" xfId="24391"/>
    <cellStyle name="Note 2 4 21 8 4" xfId="29462"/>
    <cellStyle name="Note 2 4 21 8 5" xfId="34138"/>
    <cellStyle name="Note 2 4 21 8 6" xfId="39616"/>
    <cellStyle name="Note 2 4 21 8 7" xfId="44514"/>
    <cellStyle name="Note 2 4 21 8 8" xfId="50524"/>
    <cellStyle name="Note 2 4 21 9" xfId="11968"/>
    <cellStyle name="Note 2 4 22" xfId="2629"/>
    <cellStyle name="Note 2 4 22 10" xfId="26858"/>
    <cellStyle name="Note 2 4 22 11" xfId="47286"/>
    <cellStyle name="Note 2 4 22 2" xfId="5098"/>
    <cellStyle name="Note 2 4 22 2 10" xfId="39617"/>
    <cellStyle name="Note 2 4 22 2 11" xfId="44515"/>
    <cellStyle name="Note 2 4 22 2 12" xfId="50525"/>
    <cellStyle name="Note 2 4 22 2 2" xfId="7269"/>
    <cellStyle name="Note 2 4 22 2 2 2" xfId="17177"/>
    <cellStyle name="Note 2 4 22 2 2 3" xfId="24393"/>
    <cellStyle name="Note 2 4 22 2 2 4" xfId="29464"/>
    <cellStyle name="Note 2 4 22 2 2 5" xfId="34140"/>
    <cellStyle name="Note 2 4 22 2 2 6" xfId="39618"/>
    <cellStyle name="Note 2 4 22 2 2 7" xfId="44516"/>
    <cellStyle name="Note 2 4 22 2 2 8" xfId="50526"/>
    <cellStyle name="Note 2 4 22 2 3" xfId="8135"/>
    <cellStyle name="Note 2 4 22 2 3 2" xfId="17178"/>
    <cellStyle name="Note 2 4 22 2 3 3" xfId="24394"/>
    <cellStyle name="Note 2 4 22 2 3 4" xfId="29465"/>
    <cellStyle name="Note 2 4 22 2 3 5" xfId="34141"/>
    <cellStyle name="Note 2 4 22 2 3 6" xfId="39619"/>
    <cellStyle name="Note 2 4 22 2 3 7" xfId="44517"/>
    <cellStyle name="Note 2 4 22 2 3 8" xfId="50527"/>
    <cellStyle name="Note 2 4 22 2 4" xfId="8924"/>
    <cellStyle name="Note 2 4 22 2 4 2" xfId="17179"/>
    <cellStyle name="Note 2 4 22 2 4 3" xfId="24395"/>
    <cellStyle name="Note 2 4 22 2 4 4" xfId="29466"/>
    <cellStyle name="Note 2 4 22 2 4 5" xfId="34142"/>
    <cellStyle name="Note 2 4 22 2 4 6" xfId="39620"/>
    <cellStyle name="Note 2 4 22 2 4 7" xfId="44518"/>
    <cellStyle name="Note 2 4 22 2 4 8" xfId="50528"/>
    <cellStyle name="Note 2 4 22 2 5" xfId="9376"/>
    <cellStyle name="Note 2 4 22 2 5 2" xfId="17180"/>
    <cellStyle name="Note 2 4 22 2 5 3" xfId="24396"/>
    <cellStyle name="Note 2 4 22 2 5 4" xfId="29467"/>
    <cellStyle name="Note 2 4 22 2 5 5" xfId="34143"/>
    <cellStyle name="Note 2 4 22 2 5 6" xfId="39621"/>
    <cellStyle name="Note 2 4 22 2 5 7" xfId="44519"/>
    <cellStyle name="Note 2 4 22 2 5 8" xfId="50529"/>
    <cellStyle name="Note 2 4 22 2 6" xfId="17176"/>
    <cellStyle name="Note 2 4 22 2 7" xfId="24392"/>
    <cellStyle name="Note 2 4 22 2 8" xfId="29463"/>
    <cellStyle name="Note 2 4 22 2 9" xfId="34139"/>
    <cellStyle name="Note 2 4 22 3" xfId="3933"/>
    <cellStyle name="Note 2 4 22 3 10" xfId="17181"/>
    <cellStyle name="Note 2 4 22 3 11" xfId="24397"/>
    <cellStyle name="Note 2 4 22 3 12" xfId="29468"/>
    <cellStyle name="Note 2 4 22 3 13" xfId="34144"/>
    <cellStyle name="Note 2 4 22 3 14" xfId="39622"/>
    <cellStyle name="Note 2 4 22 3 15" xfId="44520"/>
    <cellStyle name="Note 2 4 22 3 16" xfId="50530"/>
    <cellStyle name="Note 2 4 22 3 2" xfId="6819"/>
    <cellStyle name="Note 2 4 22 3 2 2" xfId="17182"/>
    <cellStyle name="Note 2 4 22 3 2 3" xfId="24398"/>
    <cellStyle name="Note 2 4 22 3 2 4" xfId="29469"/>
    <cellStyle name="Note 2 4 22 3 2 5" xfId="34145"/>
    <cellStyle name="Note 2 4 22 3 2 6" xfId="39623"/>
    <cellStyle name="Note 2 4 22 3 2 7" xfId="44521"/>
    <cellStyle name="Note 2 4 22 3 2 8" xfId="50531"/>
    <cellStyle name="Note 2 4 22 3 3" xfId="3922"/>
    <cellStyle name="Note 2 4 22 3 3 2" xfId="17183"/>
    <cellStyle name="Note 2 4 22 3 3 3" xfId="24399"/>
    <cellStyle name="Note 2 4 22 3 3 4" xfId="29470"/>
    <cellStyle name="Note 2 4 22 3 3 5" xfId="34146"/>
    <cellStyle name="Note 2 4 22 3 3 6" xfId="39624"/>
    <cellStyle name="Note 2 4 22 3 3 7" xfId="44522"/>
    <cellStyle name="Note 2 4 22 3 3 8" xfId="50532"/>
    <cellStyle name="Note 2 4 22 3 4" xfId="5746"/>
    <cellStyle name="Note 2 4 22 3 4 2" xfId="17184"/>
    <cellStyle name="Note 2 4 22 3 4 3" xfId="24400"/>
    <cellStyle name="Note 2 4 22 3 4 4" xfId="29471"/>
    <cellStyle name="Note 2 4 22 3 4 5" xfId="34147"/>
    <cellStyle name="Note 2 4 22 3 4 6" xfId="39625"/>
    <cellStyle name="Note 2 4 22 3 4 7" xfId="44523"/>
    <cellStyle name="Note 2 4 22 3 4 8" xfId="50533"/>
    <cellStyle name="Note 2 4 22 3 5" xfId="4288"/>
    <cellStyle name="Note 2 4 22 3 5 2" xfId="17185"/>
    <cellStyle name="Note 2 4 22 3 5 3" xfId="24401"/>
    <cellStyle name="Note 2 4 22 3 5 4" xfId="29472"/>
    <cellStyle name="Note 2 4 22 3 5 5" xfId="34148"/>
    <cellStyle name="Note 2 4 22 3 5 6" xfId="39626"/>
    <cellStyle name="Note 2 4 22 3 5 7" xfId="44524"/>
    <cellStyle name="Note 2 4 22 3 5 8" xfId="50534"/>
    <cellStyle name="Note 2 4 22 3 6" xfId="6667"/>
    <cellStyle name="Note 2 4 22 3 6 2" xfId="17186"/>
    <cellStyle name="Note 2 4 22 3 6 3" xfId="24402"/>
    <cellStyle name="Note 2 4 22 3 6 4" xfId="29473"/>
    <cellStyle name="Note 2 4 22 3 6 5" xfId="34149"/>
    <cellStyle name="Note 2 4 22 3 6 6" xfId="39627"/>
    <cellStyle name="Note 2 4 22 3 6 7" xfId="44525"/>
    <cellStyle name="Note 2 4 22 3 6 8" xfId="50535"/>
    <cellStyle name="Note 2 4 22 3 7" xfId="7600"/>
    <cellStyle name="Note 2 4 22 3 7 2" xfId="17187"/>
    <cellStyle name="Note 2 4 22 3 7 3" xfId="24403"/>
    <cellStyle name="Note 2 4 22 3 7 4" xfId="29474"/>
    <cellStyle name="Note 2 4 22 3 7 5" xfId="34150"/>
    <cellStyle name="Note 2 4 22 3 7 6" xfId="39628"/>
    <cellStyle name="Note 2 4 22 3 7 7" xfId="44526"/>
    <cellStyle name="Note 2 4 22 3 7 8" xfId="50536"/>
    <cellStyle name="Note 2 4 22 3 8" xfId="4382"/>
    <cellStyle name="Note 2 4 22 3 8 2" xfId="17188"/>
    <cellStyle name="Note 2 4 22 3 8 3" xfId="24404"/>
    <cellStyle name="Note 2 4 22 3 8 4" xfId="29475"/>
    <cellStyle name="Note 2 4 22 3 8 5" xfId="34151"/>
    <cellStyle name="Note 2 4 22 3 8 6" xfId="39629"/>
    <cellStyle name="Note 2 4 22 3 8 7" xfId="44527"/>
    <cellStyle name="Note 2 4 22 3 8 8" xfId="50537"/>
    <cellStyle name="Note 2 4 22 3 9" xfId="6474"/>
    <cellStyle name="Note 2 4 22 3 9 2" xfId="17189"/>
    <cellStyle name="Note 2 4 22 3 9 3" xfId="24405"/>
    <cellStyle name="Note 2 4 22 3 9 4" xfId="29476"/>
    <cellStyle name="Note 2 4 22 3 9 5" xfId="34152"/>
    <cellStyle name="Note 2 4 22 3 9 6" xfId="39630"/>
    <cellStyle name="Note 2 4 22 3 9 7" xfId="44528"/>
    <cellStyle name="Note 2 4 22 3 9 8" xfId="50538"/>
    <cellStyle name="Note 2 4 22 4" xfId="4545"/>
    <cellStyle name="Note 2 4 22 4 10" xfId="17190"/>
    <cellStyle name="Note 2 4 22 4 11" xfId="24406"/>
    <cellStyle name="Note 2 4 22 4 12" xfId="29477"/>
    <cellStyle name="Note 2 4 22 4 13" xfId="34153"/>
    <cellStyle name="Note 2 4 22 4 14" xfId="39631"/>
    <cellStyle name="Note 2 4 22 4 15" xfId="44529"/>
    <cellStyle name="Note 2 4 22 4 16" xfId="50539"/>
    <cellStyle name="Note 2 4 22 4 2" xfId="7013"/>
    <cellStyle name="Note 2 4 22 4 2 2" xfId="17191"/>
    <cellStyle name="Note 2 4 22 4 2 3" xfId="24407"/>
    <cellStyle name="Note 2 4 22 4 2 4" xfId="29478"/>
    <cellStyle name="Note 2 4 22 4 2 5" xfId="34154"/>
    <cellStyle name="Note 2 4 22 4 2 6" xfId="39632"/>
    <cellStyle name="Note 2 4 22 4 2 7" xfId="44530"/>
    <cellStyle name="Note 2 4 22 4 2 8" xfId="50540"/>
    <cellStyle name="Note 2 4 22 4 3" xfId="7618"/>
    <cellStyle name="Note 2 4 22 4 3 2" xfId="17192"/>
    <cellStyle name="Note 2 4 22 4 3 3" xfId="24408"/>
    <cellStyle name="Note 2 4 22 4 3 4" xfId="29479"/>
    <cellStyle name="Note 2 4 22 4 3 5" xfId="34155"/>
    <cellStyle name="Note 2 4 22 4 3 6" xfId="39633"/>
    <cellStyle name="Note 2 4 22 4 3 7" xfId="44531"/>
    <cellStyle name="Note 2 4 22 4 3 8" xfId="50541"/>
    <cellStyle name="Note 2 4 22 4 4" xfId="7117"/>
    <cellStyle name="Note 2 4 22 4 4 2" xfId="17193"/>
    <cellStyle name="Note 2 4 22 4 4 3" xfId="24409"/>
    <cellStyle name="Note 2 4 22 4 4 4" xfId="29480"/>
    <cellStyle name="Note 2 4 22 4 4 5" xfId="34156"/>
    <cellStyle name="Note 2 4 22 4 4 6" xfId="39634"/>
    <cellStyle name="Note 2 4 22 4 4 7" xfId="44532"/>
    <cellStyle name="Note 2 4 22 4 4 8" xfId="50542"/>
    <cellStyle name="Note 2 4 22 4 5" xfId="8396"/>
    <cellStyle name="Note 2 4 22 4 5 2" xfId="17194"/>
    <cellStyle name="Note 2 4 22 4 5 3" xfId="24410"/>
    <cellStyle name="Note 2 4 22 4 5 4" xfId="29481"/>
    <cellStyle name="Note 2 4 22 4 5 5" xfId="34157"/>
    <cellStyle name="Note 2 4 22 4 5 6" xfId="39635"/>
    <cellStyle name="Note 2 4 22 4 5 7" xfId="44533"/>
    <cellStyle name="Note 2 4 22 4 5 8" xfId="50543"/>
    <cellStyle name="Note 2 4 22 4 6" xfId="6287"/>
    <cellStyle name="Note 2 4 22 4 6 2" xfId="17195"/>
    <cellStyle name="Note 2 4 22 4 6 3" xfId="24411"/>
    <cellStyle name="Note 2 4 22 4 6 4" xfId="29482"/>
    <cellStyle name="Note 2 4 22 4 6 5" xfId="34158"/>
    <cellStyle name="Note 2 4 22 4 6 6" xfId="39636"/>
    <cellStyle name="Note 2 4 22 4 6 7" xfId="44534"/>
    <cellStyle name="Note 2 4 22 4 6 8" xfId="50544"/>
    <cellStyle name="Note 2 4 22 4 7" xfId="9183"/>
    <cellStyle name="Note 2 4 22 4 7 2" xfId="17196"/>
    <cellStyle name="Note 2 4 22 4 7 3" xfId="24412"/>
    <cellStyle name="Note 2 4 22 4 7 4" xfId="29483"/>
    <cellStyle name="Note 2 4 22 4 7 5" xfId="34159"/>
    <cellStyle name="Note 2 4 22 4 7 6" xfId="39637"/>
    <cellStyle name="Note 2 4 22 4 7 7" xfId="44535"/>
    <cellStyle name="Note 2 4 22 4 7 8" xfId="50545"/>
    <cellStyle name="Note 2 4 22 4 8" xfId="7800"/>
    <cellStyle name="Note 2 4 22 4 8 2" xfId="17197"/>
    <cellStyle name="Note 2 4 22 4 8 3" xfId="24413"/>
    <cellStyle name="Note 2 4 22 4 8 4" xfId="29484"/>
    <cellStyle name="Note 2 4 22 4 8 5" xfId="34160"/>
    <cellStyle name="Note 2 4 22 4 8 6" xfId="39638"/>
    <cellStyle name="Note 2 4 22 4 8 7" xfId="44536"/>
    <cellStyle name="Note 2 4 22 4 8 8" xfId="50546"/>
    <cellStyle name="Note 2 4 22 4 9" xfId="6674"/>
    <cellStyle name="Note 2 4 22 4 9 2" xfId="17198"/>
    <cellStyle name="Note 2 4 22 4 9 3" xfId="24414"/>
    <cellStyle name="Note 2 4 22 4 9 4" xfId="29485"/>
    <cellStyle name="Note 2 4 22 4 9 5" xfId="34161"/>
    <cellStyle name="Note 2 4 22 4 9 6" xfId="39639"/>
    <cellStyle name="Note 2 4 22 4 9 7" xfId="44537"/>
    <cellStyle name="Note 2 4 22 4 9 8" xfId="50547"/>
    <cellStyle name="Note 2 4 22 5" xfId="5239"/>
    <cellStyle name="Note 2 4 22 5 2" xfId="17199"/>
    <cellStyle name="Note 2 4 22 5 3" xfId="24415"/>
    <cellStyle name="Note 2 4 22 5 4" xfId="29486"/>
    <cellStyle name="Note 2 4 22 5 5" xfId="34162"/>
    <cellStyle name="Note 2 4 22 5 6" xfId="39640"/>
    <cellStyle name="Note 2 4 22 5 7" xfId="44538"/>
    <cellStyle name="Note 2 4 22 5 8" xfId="50548"/>
    <cellStyle name="Note 2 4 22 6" xfId="5797"/>
    <cellStyle name="Note 2 4 22 6 2" xfId="17200"/>
    <cellStyle name="Note 2 4 22 6 3" xfId="24416"/>
    <cellStyle name="Note 2 4 22 6 4" xfId="29487"/>
    <cellStyle name="Note 2 4 22 6 5" xfId="34163"/>
    <cellStyle name="Note 2 4 22 6 6" xfId="39641"/>
    <cellStyle name="Note 2 4 22 6 7" xfId="44539"/>
    <cellStyle name="Note 2 4 22 6 8" xfId="50549"/>
    <cellStyle name="Note 2 4 22 7" xfId="6141"/>
    <cellStyle name="Note 2 4 22 7 2" xfId="17201"/>
    <cellStyle name="Note 2 4 22 7 3" xfId="24417"/>
    <cellStyle name="Note 2 4 22 7 4" xfId="29488"/>
    <cellStyle name="Note 2 4 22 7 5" xfId="34164"/>
    <cellStyle name="Note 2 4 22 7 6" xfId="39642"/>
    <cellStyle name="Note 2 4 22 7 7" xfId="44540"/>
    <cellStyle name="Note 2 4 22 7 8" xfId="50550"/>
    <cellStyle name="Note 2 4 22 8" xfId="6373"/>
    <cellStyle name="Note 2 4 22 8 2" xfId="17202"/>
    <cellStyle name="Note 2 4 22 8 3" xfId="24418"/>
    <cellStyle name="Note 2 4 22 8 4" xfId="29489"/>
    <cellStyle name="Note 2 4 22 8 5" xfId="34165"/>
    <cellStyle name="Note 2 4 22 8 6" xfId="39643"/>
    <cellStyle name="Note 2 4 22 8 7" xfId="44541"/>
    <cellStyle name="Note 2 4 22 8 8" xfId="50551"/>
    <cellStyle name="Note 2 4 22 9" xfId="12318"/>
    <cellStyle name="Note 2 4 23" xfId="2351"/>
    <cellStyle name="Note 2 4 23 10" xfId="22610"/>
    <cellStyle name="Note 2 4 23 11" xfId="47250"/>
    <cellStyle name="Note 2 4 23 2" xfId="4946"/>
    <cellStyle name="Note 2 4 23 2 10" xfId="39644"/>
    <cellStyle name="Note 2 4 23 2 11" xfId="44542"/>
    <cellStyle name="Note 2 4 23 2 12" xfId="50552"/>
    <cellStyle name="Note 2 4 23 2 2" xfId="7218"/>
    <cellStyle name="Note 2 4 23 2 2 2" xfId="17204"/>
    <cellStyle name="Note 2 4 23 2 2 3" xfId="24420"/>
    <cellStyle name="Note 2 4 23 2 2 4" xfId="29491"/>
    <cellStyle name="Note 2 4 23 2 2 5" xfId="34167"/>
    <cellStyle name="Note 2 4 23 2 2 6" xfId="39645"/>
    <cellStyle name="Note 2 4 23 2 2 7" xfId="44543"/>
    <cellStyle name="Note 2 4 23 2 2 8" xfId="50553"/>
    <cellStyle name="Note 2 4 23 2 3" xfId="8088"/>
    <cellStyle name="Note 2 4 23 2 3 2" xfId="17205"/>
    <cellStyle name="Note 2 4 23 2 3 3" xfId="24421"/>
    <cellStyle name="Note 2 4 23 2 3 4" xfId="29492"/>
    <cellStyle name="Note 2 4 23 2 3 5" xfId="34168"/>
    <cellStyle name="Note 2 4 23 2 3 6" xfId="39646"/>
    <cellStyle name="Note 2 4 23 2 3 7" xfId="44544"/>
    <cellStyle name="Note 2 4 23 2 3 8" xfId="50554"/>
    <cellStyle name="Note 2 4 23 2 4" xfId="8884"/>
    <cellStyle name="Note 2 4 23 2 4 2" xfId="17206"/>
    <cellStyle name="Note 2 4 23 2 4 3" xfId="24422"/>
    <cellStyle name="Note 2 4 23 2 4 4" xfId="29493"/>
    <cellStyle name="Note 2 4 23 2 4 5" xfId="34169"/>
    <cellStyle name="Note 2 4 23 2 4 6" xfId="39647"/>
    <cellStyle name="Note 2 4 23 2 4 7" xfId="44545"/>
    <cellStyle name="Note 2 4 23 2 4 8" xfId="50555"/>
    <cellStyle name="Note 2 4 23 2 5" xfId="9335"/>
    <cellStyle name="Note 2 4 23 2 5 2" xfId="17207"/>
    <cellStyle name="Note 2 4 23 2 5 3" xfId="24423"/>
    <cellStyle name="Note 2 4 23 2 5 4" xfId="29494"/>
    <cellStyle name="Note 2 4 23 2 5 5" xfId="34170"/>
    <cellStyle name="Note 2 4 23 2 5 6" xfId="39648"/>
    <cellStyle name="Note 2 4 23 2 5 7" xfId="44546"/>
    <cellStyle name="Note 2 4 23 2 5 8" xfId="50556"/>
    <cellStyle name="Note 2 4 23 2 6" xfId="17203"/>
    <cellStyle name="Note 2 4 23 2 7" xfId="24419"/>
    <cellStyle name="Note 2 4 23 2 8" xfId="29490"/>
    <cellStyle name="Note 2 4 23 2 9" xfId="34166"/>
    <cellStyle name="Note 2 4 23 3" xfId="5482"/>
    <cellStyle name="Note 2 4 23 3 10" xfId="17208"/>
    <cellStyle name="Note 2 4 23 3 11" xfId="24424"/>
    <cellStyle name="Note 2 4 23 3 12" xfId="29495"/>
    <cellStyle name="Note 2 4 23 3 13" xfId="34171"/>
    <cellStyle name="Note 2 4 23 3 14" xfId="39649"/>
    <cellStyle name="Note 2 4 23 3 15" xfId="44547"/>
    <cellStyle name="Note 2 4 23 3 16" xfId="50557"/>
    <cellStyle name="Note 2 4 23 3 2" xfId="7304"/>
    <cellStyle name="Note 2 4 23 3 2 2" xfId="17209"/>
    <cellStyle name="Note 2 4 23 3 2 3" xfId="24425"/>
    <cellStyle name="Note 2 4 23 3 2 4" xfId="29496"/>
    <cellStyle name="Note 2 4 23 3 2 5" xfId="34172"/>
    <cellStyle name="Note 2 4 23 3 2 6" xfId="39650"/>
    <cellStyle name="Note 2 4 23 3 2 7" xfId="44548"/>
    <cellStyle name="Note 2 4 23 3 2 8" xfId="50558"/>
    <cellStyle name="Note 2 4 23 3 3" xfId="7823"/>
    <cellStyle name="Note 2 4 23 3 3 2" xfId="17210"/>
    <cellStyle name="Note 2 4 23 3 3 3" xfId="24426"/>
    <cellStyle name="Note 2 4 23 3 3 4" xfId="29497"/>
    <cellStyle name="Note 2 4 23 3 3 5" xfId="34173"/>
    <cellStyle name="Note 2 4 23 3 3 6" xfId="39651"/>
    <cellStyle name="Note 2 4 23 3 3 7" xfId="44549"/>
    <cellStyle name="Note 2 4 23 3 3 8" xfId="50559"/>
    <cellStyle name="Note 2 4 23 3 4" xfId="8172"/>
    <cellStyle name="Note 2 4 23 3 4 2" xfId="17211"/>
    <cellStyle name="Note 2 4 23 3 4 3" xfId="24427"/>
    <cellStyle name="Note 2 4 23 3 4 4" xfId="29498"/>
    <cellStyle name="Note 2 4 23 3 4 5" xfId="34174"/>
    <cellStyle name="Note 2 4 23 3 4 6" xfId="39652"/>
    <cellStyle name="Note 2 4 23 3 4 7" xfId="44550"/>
    <cellStyle name="Note 2 4 23 3 4 8" xfId="50560"/>
    <cellStyle name="Note 2 4 23 3 5" xfId="8594"/>
    <cellStyle name="Note 2 4 23 3 5 2" xfId="17212"/>
    <cellStyle name="Note 2 4 23 3 5 3" xfId="24428"/>
    <cellStyle name="Note 2 4 23 3 5 4" xfId="29499"/>
    <cellStyle name="Note 2 4 23 3 5 5" xfId="34175"/>
    <cellStyle name="Note 2 4 23 3 5 6" xfId="39653"/>
    <cellStyle name="Note 2 4 23 3 5 7" xfId="44551"/>
    <cellStyle name="Note 2 4 23 3 5 8" xfId="50561"/>
    <cellStyle name="Note 2 4 23 3 6" xfId="8955"/>
    <cellStyle name="Note 2 4 23 3 6 2" xfId="17213"/>
    <cellStyle name="Note 2 4 23 3 6 3" xfId="24429"/>
    <cellStyle name="Note 2 4 23 3 6 4" xfId="29500"/>
    <cellStyle name="Note 2 4 23 3 6 5" xfId="34176"/>
    <cellStyle name="Note 2 4 23 3 6 6" xfId="39654"/>
    <cellStyle name="Note 2 4 23 3 6 7" xfId="44552"/>
    <cellStyle name="Note 2 4 23 3 6 8" xfId="50562"/>
    <cellStyle name="Note 2 4 23 3 7" xfId="9408"/>
    <cellStyle name="Note 2 4 23 3 7 2" xfId="17214"/>
    <cellStyle name="Note 2 4 23 3 7 3" xfId="24430"/>
    <cellStyle name="Note 2 4 23 3 7 4" xfId="29501"/>
    <cellStyle name="Note 2 4 23 3 7 5" xfId="34177"/>
    <cellStyle name="Note 2 4 23 3 7 6" xfId="39655"/>
    <cellStyle name="Note 2 4 23 3 7 7" xfId="44553"/>
    <cellStyle name="Note 2 4 23 3 7 8" xfId="50563"/>
    <cellStyle name="Note 2 4 23 3 8" xfId="9736"/>
    <cellStyle name="Note 2 4 23 3 8 2" xfId="17215"/>
    <cellStyle name="Note 2 4 23 3 8 3" xfId="24431"/>
    <cellStyle name="Note 2 4 23 3 8 4" xfId="29502"/>
    <cellStyle name="Note 2 4 23 3 8 5" xfId="34178"/>
    <cellStyle name="Note 2 4 23 3 8 6" xfId="39656"/>
    <cellStyle name="Note 2 4 23 3 8 7" xfId="44554"/>
    <cellStyle name="Note 2 4 23 3 8 8" xfId="50564"/>
    <cellStyle name="Note 2 4 23 3 9" xfId="10005"/>
    <cellStyle name="Note 2 4 23 3 9 2" xfId="17216"/>
    <cellStyle name="Note 2 4 23 3 9 3" xfId="24432"/>
    <cellStyle name="Note 2 4 23 3 9 4" xfId="29503"/>
    <cellStyle name="Note 2 4 23 3 9 5" xfId="34179"/>
    <cellStyle name="Note 2 4 23 3 9 6" xfId="39657"/>
    <cellStyle name="Note 2 4 23 3 9 7" xfId="44555"/>
    <cellStyle name="Note 2 4 23 3 9 8" xfId="50565"/>
    <cellStyle name="Note 2 4 23 4" xfId="4101"/>
    <cellStyle name="Note 2 4 23 4 10" xfId="17217"/>
    <cellStyle name="Note 2 4 23 4 11" xfId="24433"/>
    <cellStyle name="Note 2 4 23 4 12" xfId="29504"/>
    <cellStyle name="Note 2 4 23 4 13" xfId="34180"/>
    <cellStyle name="Note 2 4 23 4 14" xfId="39658"/>
    <cellStyle name="Note 2 4 23 4 15" xfId="44556"/>
    <cellStyle name="Note 2 4 23 4 16" xfId="50566"/>
    <cellStyle name="Note 2 4 23 4 2" xfId="7387"/>
    <cellStyle name="Note 2 4 23 4 2 2" xfId="17218"/>
    <cellStyle name="Note 2 4 23 4 2 3" xfId="24434"/>
    <cellStyle name="Note 2 4 23 4 2 4" xfId="29505"/>
    <cellStyle name="Note 2 4 23 4 2 5" xfId="34181"/>
    <cellStyle name="Note 2 4 23 4 2 6" xfId="39659"/>
    <cellStyle name="Note 2 4 23 4 2 7" xfId="44557"/>
    <cellStyle name="Note 2 4 23 4 2 8" xfId="50567"/>
    <cellStyle name="Note 2 4 23 4 3" xfId="7906"/>
    <cellStyle name="Note 2 4 23 4 3 2" xfId="17219"/>
    <cellStyle name="Note 2 4 23 4 3 3" xfId="24435"/>
    <cellStyle name="Note 2 4 23 4 3 4" xfId="29506"/>
    <cellStyle name="Note 2 4 23 4 3 5" xfId="34182"/>
    <cellStyle name="Note 2 4 23 4 3 6" xfId="39660"/>
    <cellStyle name="Note 2 4 23 4 3 7" xfId="44558"/>
    <cellStyle name="Note 2 4 23 4 3 8" xfId="50568"/>
    <cellStyle name="Note 2 4 23 4 4" xfId="8246"/>
    <cellStyle name="Note 2 4 23 4 4 2" xfId="17220"/>
    <cellStyle name="Note 2 4 23 4 4 3" xfId="24436"/>
    <cellStyle name="Note 2 4 23 4 4 4" xfId="29507"/>
    <cellStyle name="Note 2 4 23 4 4 5" xfId="34183"/>
    <cellStyle name="Note 2 4 23 4 4 6" xfId="39661"/>
    <cellStyle name="Note 2 4 23 4 4 7" xfId="44559"/>
    <cellStyle name="Note 2 4 23 4 4 8" xfId="50569"/>
    <cellStyle name="Note 2 4 23 4 5" xfId="8679"/>
    <cellStyle name="Note 2 4 23 4 5 2" xfId="17221"/>
    <cellStyle name="Note 2 4 23 4 5 3" xfId="24437"/>
    <cellStyle name="Note 2 4 23 4 5 4" xfId="29508"/>
    <cellStyle name="Note 2 4 23 4 5 5" xfId="34184"/>
    <cellStyle name="Note 2 4 23 4 5 6" xfId="39662"/>
    <cellStyle name="Note 2 4 23 4 5 7" xfId="44560"/>
    <cellStyle name="Note 2 4 23 4 5 8" xfId="50570"/>
    <cellStyle name="Note 2 4 23 4 6" xfId="9028"/>
    <cellStyle name="Note 2 4 23 4 6 2" xfId="17222"/>
    <cellStyle name="Note 2 4 23 4 6 3" xfId="24438"/>
    <cellStyle name="Note 2 4 23 4 6 4" xfId="29509"/>
    <cellStyle name="Note 2 4 23 4 6 5" xfId="34185"/>
    <cellStyle name="Note 2 4 23 4 6 6" xfId="39663"/>
    <cellStyle name="Note 2 4 23 4 6 7" xfId="44561"/>
    <cellStyle name="Note 2 4 23 4 6 8" xfId="50571"/>
    <cellStyle name="Note 2 4 23 4 7" xfId="9482"/>
    <cellStyle name="Note 2 4 23 4 7 2" xfId="17223"/>
    <cellStyle name="Note 2 4 23 4 7 3" xfId="24439"/>
    <cellStyle name="Note 2 4 23 4 7 4" xfId="29510"/>
    <cellStyle name="Note 2 4 23 4 7 5" xfId="34186"/>
    <cellStyle name="Note 2 4 23 4 7 6" xfId="39664"/>
    <cellStyle name="Note 2 4 23 4 7 7" xfId="44562"/>
    <cellStyle name="Note 2 4 23 4 7 8" xfId="50572"/>
    <cellStyle name="Note 2 4 23 4 8" xfId="9800"/>
    <cellStyle name="Note 2 4 23 4 8 2" xfId="17224"/>
    <cellStyle name="Note 2 4 23 4 8 3" xfId="24440"/>
    <cellStyle name="Note 2 4 23 4 8 4" xfId="29511"/>
    <cellStyle name="Note 2 4 23 4 8 5" xfId="34187"/>
    <cellStyle name="Note 2 4 23 4 8 6" xfId="39665"/>
    <cellStyle name="Note 2 4 23 4 8 7" xfId="44563"/>
    <cellStyle name="Note 2 4 23 4 8 8" xfId="50573"/>
    <cellStyle name="Note 2 4 23 4 9" xfId="10069"/>
    <cellStyle name="Note 2 4 23 4 9 2" xfId="17225"/>
    <cellStyle name="Note 2 4 23 4 9 3" xfId="24441"/>
    <cellStyle name="Note 2 4 23 4 9 4" xfId="29512"/>
    <cellStyle name="Note 2 4 23 4 9 5" xfId="34188"/>
    <cellStyle name="Note 2 4 23 4 9 6" xfId="39666"/>
    <cellStyle name="Note 2 4 23 4 9 7" xfId="44564"/>
    <cellStyle name="Note 2 4 23 4 9 8" xfId="50574"/>
    <cellStyle name="Note 2 4 23 5" xfId="4611"/>
    <cellStyle name="Note 2 4 23 5 2" xfId="17226"/>
    <cellStyle name="Note 2 4 23 5 3" xfId="24442"/>
    <cellStyle name="Note 2 4 23 5 4" xfId="29513"/>
    <cellStyle name="Note 2 4 23 5 5" xfId="34189"/>
    <cellStyle name="Note 2 4 23 5 6" xfId="39667"/>
    <cellStyle name="Note 2 4 23 5 7" xfId="44565"/>
    <cellStyle name="Note 2 4 23 5 8" xfId="50575"/>
    <cellStyle name="Note 2 4 23 6" xfId="3814"/>
    <cellStyle name="Note 2 4 23 6 2" xfId="17227"/>
    <cellStyle name="Note 2 4 23 6 3" xfId="24443"/>
    <cellStyle name="Note 2 4 23 6 4" xfId="29514"/>
    <cellStyle name="Note 2 4 23 6 5" xfId="34190"/>
    <cellStyle name="Note 2 4 23 6 6" xfId="39668"/>
    <cellStyle name="Note 2 4 23 6 7" xfId="44566"/>
    <cellStyle name="Note 2 4 23 6 8" xfId="50576"/>
    <cellStyle name="Note 2 4 23 7" xfId="3883"/>
    <cellStyle name="Note 2 4 23 7 2" xfId="17228"/>
    <cellStyle name="Note 2 4 23 7 3" xfId="24444"/>
    <cellStyle name="Note 2 4 23 7 4" xfId="29515"/>
    <cellStyle name="Note 2 4 23 7 5" xfId="34191"/>
    <cellStyle name="Note 2 4 23 7 6" xfId="39669"/>
    <cellStyle name="Note 2 4 23 7 7" xfId="44567"/>
    <cellStyle name="Note 2 4 23 7 8" xfId="50577"/>
    <cellStyle name="Note 2 4 23 8" xfId="6261"/>
    <cellStyle name="Note 2 4 23 8 2" xfId="17229"/>
    <cellStyle name="Note 2 4 23 8 3" xfId="24445"/>
    <cellStyle name="Note 2 4 23 8 4" xfId="29516"/>
    <cellStyle name="Note 2 4 23 8 5" xfId="34192"/>
    <cellStyle name="Note 2 4 23 8 6" xfId="39670"/>
    <cellStyle name="Note 2 4 23 8 7" xfId="44568"/>
    <cellStyle name="Note 2 4 23 8 8" xfId="50578"/>
    <cellStyle name="Note 2 4 23 9" xfId="12117"/>
    <cellStyle name="Note 2 4 24" xfId="2649"/>
    <cellStyle name="Note 2 4 24 10" xfId="20151"/>
    <cellStyle name="Note 2 4 24 11" xfId="47296"/>
    <cellStyle name="Note 2 4 24 2" xfId="5112"/>
    <cellStyle name="Note 2 4 24 2 10" xfId="39671"/>
    <cellStyle name="Note 2 4 24 2 11" xfId="44569"/>
    <cellStyle name="Note 2 4 24 2 12" xfId="50579"/>
    <cellStyle name="Note 2 4 24 2 2" xfId="7275"/>
    <cellStyle name="Note 2 4 24 2 2 2" xfId="17231"/>
    <cellStyle name="Note 2 4 24 2 2 3" xfId="24447"/>
    <cellStyle name="Note 2 4 24 2 2 4" xfId="29518"/>
    <cellStyle name="Note 2 4 24 2 2 5" xfId="34194"/>
    <cellStyle name="Note 2 4 24 2 2 6" xfId="39672"/>
    <cellStyle name="Note 2 4 24 2 2 7" xfId="44570"/>
    <cellStyle name="Note 2 4 24 2 2 8" xfId="50580"/>
    <cellStyle name="Note 2 4 24 2 3" xfId="8142"/>
    <cellStyle name="Note 2 4 24 2 3 2" xfId="17232"/>
    <cellStyle name="Note 2 4 24 2 3 3" xfId="24448"/>
    <cellStyle name="Note 2 4 24 2 3 4" xfId="29519"/>
    <cellStyle name="Note 2 4 24 2 3 5" xfId="34195"/>
    <cellStyle name="Note 2 4 24 2 3 6" xfId="39673"/>
    <cellStyle name="Note 2 4 24 2 3 7" xfId="44571"/>
    <cellStyle name="Note 2 4 24 2 3 8" xfId="50581"/>
    <cellStyle name="Note 2 4 24 2 4" xfId="8930"/>
    <cellStyle name="Note 2 4 24 2 4 2" xfId="17233"/>
    <cellStyle name="Note 2 4 24 2 4 3" xfId="24449"/>
    <cellStyle name="Note 2 4 24 2 4 4" xfId="29520"/>
    <cellStyle name="Note 2 4 24 2 4 5" xfId="34196"/>
    <cellStyle name="Note 2 4 24 2 4 6" xfId="39674"/>
    <cellStyle name="Note 2 4 24 2 4 7" xfId="44572"/>
    <cellStyle name="Note 2 4 24 2 4 8" xfId="50582"/>
    <cellStyle name="Note 2 4 24 2 5" xfId="9382"/>
    <cellStyle name="Note 2 4 24 2 5 2" xfId="17234"/>
    <cellStyle name="Note 2 4 24 2 5 3" xfId="24450"/>
    <cellStyle name="Note 2 4 24 2 5 4" xfId="29521"/>
    <cellStyle name="Note 2 4 24 2 5 5" xfId="34197"/>
    <cellStyle name="Note 2 4 24 2 5 6" xfId="39675"/>
    <cellStyle name="Note 2 4 24 2 5 7" xfId="44573"/>
    <cellStyle name="Note 2 4 24 2 5 8" xfId="50583"/>
    <cellStyle name="Note 2 4 24 2 6" xfId="17230"/>
    <cellStyle name="Note 2 4 24 2 7" xfId="24446"/>
    <cellStyle name="Note 2 4 24 2 8" xfId="29517"/>
    <cellStyle name="Note 2 4 24 2 9" xfId="34193"/>
    <cellStyle name="Note 2 4 24 3" xfId="5038"/>
    <cellStyle name="Note 2 4 24 3 10" xfId="17235"/>
    <cellStyle name="Note 2 4 24 3 11" xfId="24451"/>
    <cellStyle name="Note 2 4 24 3 12" xfId="29522"/>
    <cellStyle name="Note 2 4 24 3 13" xfId="34198"/>
    <cellStyle name="Note 2 4 24 3 14" xfId="39676"/>
    <cellStyle name="Note 2 4 24 3 15" xfId="44574"/>
    <cellStyle name="Note 2 4 24 3 16" xfId="50584"/>
    <cellStyle name="Note 2 4 24 3 2" xfId="6758"/>
    <cellStyle name="Note 2 4 24 3 2 2" xfId="17236"/>
    <cellStyle name="Note 2 4 24 3 2 3" xfId="24452"/>
    <cellStyle name="Note 2 4 24 3 2 4" xfId="29523"/>
    <cellStyle name="Note 2 4 24 3 2 5" xfId="34199"/>
    <cellStyle name="Note 2 4 24 3 2 6" xfId="39677"/>
    <cellStyle name="Note 2 4 24 3 2 7" xfId="44575"/>
    <cellStyle name="Note 2 4 24 3 2 8" xfId="50585"/>
    <cellStyle name="Note 2 4 24 3 3" xfId="4789"/>
    <cellStyle name="Note 2 4 24 3 3 2" xfId="17237"/>
    <cellStyle name="Note 2 4 24 3 3 3" xfId="24453"/>
    <cellStyle name="Note 2 4 24 3 3 4" xfId="29524"/>
    <cellStyle name="Note 2 4 24 3 3 5" xfId="34200"/>
    <cellStyle name="Note 2 4 24 3 3 6" xfId="39678"/>
    <cellStyle name="Note 2 4 24 3 3 7" xfId="44576"/>
    <cellStyle name="Note 2 4 24 3 3 8" xfId="50586"/>
    <cellStyle name="Note 2 4 24 3 4" xfId="7296"/>
    <cellStyle name="Note 2 4 24 3 4 2" xfId="17238"/>
    <cellStyle name="Note 2 4 24 3 4 3" xfId="24454"/>
    <cellStyle name="Note 2 4 24 3 4 4" xfId="29525"/>
    <cellStyle name="Note 2 4 24 3 4 5" xfId="34201"/>
    <cellStyle name="Note 2 4 24 3 4 6" xfId="39679"/>
    <cellStyle name="Note 2 4 24 3 4 7" xfId="44577"/>
    <cellStyle name="Note 2 4 24 3 4 8" xfId="50587"/>
    <cellStyle name="Note 2 4 24 3 5" xfId="6294"/>
    <cellStyle name="Note 2 4 24 3 5 2" xfId="17239"/>
    <cellStyle name="Note 2 4 24 3 5 3" xfId="24455"/>
    <cellStyle name="Note 2 4 24 3 5 4" xfId="29526"/>
    <cellStyle name="Note 2 4 24 3 5 5" xfId="34202"/>
    <cellStyle name="Note 2 4 24 3 5 6" xfId="39680"/>
    <cellStyle name="Note 2 4 24 3 5 7" xfId="44578"/>
    <cellStyle name="Note 2 4 24 3 5 8" xfId="50588"/>
    <cellStyle name="Note 2 4 24 3 6" xfId="6223"/>
    <cellStyle name="Note 2 4 24 3 6 2" xfId="17240"/>
    <cellStyle name="Note 2 4 24 3 6 3" xfId="24456"/>
    <cellStyle name="Note 2 4 24 3 6 4" xfId="29527"/>
    <cellStyle name="Note 2 4 24 3 6 5" xfId="34203"/>
    <cellStyle name="Note 2 4 24 3 6 6" xfId="39681"/>
    <cellStyle name="Note 2 4 24 3 6 7" xfId="44579"/>
    <cellStyle name="Note 2 4 24 3 6 8" xfId="50589"/>
    <cellStyle name="Note 2 4 24 3 7" xfId="8653"/>
    <cellStyle name="Note 2 4 24 3 7 2" xfId="17241"/>
    <cellStyle name="Note 2 4 24 3 7 3" xfId="24457"/>
    <cellStyle name="Note 2 4 24 3 7 4" xfId="29528"/>
    <cellStyle name="Note 2 4 24 3 7 5" xfId="34204"/>
    <cellStyle name="Note 2 4 24 3 7 6" xfId="39682"/>
    <cellStyle name="Note 2 4 24 3 7 7" xfId="44580"/>
    <cellStyle name="Note 2 4 24 3 7 8" xfId="50590"/>
    <cellStyle name="Note 2 4 24 3 8" xfId="6409"/>
    <cellStyle name="Note 2 4 24 3 8 2" xfId="17242"/>
    <cellStyle name="Note 2 4 24 3 8 3" xfId="24458"/>
    <cellStyle name="Note 2 4 24 3 8 4" xfId="29529"/>
    <cellStyle name="Note 2 4 24 3 8 5" xfId="34205"/>
    <cellStyle name="Note 2 4 24 3 8 6" xfId="39683"/>
    <cellStyle name="Note 2 4 24 3 8 7" xfId="44581"/>
    <cellStyle name="Note 2 4 24 3 8 8" xfId="50591"/>
    <cellStyle name="Note 2 4 24 3 9" xfId="9379"/>
    <cellStyle name="Note 2 4 24 3 9 2" xfId="17243"/>
    <cellStyle name="Note 2 4 24 3 9 3" xfId="24459"/>
    <cellStyle name="Note 2 4 24 3 9 4" xfId="29530"/>
    <cellStyle name="Note 2 4 24 3 9 5" xfId="34206"/>
    <cellStyle name="Note 2 4 24 3 9 6" xfId="39684"/>
    <cellStyle name="Note 2 4 24 3 9 7" xfId="44582"/>
    <cellStyle name="Note 2 4 24 3 9 8" xfId="50592"/>
    <cellStyle name="Note 2 4 24 4" xfId="4927"/>
    <cellStyle name="Note 2 4 24 4 10" xfId="17244"/>
    <cellStyle name="Note 2 4 24 4 11" xfId="24460"/>
    <cellStyle name="Note 2 4 24 4 12" xfId="29531"/>
    <cellStyle name="Note 2 4 24 4 13" xfId="34207"/>
    <cellStyle name="Note 2 4 24 4 14" xfId="39685"/>
    <cellStyle name="Note 2 4 24 4 15" xfId="44583"/>
    <cellStyle name="Note 2 4 24 4 16" xfId="50593"/>
    <cellStyle name="Note 2 4 24 4 2" xfId="7316"/>
    <cellStyle name="Note 2 4 24 4 2 2" xfId="17245"/>
    <cellStyle name="Note 2 4 24 4 2 3" xfId="24461"/>
    <cellStyle name="Note 2 4 24 4 2 4" xfId="29532"/>
    <cellStyle name="Note 2 4 24 4 2 5" xfId="34208"/>
    <cellStyle name="Note 2 4 24 4 2 6" xfId="39686"/>
    <cellStyle name="Note 2 4 24 4 2 7" xfId="44584"/>
    <cellStyle name="Note 2 4 24 4 2 8" xfId="50594"/>
    <cellStyle name="Note 2 4 24 4 3" xfId="7840"/>
    <cellStyle name="Note 2 4 24 4 3 2" xfId="17246"/>
    <cellStyle name="Note 2 4 24 4 3 3" xfId="24462"/>
    <cellStyle name="Note 2 4 24 4 3 4" xfId="29533"/>
    <cellStyle name="Note 2 4 24 4 3 5" xfId="34209"/>
    <cellStyle name="Note 2 4 24 4 3 6" xfId="39687"/>
    <cellStyle name="Note 2 4 24 4 3 7" xfId="44585"/>
    <cellStyle name="Note 2 4 24 4 3 8" xfId="50595"/>
    <cellStyle name="Note 2 4 24 4 4" xfId="8183"/>
    <cellStyle name="Note 2 4 24 4 4 2" xfId="17247"/>
    <cellStyle name="Note 2 4 24 4 4 3" xfId="24463"/>
    <cellStyle name="Note 2 4 24 4 4 4" xfId="29534"/>
    <cellStyle name="Note 2 4 24 4 4 5" xfId="34210"/>
    <cellStyle name="Note 2 4 24 4 4 6" xfId="39688"/>
    <cellStyle name="Note 2 4 24 4 4 7" xfId="44586"/>
    <cellStyle name="Note 2 4 24 4 4 8" xfId="50596"/>
    <cellStyle name="Note 2 4 24 4 5" xfId="8611"/>
    <cellStyle name="Note 2 4 24 4 5 2" xfId="17248"/>
    <cellStyle name="Note 2 4 24 4 5 3" xfId="24464"/>
    <cellStyle name="Note 2 4 24 4 5 4" xfId="29535"/>
    <cellStyle name="Note 2 4 24 4 5 5" xfId="34211"/>
    <cellStyle name="Note 2 4 24 4 5 6" xfId="39689"/>
    <cellStyle name="Note 2 4 24 4 5 7" xfId="44587"/>
    <cellStyle name="Note 2 4 24 4 5 8" xfId="50597"/>
    <cellStyle name="Note 2 4 24 4 6" xfId="8966"/>
    <cellStyle name="Note 2 4 24 4 6 2" xfId="17249"/>
    <cellStyle name="Note 2 4 24 4 6 3" xfId="24465"/>
    <cellStyle name="Note 2 4 24 4 6 4" xfId="29536"/>
    <cellStyle name="Note 2 4 24 4 6 5" xfId="34212"/>
    <cellStyle name="Note 2 4 24 4 6 6" xfId="39690"/>
    <cellStyle name="Note 2 4 24 4 6 7" xfId="44588"/>
    <cellStyle name="Note 2 4 24 4 6 8" xfId="50598"/>
    <cellStyle name="Note 2 4 24 4 7" xfId="9421"/>
    <cellStyle name="Note 2 4 24 4 7 2" xfId="17250"/>
    <cellStyle name="Note 2 4 24 4 7 3" xfId="24466"/>
    <cellStyle name="Note 2 4 24 4 7 4" xfId="29537"/>
    <cellStyle name="Note 2 4 24 4 7 5" xfId="34213"/>
    <cellStyle name="Note 2 4 24 4 7 6" xfId="39691"/>
    <cellStyle name="Note 2 4 24 4 7 7" xfId="44589"/>
    <cellStyle name="Note 2 4 24 4 7 8" xfId="50599"/>
    <cellStyle name="Note 2 4 24 4 8" xfId="9747"/>
    <cellStyle name="Note 2 4 24 4 8 2" xfId="17251"/>
    <cellStyle name="Note 2 4 24 4 8 3" xfId="24467"/>
    <cellStyle name="Note 2 4 24 4 8 4" xfId="29538"/>
    <cellStyle name="Note 2 4 24 4 8 5" xfId="34214"/>
    <cellStyle name="Note 2 4 24 4 8 6" xfId="39692"/>
    <cellStyle name="Note 2 4 24 4 8 7" xfId="44590"/>
    <cellStyle name="Note 2 4 24 4 8 8" xfId="50600"/>
    <cellStyle name="Note 2 4 24 4 9" xfId="10016"/>
    <cellStyle name="Note 2 4 24 4 9 2" xfId="17252"/>
    <cellStyle name="Note 2 4 24 4 9 3" xfId="24468"/>
    <cellStyle name="Note 2 4 24 4 9 4" xfId="29539"/>
    <cellStyle name="Note 2 4 24 4 9 5" xfId="34215"/>
    <cellStyle name="Note 2 4 24 4 9 6" xfId="39693"/>
    <cellStyle name="Note 2 4 24 4 9 7" xfId="44591"/>
    <cellStyle name="Note 2 4 24 4 9 8" xfId="50601"/>
    <cellStyle name="Note 2 4 24 5" xfId="4139"/>
    <cellStyle name="Note 2 4 24 5 2" xfId="17253"/>
    <cellStyle name="Note 2 4 24 5 3" xfId="24469"/>
    <cellStyle name="Note 2 4 24 5 4" xfId="29540"/>
    <cellStyle name="Note 2 4 24 5 5" xfId="34216"/>
    <cellStyle name="Note 2 4 24 5 6" xfId="39694"/>
    <cellStyle name="Note 2 4 24 5 7" xfId="44592"/>
    <cellStyle name="Note 2 4 24 5 8" xfId="50602"/>
    <cellStyle name="Note 2 4 24 6" xfId="4727"/>
    <cellStyle name="Note 2 4 24 6 2" xfId="17254"/>
    <cellStyle name="Note 2 4 24 6 3" xfId="24470"/>
    <cellStyle name="Note 2 4 24 6 4" xfId="29541"/>
    <cellStyle name="Note 2 4 24 6 5" xfId="34217"/>
    <cellStyle name="Note 2 4 24 6 6" xfId="39695"/>
    <cellStyle name="Note 2 4 24 6 7" xfId="44593"/>
    <cellStyle name="Note 2 4 24 6 8" xfId="50603"/>
    <cellStyle name="Note 2 4 24 7" xfId="5062"/>
    <cellStyle name="Note 2 4 24 7 2" xfId="17255"/>
    <cellStyle name="Note 2 4 24 7 3" xfId="24471"/>
    <cellStyle name="Note 2 4 24 7 4" xfId="29542"/>
    <cellStyle name="Note 2 4 24 7 5" xfId="34218"/>
    <cellStyle name="Note 2 4 24 7 6" xfId="39696"/>
    <cellStyle name="Note 2 4 24 7 7" xfId="44594"/>
    <cellStyle name="Note 2 4 24 7 8" xfId="50604"/>
    <cellStyle name="Note 2 4 24 8" xfId="6384"/>
    <cellStyle name="Note 2 4 24 8 2" xfId="17256"/>
    <cellStyle name="Note 2 4 24 8 3" xfId="24472"/>
    <cellStyle name="Note 2 4 24 8 4" xfId="29543"/>
    <cellStyle name="Note 2 4 24 8 5" xfId="34219"/>
    <cellStyle name="Note 2 4 24 8 6" xfId="39697"/>
    <cellStyle name="Note 2 4 24 8 7" xfId="44595"/>
    <cellStyle name="Note 2 4 24 8 8" xfId="50605"/>
    <cellStyle name="Note 2 4 24 9" xfId="12336"/>
    <cellStyle name="Note 2 4 25" xfId="2669"/>
    <cellStyle name="Note 2 4 25 10" xfId="20164"/>
    <cellStyle name="Note 2 4 25 11" xfId="47306"/>
    <cellStyle name="Note 2 4 25 2" xfId="5125"/>
    <cellStyle name="Note 2 4 25 2 10" xfId="39698"/>
    <cellStyle name="Note 2 4 25 2 11" xfId="44596"/>
    <cellStyle name="Note 2 4 25 2 12" xfId="50606"/>
    <cellStyle name="Note 2 4 25 2 2" xfId="7281"/>
    <cellStyle name="Note 2 4 25 2 2 2" xfId="17258"/>
    <cellStyle name="Note 2 4 25 2 2 3" xfId="24474"/>
    <cellStyle name="Note 2 4 25 2 2 4" xfId="29545"/>
    <cellStyle name="Note 2 4 25 2 2 5" xfId="34221"/>
    <cellStyle name="Note 2 4 25 2 2 6" xfId="39699"/>
    <cellStyle name="Note 2 4 25 2 2 7" xfId="44597"/>
    <cellStyle name="Note 2 4 25 2 2 8" xfId="50607"/>
    <cellStyle name="Note 2 4 25 2 3" xfId="8149"/>
    <cellStyle name="Note 2 4 25 2 3 2" xfId="17259"/>
    <cellStyle name="Note 2 4 25 2 3 3" xfId="24475"/>
    <cellStyle name="Note 2 4 25 2 3 4" xfId="29546"/>
    <cellStyle name="Note 2 4 25 2 3 5" xfId="34222"/>
    <cellStyle name="Note 2 4 25 2 3 6" xfId="39700"/>
    <cellStyle name="Note 2 4 25 2 3 7" xfId="44598"/>
    <cellStyle name="Note 2 4 25 2 3 8" xfId="50608"/>
    <cellStyle name="Note 2 4 25 2 4" xfId="8936"/>
    <cellStyle name="Note 2 4 25 2 4 2" xfId="17260"/>
    <cellStyle name="Note 2 4 25 2 4 3" xfId="24476"/>
    <cellStyle name="Note 2 4 25 2 4 4" xfId="29547"/>
    <cellStyle name="Note 2 4 25 2 4 5" xfId="34223"/>
    <cellStyle name="Note 2 4 25 2 4 6" xfId="39701"/>
    <cellStyle name="Note 2 4 25 2 4 7" xfId="44599"/>
    <cellStyle name="Note 2 4 25 2 4 8" xfId="50609"/>
    <cellStyle name="Note 2 4 25 2 5" xfId="9387"/>
    <cellStyle name="Note 2 4 25 2 5 2" xfId="17261"/>
    <cellStyle name="Note 2 4 25 2 5 3" xfId="24477"/>
    <cellStyle name="Note 2 4 25 2 5 4" xfId="29548"/>
    <cellStyle name="Note 2 4 25 2 5 5" xfId="34224"/>
    <cellStyle name="Note 2 4 25 2 5 6" xfId="39702"/>
    <cellStyle name="Note 2 4 25 2 5 7" xfId="44600"/>
    <cellStyle name="Note 2 4 25 2 5 8" xfId="50610"/>
    <cellStyle name="Note 2 4 25 2 6" xfId="17257"/>
    <cellStyle name="Note 2 4 25 2 7" xfId="24473"/>
    <cellStyle name="Note 2 4 25 2 8" xfId="29544"/>
    <cellStyle name="Note 2 4 25 2 9" xfId="34220"/>
    <cellStyle name="Note 2 4 25 3" xfId="4106"/>
    <cellStyle name="Note 2 4 25 3 10" xfId="17262"/>
    <cellStyle name="Note 2 4 25 3 11" xfId="24478"/>
    <cellStyle name="Note 2 4 25 3 12" xfId="29549"/>
    <cellStyle name="Note 2 4 25 3 13" xfId="34225"/>
    <cellStyle name="Note 2 4 25 3 14" xfId="39703"/>
    <cellStyle name="Note 2 4 25 3 15" xfId="44601"/>
    <cellStyle name="Note 2 4 25 3 16" xfId="50611"/>
    <cellStyle name="Note 2 4 25 3 2" xfId="7009"/>
    <cellStyle name="Note 2 4 25 3 2 2" xfId="17263"/>
    <cellStyle name="Note 2 4 25 3 2 3" xfId="24479"/>
    <cellStyle name="Note 2 4 25 3 2 4" xfId="29550"/>
    <cellStyle name="Note 2 4 25 3 2 5" xfId="34226"/>
    <cellStyle name="Note 2 4 25 3 2 6" xfId="39704"/>
    <cellStyle name="Note 2 4 25 3 2 7" xfId="44602"/>
    <cellStyle name="Note 2 4 25 3 2 8" xfId="50612"/>
    <cellStyle name="Note 2 4 25 3 3" xfId="7614"/>
    <cellStyle name="Note 2 4 25 3 3 2" xfId="17264"/>
    <cellStyle name="Note 2 4 25 3 3 3" xfId="24480"/>
    <cellStyle name="Note 2 4 25 3 3 4" xfId="29551"/>
    <cellStyle name="Note 2 4 25 3 3 5" xfId="34227"/>
    <cellStyle name="Note 2 4 25 3 3 6" xfId="39705"/>
    <cellStyle name="Note 2 4 25 3 3 7" xfId="44603"/>
    <cellStyle name="Note 2 4 25 3 3 8" xfId="50613"/>
    <cellStyle name="Note 2 4 25 3 4" xfId="6099"/>
    <cellStyle name="Note 2 4 25 3 4 2" xfId="17265"/>
    <cellStyle name="Note 2 4 25 3 4 3" xfId="24481"/>
    <cellStyle name="Note 2 4 25 3 4 4" xfId="29552"/>
    <cellStyle name="Note 2 4 25 3 4 5" xfId="34228"/>
    <cellStyle name="Note 2 4 25 3 4 6" xfId="39706"/>
    <cellStyle name="Note 2 4 25 3 4 7" xfId="44604"/>
    <cellStyle name="Note 2 4 25 3 4 8" xfId="50614"/>
    <cellStyle name="Note 2 4 25 3 5" xfId="8392"/>
    <cellStyle name="Note 2 4 25 3 5 2" xfId="17266"/>
    <cellStyle name="Note 2 4 25 3 5 3" xfId="24482"/>
    <cellStyle name="Note 2 4 25 3 5 4" xfId="29553"/>
    <cellStyle name="Note 2 4 25 3 5 5" xfId="34229"/>
    <cellStyle name="Note 2 4 25 3 5 6" xfId="39707"/>
    <cellStyle name="Note 2 4 25 3 5 7" xfId="44605"/>
    <cellStyle name="Note 2 4 25 3 5 8" xfId="50615"/>
    <cellStyle name="Note 2 4 25 3 6" xfId="6711"/>
    <cellStyle name="Note 2 4 25 3 6 2" xfId="17267"/>
    <cellStyle name="Note 2 4 25 3 6 3" xfId="24483"/>
    <cellStyle name="Note 2 4 25 3 6 4" xfId="29554"/>
    <cellStyle name="Note 2 4 25 3 6 5" xfId="34230"/>
    <cellStyle name="Note 2 4 25 3 6 6" xfId="39708"/>
    <cellStyle name="Note 2 4 25 3 6 7" xfId="44606"/>
    <cellStyle name="Note 2 4 25 3 6 8" xfId="50616"/>
    <cellStyle name="Note 2 4 25 3 7" xfId="9179"/>
    <cellStyle name="Note 2 4 25 3 7 2" xfId="17268"/>
    <cellStyle name="Note 2 4 25 3 7 3" xfId="24484"/>
    <cellStyle name="Note 2 4 25 3 7 4" xfId="29555"/>
    <cellStyle name="Note 2 4 25 3 7 5" xfId="34231"/>
    <cellStyle name="Note 2 4 25 3 7 6" xfId="39709"/>
    <cellStyle name="Note 2 4 25 3 7 7" xfId="44607"/>
    <cellStyle name="Note 2 4 25 3 7 8" xfId="50617"/>
    <cellStyle name="Note 2 4 25 3 8" xfId="5073"/>
    <cellStyle name="Note 2 4 25 3 8 2" xfId="17269"/>
    <cellStyle name="Note 2 4 25 3 8 3" xfId="24485"/>
    <cellStyle name="Note 2 4 25 3 8 4" xfId="29556"/>
    <cellStyle name="Note 2 4 25 3 8 5" xfId="34232"/>
    <cellStyle name="Note 2 4 25 3 8 6" xfId="39710"/>
    <cellStyle name="Note 2 4 25 3 8 7" xfId="44608"/>
    <cellStyle name="Note 2 4 25 3 8 8" xfId="50618"/>
    <cellStyle name="Note 2 4 25 3 9" xfId="6495"/>
    <cellStyle name="Note 2 4 25 3 9 2" xfId="17270"/>
    <cellStyle name="Note 2 4 25 3 9 3" xfId="24486"/>
    <cellStyle name="Note 2 4 25 3 9 4" xfId="29557"/>
    <cellStyle name="Note 2 4 25 3 9 5" xfId="34233"/>
    <cellStyle name="Note 2 4 25 3 9 6" xfId="39711"/>
    <cellStyle name="Note 2 4 25 3 9 7" xfId="44609"/>
    <cellStyle name="Note 2 4 25 3 9 8" xfId="50619"/>
    <cellStyle name="Note 2 4 25 4" xfId="5774"/>
    <cellStyle name="Note 2 4 25 4 10" xfId="17271"/>
    <cellStyle name="Note 2 4 25 4 11" xfId="24487"/>
    <cellStyle name="Note 2 4 25 4 12" xfId="29558"/>
    <cellStyle name="Note 2 4 25 4 13" xfId="34234"/>
    <cellStyle name="Note 2 4 25 4 14" xfId="39712"/>
    <cellStyle name="Note 2 4 25 4 15" xfId="44610"/>
    <cellStyle name="Note 2 4 25 4 16" xfId="50620"/>
    <cellStyle name="Note 2 4 25 4 2" xfId="6818"/>
    <cellStyle name="Note 2 4 25 4 2 2" xfId="17272"/>
    <cellStyle name="Note 2 4 25 4 2 3" xfId="24488"/>
    <cellStyle name="Note 2 4 25 4 2 4" xfId="29559"/>
    <cellStyle name="Note 2 4 25 4 2 5" xfId="34235"/>
    <cellStyle name="Note 2 4 25 4 2 6" xfId="39713"/>
    <cellStyle name="Note 2 4 25 4 2 7" xfId="44611"/>
    <cellStyle name="Note 2 4 25 4 2 8" xfId="50621"/>
    <cellStyle name="Note 2 4 25 4 3" xfId="4336"/>
    <cellStyle name="Note 2 4 25 4 3 2" xfId="17273"/>
    <cellStyle name="Note 2 4 25 4 3 3" xfId="24489"/>
    <cellStyle name="Note 2 4 25 4 3 4" xfId="29560"/>
    <cellStyle name="Note 2 4 25 4 3 5" xfId="34236"/>
    <cellStyle name="Note 2 4 25 4 3 6" xfId="39714"/>
    <cellStyle name="Note 2 4 25 4 3 7" xfId="44612"/>
    <cellStyle name="Note 2 4 25 4 3 8" xfId="50622"/>
    <cellStyle name="Note 2 4 25 4 4" xfId="4359"/>
    <cellStyle name="Note 2 4 25 4 4 2" xfId="17274"/>
    <cellStyle name="Note 2 4 25 4 4 3" xfId="24490"/>
    <cellStyle name="Note 2 4 25 4 4 4" xfId="29561"/>
    <cellStyle name="Note 2 4 25 4 4 5" xfId="34237"/>
    <cellStyle name="Note 2 4 25 4 4 6" xfId="39715"/>
    <cellStyle name="Note 2 4 25 4 4 7" xfId="44613"/>
    <cellStyle name="Note 2 4 25 4 4 8" xfId="50623"/>
    <cellStyle name="Note 2 4 25 4 5" xfId="6491"/>
    <cellStyle name="Note 2 4 25 4 5 2" xfId="17275"/>
    <cellStyle name="Note 2 4 25 4 5 3" xfId="24491"/>
    <cellStyle name="Note 2 4 25 4 5 4" xfId="29562"/>
    <cellStyle name="Note 2 4 25 4 5 5" xfId="34238"/>
    <cellStyle name="Note 2 4 25 4 5 6" xfId="39716"/>
    <cellStyle name="Note 2 4 25 4 5 7" xfId="44614"/>
    <cellStyle name="Note 2 4 25 4 5 8" xfId="50624"/>
    <cellStyle name="Note 2 4 25 4 6" xfId="4635"/>
    <cellStyle name="Note 2 4 25 4 6 2" xfId="17276"/>
    <cellStyle name="Note 2 4 25 4 6 3" xfId="24492"/>
    <cellStyle name="Note 2 4 25 4 6 4" xfId="29563"/>
    <cellStyle name="Note 2 4 25 4 6 5" xfId="34239"/>
    <cellStyle name="Note 2 4 25 4 6 6" xfId="39717"/>
    <cellStyle name="Note 2 4 25 4 6 7" xfId="44615"/>
    <cellStyle name="Note 2 4 25 4 6 8" xfId="50625"/>
    <cellStyle name="Note 2 4 25 4 7" xfId="4816"/>
    <cellStyle name="Note 2 4 25 4 7 2" xfId="17277"/>
    <cellStyle name="Note 2 4 25 4 7 3" xfId="24493"/>
    <cellStyle name="Note 2 4 25 4 7 4" xfId="29564"/>
    <cellStyle name="Note 2 4 25 4 7 5" xfId="34240"/>
    <cellStyle name="Note 2 4 25 4 7 6" xfId="39718"/>
    <cellStyle name="Note 2 4 25 4 7 7" xfId="44616"/>
    <cellStyle name="Note 2 4 25 4 7 8" xfId="50626"/>
    <cellStyle name="Note 2 4 25 4 8" xfId="6584"/>
    <cellStyle name="Note 2 4 25 4 8 2" xfId="17278"/>
    <cellStyle name="Note 2 4 25 4 8 3" xfId="24494"/>
    <cellStyle name="Note 2 4 25 4 8 4" xfId="29565"/>
    <cellStyle name="Note 2 4 25 4 8 5" xfId="34241"/>
    <cellStyle name="Note 2 4 25 4 8 6" xfId="39719"/>
    <cellStyle name="Note 2 4 25 4 8 7" xfId="44617"/>
    <cellStyle name="Note 2 4 25 4 8 8" xfId="50627"/>
    <cellStyle name="Note 2 4 25 4 9" xfId="8904"/>
    <cellStyle name="Note 2 4 25 4 9 2" xfId="17279"/>
    <cellStyle name="Note 2 4 25 4 9 3" xfId="24495"/>
    <cellStyle name="Note 2 4 25 4 9 4" xfId="29566"/>
    <cellStyle name="Note 2 4 25 4 9 5" xfId="34242"/>
    <cellStyle name="Note 2 4 25 4 9 6" xfId="39720"/>
    <cellStyle name="Note 2 4 25 4 9 7" xfId="44618"/>
    <cellStyle name="Note 2 4 25 4 9 8" xfId="50628"/>
    <cellStyle name="Note 2 4 25 5" xfId="5711"/>
    <cellStyle name="Note 2 4 25 5 2" xfId="17280"/>
    <cellStyle name="Note 2 4 25 5 3" xfId="24496"/>
    <cellStyle name="Note 2 4 25 5 4" xfId="29567"/>
    <cellStyle name="Note 2 4 25 5 5" xfId="34243"/>
    <cellStyle name="Note 2 4 25 5 6" xfId="39721"/>
    <cellStyle name="Note 2 4 25 5 7" xfId="44619"/>
    <cellStyle name="Note 2 4 25 5 8" xfId="50629"/>
    <cellStyle name="Note 2 4 25 6" xfId="4260"/>
    <cellStyle name="Note 2 4 25 6 2" xfId="17281"/>
    <cellStyle name="Note 2 4 25 6 3" xfId="24497"/>
    <cellStyle name="Note 2 4 25 6 4" xfId="29568"/>
    <cellStyle name="Note 2 4 25 6 5" xfId="34244"/>
    <cellStyle name="Note 2 4 25 6 6" xfId="39722"/>
    <cellStyle name="Note 2 4 25 6 7" xfId="44620"/>
    <cellStyle name="Note 2 4 25 6 8" xfId="50630"/>
    <cellStyle name="Note 2 4 25 7" xfId="4652"/>
    <cellStyle name="Note 2 4 25 7 2" xfId="17282"/>
    <cellStyle name="Note 2 4 25 7 3" xfId="24498"/>
    <cellStyle name="Note 2 4 25 7 4" xfId="29569"/>
    <cellStyle name="Note 2 4 25 7 5" xfId="34245"/>
    <cellStyle name="Note 2 4 25 7 6" xfId="39723"/>
    <cellStyle name="Note 2 4 25 7 7" xfId="44621"/>
    <cellStyle name="Note 2 4 25 7 8" xfId="50631"/>
    <cellStyle name="Note 2 4 25 8" xfId="6396"/>
    <cellStyle name="Note 2 4 25 8 2" xfId="17283"/>
    <cellStyle name="Note 2 4 25 8 3" xfId="24499"/>
    <cellStyle name="Note 2 4 25 8 4" xfId="29570"/>
    <cellStyle name="Note 2 4 25 8 5" xfId="34246"/>
    <cellStyle name="Note 2 4 25 8 6" xfId="39724"/>
    <cellStyle name="Note 2 4 25 8 7" xfId="44622"/>
    <cellStyle name="Note 2 4 25 8 8" xfId="50632"/>
    <cellStyle name="Note 2 4 25 9" xfId="12354"/>
    <cellStyle name="Note 2 4 26" xfId="3057"/>
    <cellStyle name="Note 2 4 26 10" xfId="20174"/>
    <cellStyle name="Note 2 4 26 11" xfId="47341"/>
    <cellStyle name="Note 2 4 26 2" xfId="5318"/>
    <cellStyle name="Note 2 4 26 2 10" xfId="39725"/>
    <cellStyle name="Note 2 4 26 2 11" xfId="44623"/>
    <cellStyle name="Note 2 4 26 2 12" xfId="50633"/>
    <cellStyle name="Note 2 4 26 2 2" xfId="7340"/>
    <cellStyle name="Note 2 4 26 2 2 2" xfId="17285"/>
    <cellStyle name="Note 2 4 26 2 2 3" xfId="24501"/>
    <cellStyle name="Note 2 4 26 2 2 4" xfId="29572"/>
    <cellStyle name="Note 2 4 26 2 2 5" xfId="34248"/>
    <cellStyle name="Note 2 4 26 2 2 6" xfId="39726"/>
    <cellStyle name="Note 2 4 26 2 2 7" xfId="44624"/>
    <cellStyle name="Note 2 4 26 2 2 8" xfId="50634"/>
    <cellStyle name="Note 2 4 26 2 3" xfId="8203"/>
    <cellStyle name="Note 2 4 26 2 3 2" xfId="17286"/>
    <cellStyle name="Note 2 4 26 2 3 3" xfId="24502"/>
    <cellStyle name="Note 2 4 26 2 3 4" xfId="29573"/>
    <cellStyle name="Note 2 4 26 2 3 5" xfId="34249"/>
    <cellStyle name="Note 2 4 26 2 3 6" xfId="39727"/>
    <cellStyle name="Note 2 4 26 2 3 7" xfId="44625"/>
    <cellStyle name="Note 2 4 26 2 3 8" xfId="50635"/>
    <cellStyle name="Note 2 4 26 2 4" xfId="8984"/>
    <cellStyle name="Note 2 4 26 2 4 2" xfId="17287"/>
    <cellStyle name="Note 2 4 26 2 4 3" xfId="24503"/>
    <cellStyle name="Note 2 4 26 2 4 4" xfId="29574"/>
    <cellStyle name="Note 2 4 26 2 4 5" xfId="34250"/>
    <cellStyle name="Note 2 4 26 2 4 6" xfId="39728"/>
    <cellStyle name="Note 2 4 26 2 4 7" xfId="44626"/>
    <cellStyle name="Note 2 4 26 2 4 8" xfId="50636"/>
    <cellStyle name="Note 2 4 26 2 5" xfId="9440"/>
    <cellStyle name="Note 2 4 26 2 5 2" xfId="17288"/>
    <cellStyle name="Note 2 4 26 2 5 3" xfId="24504"/>
    <cellStyle name="Note 2 4 26 2 5 4" xfId="29575"/>
    <cellStyle name="Note 2 4 26 2 5 5" xfId="34251"/>
    <cellStyle name="Note 2 4 26 2 5 6" xfId="39729"/>
    <cellStyle name="Note 2 4 26 2 5 7" xfId="44627"/>
    <cellStyle name="Note 2 4 26 2 5 8" xfId="50637"/>
    <cellStyle name="Note 2 4 26 2 6" xfId="17284"/>
    <cellStyle name="Note 2 4 26 2 7" xfId="24500"/>
    <cellStyle name="Note 2 4 26 2 8" xfId="29571"/>
    <cellStyle name="Note 2 4 26 2 9" xfId="34247"/>
    <cellStyle name="Note 2 4 26 3" xfId="4644"/>
    <cellStyle name="Note 2 4 26 3 10" xfId="17289"/>
    <cellStyle name="Note 2 4 26 3 11" xfId="24505"/>
    <cellStyle name="Note 2 4 26 3 12" xfId="29576"/>
    <cellStyle name="Note 2 4 26 3 13" xfId="34252"/>
    <cellStyle name="Note 2 4 26 3 14" xfId="39730"/>
    <cellStyle name="Note 2 4 26 3 15" xfId="44628"/>
    <cellStyle name="Note 2 4 26 3 16" xfId="50638"/>
    <cellStyle name="Note 2 4 26 3 2" xfId="7089"/>
    <cellStyle name="Note 2 4 26 3 2 2" xfId="17290"/>
    <cellStyle name="Note 2 4 26 3 2 3" xfId="24506"/>
    <cellStyle name="Note 2 4 26 3 2 4" xfId="29577"/>
    <cellStyle name="Note 2 4 26 3 2 5" xfId="34253"/>
    <cellStyle name="Note 2 4 26 3 2 6" xfId="39731"/>
    <cellStyle name="Note 2 4 26 3 2 7" xfId="44629"/>
    <cellStyle name="Note 2 4 26 3 2 8" xfId="50639"/>
    <cellStyle name="Note 2 4 26 3 3" xfId="7661"/>
    <cellStyle name="Note 2 4 26 3 3 2" xfId="17291"/>
    <cellStyle name="Note 2 4 26 3 3 3" xfId="24507"/>
    <cellStyle name="Note 2 4 26 3 3 4" xfId="29578"/>
    <cellStyle name="Note 2 4 26 3 3 5" xfId="34254"/>
    <cellStyle name="Note 2 4 26 3 3 6" xfId="39732"/>
    <cellStyle name="Note 2 4 26 3 3 7" xfId="44630"/>
    <cellStyle name="Note 2 4 26 3 3 8" xfId="50640"/>
    <cellStyle name="Note 2 4 26 3 4" xfId="7116"/>
    <cellStyle name="Note 2 4 26 3 4 2" xfId="17292"/>
    <cellStyle name="Note 2 4 26 3 4 3" xfId="24508"/>
    <cellStyle name="Note 2 4 26 3 4 4" xfId="29579"/>
    <cellStyle name="Note 2 4 26 3 4 5" xfId="34255"/>
    <cellStyle name="Note 2 4 26 3 4 6" xfId="39733"/>
    <cellStyle name="Note 2 4 26 3 4 7" xfId="44631"/>
    <cellStyle name="Note 2 4 26 3 4 8" xfId="50641"/>
    <cellStyle name="Note 2 4 26 3 5" xfId="8437"/>
    <cellStyle name="Note 2 4 26 3 5 2" xfId="17293"/>
    <cellStyle name="Note 2 4 26 3 5 3" xfId="24509"/>
    <cellStyle name="Note 2 4 26 3 5 4" xfId="29580"/>
    <cellStyle name="Note 2 4 26 3 5 5" xfId="34256"/>
    <cellStyle name="Note 2 4 26 3 5 6" xfId="39734"/>
    <cellStyle name="Note 2 4 26 3 5 7" xfId="44632"/>
    <cellStyle name="Note 2 4 26 3 5 8" xfId="50642"/>
    <cellStyle name="Note 2 4 26 3 6" xfId="6851"/>
    <cellStyle name="Note 2 4 26 3 6 2" xfId="17294"/>
    <cellStyle name="Note 2 4 26 3 6 3" xfId="24510"/>
    <cellStyle name="Note 2 4 26 3 6 4" xfId="29581"/>
    <cellStyle name="Note 2 4 26 3 6 5" xfId="34257"/>
    <cellStyle name="Note 2 4 26 3 6 6" xfId="39735"/>
    <cellStyle name="Note 2 4 26 3 6 7" xfId="44633"/>
    <cellStyle name="Note 2 4 26 3 6 8" xfId="50643"/>
    <cellStyle name="Note 2 4 26 3 7" xfId="9237"/>
    <cellStyle name="Note 2 4 26 3 7 2" xfId="17295"/>
    <cellStyle name="Note 2 4 26 3 7 3" xfId="24511"/>
    <cellStyle name="Note 2 4 26 3 7 4" xfId="29582"/>
    <cellStyle name="Note 2 4 26 3 7 5" xfId="34258"/>
    <cellStyle name="Note 2 4 26 3 7 6" xfId="39736"/>
    <cellStyle name="Note 2 4 26 3 7 7" xfId="44634"/>
    <cellStyle name="Note 2 4 26 3 7 8" xfId="50644"/>
    <cellStyle name="Note 2 4 26 3 8" xfId="9606"/>
    <cellStyle name="Note 2 4 26 3 8 2" xfId="17296"/>
    <cellStyle name="Note 2 4 26 3 8 3" xfId="24512"/>
    <cellStyle name="Note 2 4 26 3 8 4" xfId="29583"/>
    <cellStyle name="Note 2 4 26 3 8 5" xfId="34259"/>
    <cellStyle name="Note 2 4 26 3 8 6" xfId="39737"/>
    <cellStyle name="Note 2 4 26 3 8 7" xfId="44635"/>
    <cellStyle name="Note 2 4 26 3 8 8" xfId="50645"/>
    <cellStyle name="Note 2 4 26 3 9" xfId="6086"/>
    <cellStyle name="Note 2 4 26 3 9 2" xfId="17297"/>
    <cellStyle name="Note 2 4 26 3 9 3" xfId="24513"/>
    <cellStyle name="Note 2 4 26 3 9 4" xfId="29584"/>
    <cellStyle name="Note 2 4 26 3 9 5" xfId="34260"/>
    <cellStyle name="Note 2 4 26 3 9 6" xfId="39738"/>
    <cellStyle name="Note 2 4 26 3 9 7" xfId="44636"/>
    <cellStyle name="Note 2 4 26 3 9 8" xfId="50646"/>
    <cellStyle name="Note 2 4 26 4" xfId="4940"/>
    <cellStyle name="Note 2 4 26 4 10" xfId="17298"/>
    <cellStyle name="Note 2 4 26 4 11" xfId="24514"/>
    <cellStyle name="Note 2 4 26 4 12" xfId="29585"/>
    <cellStyle name="Note 2 4 26 4 13" xfId="34261"/>
    <cellStyle name="Note 2 4 26 4 14" xfId="39739"/>
    <cellStyle name="Note 2 4 26 4 15" xfId="44637"/>
    <cellStyle name="Note 2 4 26 4 16" xfId="50647"/>
    <cellStyle name="Note 2 4 26 4 2" xfId="7369"/>
    <cellStyle name="Note 2 4 26 4 2 2" xfId="17299"/>
    <cellStyle name="Note 2 4 26 4 2 3" xfId="24515"/>
    <cellStyle name="Note 2 4 26 4 2 4" xfId="29586"/>
    <cellStyle name="Note 2 4 26 4 2 5" xfId="34262"/>
    <cellStyle name="Note 2 4 26 4 2 6" xfId="39740"/>
    <cellStyle name="Note 2 4 26 4 2 7" xfId="44638"/>
    <cellStyle name="Note 2 4 26 4 2 8" xfId="50648"/>
    <cellStyle name="Note 2 4 26 4 3" xfId="7887"/>
    <cellStyle name="Note 2 4 26 4 3 2" xfId="17300"/>
    <cellStyle name="Note 2 4 26 4 3 3" xfId="24516"/>
    <cellStyle name="Note 2 4 26 4 3 4" xfId="29587"/>
    <cellStyle name="Note 2 4 26 4 3 5" xfId="34263"/>
    <cellStyle name="Note 2 4 26 4 3 6" xfId="39741"/>
    <cellStyle name="Note 2 4 26 4 3 7" xfId="44639"/>
    <cellStyle name="Note 2 4 26 4 3 8" xfId="50649"/>
    <cellStyle name="Note 2 4 26 4 4" xfId="8230"/>
    <cellStyle name="Note 2 4 26 4 4 2" xfId="17301"/>
    <cellStyle name="Note 2 4 26 4 4 3" xfId="24517"/>
    <cellStyle name="Note 2 4 26 4 4 4" xfId="29588"/>
    <cellStyle name="Note 2 4 26 4 4 5" xfId="34264"/>
    <cellStyle name="Note 2 4 26 4 4 6" xfId="39742"/>
    <cellStyle name="Note 2 4 26 4 4 7" xfId="44640"/>
    <cellStyle name="Note 2 4 26 4 4 8" xfId="50650"/>
    <cellStyle name="Note 2 4 26 4 5" xfId="8660"/>
    <cellStyle name="Note 2 4 26 4 5 2" xfId="17302"/>
    <cellStyle name="Note 2 4 26 4 5 3" xfId="24518"/>
    <cellStyle name="Note 2 4 26 4 5 4" xfId="29589"/>
    <cellStyle name="Note 2 4 26 4 5 5" xfId="34265"/>
    <cellStyle name="Note 2 4 26 4 5 6" xfId="39743"/>
    <cellStyle name="Note 2 4 26 4 5 7" xfId="44641"/>
    <cellStyle name="Note 2 4 26 4 5 8" xfId="50651"/>
    <cellStyle name="Note 2 4 26 4 6" xfId="9010"/>
    <cellStyle name="Note 2 4 26 4 6 2" xfId="17303"/>
    <cellStyle name="Note 2 4 26 4 6 3" xfId="24519"/>
    <cellStyle name="Note 2 4 26 4 6 4" xfId="29590"/>
    <cellStyle name="Note 2 4 26 4 6 5" xfId="34266"/>
    <cellStyle name="Note 2 4 26 4 6 6" xfId="39744"/>
    <cellStyle name="Note 2 4 26 4 6 7" xfId="44642"/>
    <cellStyle name="Note 2 4 26 4 6 8" xfId="50652"/>
    <cellStyle name="Note 2 4 26 4 7" xfId="9465"/>
    <cellStyle name="Note 2 4 26 4 7 2" xfId="17304"/>
    <cellStyle name="Note 2 4 26 4 7 3" xfId="24520"/>
    <cellStyle name="Note 2 4 26 4 7 4" xfId="29591"/>
    <cellStyle name="Note 2 4 26 4 7 5" xfId="34267"/>
    <cellStyle name="Note 2 4 26 4 7 6" xfId="39745"/>
    <cellStyle name="Note 2 4 26 4 7 7" xfId="44643"/>
    <cellStyle name="Note 2 4 26 4 7 8" xfId="50653"/>
    <cellStyle name="Note 2 4 26 4 8" xfId="9785"/>
    <cellStyle name="Note 2 4 26 4 8 2" xfId="17305"/>
    <cellStyle name="Note 2 4 26 4 8 3" xfId="24521"/>
    <cellStyle name="Note 2 4 26 4 8 4" xfId="29592"/>
    <cellStyle name="Note 2 4 26 4 8 5" xfId="34268"/>
    <cellStyle name="Note 2 4 26 4 8 6" xfId="39746"/>
    <cellStyle name="Note 2 4 26 4 8 7" xfId="44644"/>
    <cellStyle name="Note 2 4 26 4 8 8" xfId="50654"/>
    <cellStyle name="Note 2 4 26 4 9" xfId="10054"/>
    <cellStyle name="Note 2 4 26 4 9 2" xfId="17306"/>
    <cellStyle name="Note 2 4 26 4 9 3" xfId="24522"/>
    <cellStyle name="Note 2 4 26 4 9 4" xfId="29593"/>
    <cellStyle name="Note 2 4 26 4 9 5" xfId="34269"/>
    <cellStyle name="Note 2 4 26 4 9 6" xfId="39747"/>
    <cellStyle name="Note 2 4 26 4 9 7" xfId="44645"/>
    <cellStyle name="Note 2 4 26 4 9 8" xfId="50655"/>
    <cellStyle name="Note 2 4 26 5" xfId="3810"/>
    <cellStyle name="Note 2 4 26 5 2" xfId="17307"/>
    <cellStyle name="Note 2 4 26 5 3" xfId="24523"/>
    <cellStyle name="Note 2 4 26 5 4" xfId="29594"/>
    <cellStyle name="Note 2 4 26 5 5" xfId="34270"/>
    <cellStyle name="Note 2 4 26 5 6" xfId="39748"/>
    <cellStyle name="Note 2 4 26 5 7" xfId="44646"/>
    <cellStyle name="Note 2 4 26 5 8" xfId="50656"/>
    <cellStyle name="Note 2 4 26 6" xfId="6061"/>
    <cellStyle name="Note 2 4 26 6 2" xfId="17308"/>
    <cellStyle name="Note 2 4 26 6 3" xfId="24524"/>
    <cellStyle name="Note 2 4 26 6 4" xfId="29595"/>
    <cellStyle name="Note 2 4 26 6 5" xfId="34271"/>
    <cellStyle name="Note 2 4 26 6 6" xfId="39749"/>
    <cellStyle name="Note 2 4 26 6 7" xfId="44647"/>
    <cellStyle name="Note 2 4 26 6 8" xfId="50657"/>
    <cellStyle name="Note 2 4 26 7" xfId="4639"/>
    <cellStyle name="Note 2 4 26 7 2" xfId="17309"/>
    <cellStyle name="Note 2 4 26 7 3" xfId="24525"/>
    <cellStyle name="Note 2 4 26 7 4" xfId="29596"/>
    <cellStyle name="Note 2 4 26 7 5" xfId="34272"/>
    <cellStyle name="Note 2 4 26 7 6" xfId="39750"/>
    <cellStyle name="Note 2 4 26 7 7" xfId="44648"/>
    <cellStyle name="Note 2 4 26 7 8" xfId="50658"/>
    <cellStyle name="Note 2 4 26 8" xfId="6529"/>
    <cellStyle name="Note 2 4 26 8 2" xfId="17310"/>
    <cellStyle name="Note 2 4 26 8 3" xfId="24526"/>
    <cellStyle name="Note 2 4 26 8 4" xfId="29597"/>
    <cellStyle name="Note 2 4 26 8 5" xfId="34273"/>
    <cellStyle name="Note 2 4 26 8 6" xfId="39751"/>
    <cellStyle name="Note 2 4 26 8 7" xfId="44649"/>
    <cellStyle name="Note 2 4 26 8 8" xfId="50659"/>
    <cellStyle name="Note 2 4 26 9" xfId="12649"/>
    <cellStyle name="Note 2 4 27" xfId="3896"/>
    <cellStyle name="Note 2 4 27 10" xfId="39752"/>
    <cellStyle name="Note 2 4 27 11" xfId="44650"/>
    <cellStyle name="Note 2 4 27 12" xfId="50660"/>
    <cellStyle name="Note 2 4 27 2" xfId="6808"/>
    <cellStyle name="Note 2 4 27 2 2" xfId="17312"/>
    <cellStyle name="Note 2 4 27 2 3" xfId="24528"/>
    <cellStyle name="Note 2 4 27 2 4" xfId="29599"/>
    <cellStyle name="Note 2 4 27 2 5" xfId="34275"/>
    <cellStyle name="Note 2 4 27 2 6" xfId="39753"/>
    <cellStyle name="Note 2 4 27 2 7" xfId="44651"/>
    <cellStyle name="Note 2 4 27 2 8" xfId="50661"/>
    <cellStyle name="Note 2 4 27 3" xfId="5812"/>
    <cellStyle name="Note 2 4 27 3 2" xfId="17313"/>
    <cellStyle name="Note 2 4 27 3 3" xfId="24529"/>
    <cellStyle name="Note 2 4 27 3 4" xfId="29600"/>
    <cellStyle name="Note 2 4 27 3 5" xfId="34276"/>
    <cellStyle name="Note 2 4 27 3 6" xfId="39754"/>
    <cellStyle name="Note 2 4 27 3 7" xfId="44652"/>
    <cellStyle name="Note 2 4 27 3 8" xfId="50662"/>
    <cellStyle name="Note 2 4 27 4" xfId="5102"/>
    <cellStyle name="Note 2 4 27 4 2" xfId="17314"/>
    <cellStyle name="Note 2 4 27 4 3" xfId="24530"/>
    <cellStyle name="Note 2 4 27 4 4" xfId="29601"/>
    <cellStyle name="Note 2 4 27 4 5" xfId="34277"/>
    <cellStyle name="Note 2 4 27 4 6" xfId="39755"/>
    <cellStyle name="Note 2 4 27 4 7" xfId="44653"/>
    <cellStyle name="Note 2 4 27 4 8" xfId="50663"/>
    <cellStyle name="Note 2 4 27 5" xfId="8581"/>
    <cellStyle name="Note 2 4 27 5 2" xfId="17315"/>
    <cellStyle name="Note 2 4 27 5 3" xfId="24531"/>
    <cellStyle name="Note 2 4 27 5 4" xfId="29602"/>
    <cellStyle name="Note 2 4 27 5 5" xfId="34278"/>
    <cellStyle name="Note 2 4 27 5 6" xfId="39756"/>
    <cellStyle name="Note 2 4 27 5 7" xfId="44654"/>
    <cellStyle name="Note 2 4 27 5 8" xfId="50664"/>
    <cellStyle name="Note 2 4 27 6" xfId="17311"/>
    <cellStyle name="Note 2 4 27 7" xfId="24527"/>
    <cellStyle name="Note 2 4 27 8" xfId="29598"/>
    <cellStyle name="Note 2 4 27 9" xfId="34274"/>
    <cellStyle name="Note 2 4 28" xfId="5283"/>
    <cellStyle name="Note 2 4 28 10" xfId="17316"/>
    <cellStyle name="Note 2 4 28 11" xfId="24532"/>
    <cellStyle name="Note 2 4 28 12" xfId="29603"/>
    <cellStyle name="Note 2 4 28 13" xfId="34279"/>
    <cellStyle name="Note 2 4 28 14" xfId="39757"/>
    <cellStyle name="Note 2 4 28 15" xfId="44655"/>
    <cellStyle name="Note 2 4 28 16" xfId="50665"/>
    <cellStyle name="Note 2 4 28 2" xfId="7322"/>
    <cellStyle name="Note 2 4 28 2 2" xfId="17317"/>
    <cellStyle name="Note 2 4 28 2 3" xfId="24533"/>
    <cellStyle name="Note 2 4 28 2 4" xfId="29604"/>
    <cellStyle name="Note 2 4 28 2 5" xfId="34280"/>
    <cellStyle name="Note 2 4 28 2 6" xfId="39758"/>
    <cellStyle name="Note 2 4 28 2 7" xfId="44656"/>
    <cellStyle name="Note 2 4 28 2 8" xfId="50666"/>
    <cellStyle name="Note 2 4 28 3" xfId="7846"/>
    <cellStyle name="Note 2 4 28 3 2" xfId="17318"/>
    <cellStyle name="Note 2 4 28 3 3" xfId="24534"/>
    <cellStyle name="Note 2 4 28 3 4" xfId="29605"/>
    <cellStyle name="Note 2 4 28 3 5" xfId="34281"/>
    <cellStyle name="Note 2 4 28 3 6" xfId="39759"/>
    <cellStyle name="Note 2 4 28 3 7" xfId="44657"/>
    <cellStyle name="Note 2 4 28 3 8" xfId="50667"/>
    <cellStyle name="Note 2 4 28 4" xfId="8188"/>
    <cellStyle name="Note 2 4 28 4 2" xfId="17319"/>
    <cellStyle name="Note 2 4 28 4 3" xfId="24535"/>
    <cellStyle name="Note 2 4 28 4 4" xfId="29606"/>
    <cellStyle name="Note 2 4 28 4 5" xfId="34282"/>
    <cellStyle name="Note 2 4 28 4 6" xfId="39760"/>
    <cellStyle name="Note 2 4 28 4 7" xfId="44658"/>
    <cellStyle name="Note 2 4 28 4 8" xfId="50668"/>
    <cellStyle name="Note 2 4 28 5" xfId="8618"/>
    <cellStyle name="Note 2 4 28 5 2" xfId="17320"/>
    <cellStyle name="Note 2 4 28 5 3" xfId="24536"/>
    <cellStyle name="Note 2 4 28 5 4" xfId="29607"/>
    <cellStyle name="Note 2 4 28 5 5" xfId="34283"/>
    <cellStyle name="Note 2 4 28 5 6" xfId="39761"/>
    <cellStyle name="Note 2 4 28 5 7" xfId="44659"/>
    <cellStyle name="Note 2 4 28 5 8" xfId="50669"/>
    <cellStyle name="Note 2 4 28 6" xfId="8971"/>
    <cellStyle name="Note 2 4 28 6 2" xfId="17321"/>
    <cellStyle name="Note 2 4 28 6 3" xfId="24537"/>
    <cellStyle name="Note 2 4 28 6 4" xfId="29608"/>
    <cellStyle name="Note 2 4 28 6 5" xfId="34284"/>
    <cellStyle name="Note 2 4 28 6 6" xfId="39762"/>
    <cellStyle name="Note 2 4 28 6 7" xfId="44660"/>
    <cellStyle name="Note 2 4 28 6 8" xfId="50670"/>
    <cellStyle name="Note 2 4 28 7" xfId="9426"/>
    <cellStyle name="Note 2 4 28 7 2" xfId="17322"/>
    <cellStyle name="Note 2 4 28 7 3" xfId="24538"/>
    <cellStyle name="Note 2 4 28 7 4" xfId="29609"/>
    <cellStyle name="Note 2 4 28 7 5" xfId="34285"/>
    <cellStyle name="Note 2 4 28 7 6" xfId="39763"/>
    <cellStyle name="Note 2 4 28 7 7" xfId="44661"/>
    <cellStyle name="Note 2 4 28 7 8" xfId="50671"/>
    <cellStyle name="Note 2 4 28 8" xfId="9752"/>
    <cellStyle name="Note 2 4 28 8 2" xfId="17323"/>
    <cellStyle name="Note 2 4 28 8 3" xfId="24539"/>
    <cellStyle name="Note 2 4 28 8 4" xfId="29610"/>
    <cellStyle name="Note 2 4 28 8 5" xfId="34286"/>
    <cellStyle name="Note 2 4 28 8 6" xfId="39764"/>
    <cellStyle name="Note 2 4 28 8 7" xfId="44662"/>
    <cellStyle name="Note 2 4 28 8 8" xfId="50672"/>
    <cellStyle name="Note 2 4 28 9" xfId="10021"/>
    <cellStyle name="Note 2 4 28 9 2" xfId="17324"/>
    <cellStyle name="Note 2 4 28 9 3" xfId="24540"/>
    <cellStyle name="Note 2 4 28 9 4" xfId="29611"/>
    <cellStyle name="Note 2 4 28 9 5" xfId="34287"/>
    <cellStyle name="Note 2 4 28 9 6" xfId="39765"/>
    <cellStyle name="Note 2 4 28 9 7" xfId="44663"/>
    <cellStyle name="Note 2 4 28 9 8" xfId="50673"/>
    <cellStyle name="Note 2 4 29" xfId="5486"/>
    <cellStyle name="Note 2 4 29 10" xfId="17325"/>
    <cellStyle name="Note 2 4 29 11" xfId="24541"/>
    <cellStyle name="Note 2 4 29 12" xfId="29612"/>
    <cellStyle name="Note 2 4 29 13" xfId="34288"/>
    <cellStyle name="Note 2 4 29 14" xfId="39766"/>
    <cellStyle name="Note 2 4 29 15" xfId="44664"/>
    <cellStyle name="Note 2 4 29 16" xfId="50674"/>
    <cellStyle name="Note 2 4 29 2" xfId="6772"/>
    <cellStyle name="Note 2 4 29 2 2" xfId="17326"/>
    <cellStyle name="Note 2 4 29 2 3" xfId="24542"/>
    <cellStyle name="Note 2 4 29 2 4" xfId="29613"/>
    <cellStyle name="Note 2 4 29 2 5" xfId="34289"/>
    <cellStyle name="Note 2 4 29 2 6" xfId="39767"/>
    <cellStyle name="Note 2 4 29 2 7" xfId="44665"/>
    <cellStyle name="Note 2 4 29 2 8" xfId="50675"/>
    <cellStyle name="Note 2 4 29 3" xfId="4851"/>
    <cellStyle name="Note 2 4 29 3 2" xfId="17327"/>
    <cellStyle name="Note 2 4 29 3 3" xfId="24543"/>
    <cellStyle name="Note 2 4 29 3 4" xfId="29614"/>
    <cellStyle name="Note 2 4 29 3 5" xfId="34290"/>
    <cellStyle name="Note 2 4 29 3 6" xfId="39768"/>
    <cellStyle name="Note 2 4 29 3 7" xfId="44666"/>
    <cellStyle name="Note 2 4 29 3 8" xfId="50676"/>
    <cellStyle name="Note 2 4 29 4" xfId="6694"/>
    <cellStyle name="Note 2 4 29 4 2" xfId="17328"/>
    <cellStyle name="Note 2 4 29 4 3" xfId="24544"/>
    <cellStyle name="Note 2 4 29 4 4" xfId="29615"/>
    <cellStyle name="Note 2 4 29 4 5" xfId="34291"/>
    <cellStyle name="Note 2 4 29 4 6" xfId="39769"/>
    <cellStyle name="Note 2 4 29 4 7" xfId="44667"/>
    <cellStyle name="Note 2 4 29 4 8" xfId="50677"/>
    <cellStyle name="Note 2 4 29 5" xfId="4041"/>
    <cellStyle name="Note 2 4 29 5 2" xfId="17329"/>
    <cellStyle name="Note 2 4 29 5 3" xfId="24545"/>
    <cellStyle name="Note 2 4 29 5 4" xfId="29616"/>
    <cellStyle name="Note 2 4 29 5 5" xfId="34292"/>
    <cellStyle name="Note 2 4 29 5 6" xfId="39770"/>
    <cellStyle name="Note 2 4 29 5 7" xfId="44668"/>
    <cellStyle name="Note 2 4 29 5 8" xfId="50678"/>
    <cellStyle name="Note 2 4 29 6" xfId="6524"/>
    <cellStyle name="Note 2 4 29 6 2" xfId="17330"/>
    <cellStyle name="Note 2 4 29 6 3" xfId="24546"/>
    <cellStyle name="Note 2 4 29 6 4" xfId="29617"/>
    <cellStyle name="Note 2 4 29 6 5" xfId="34293"/>
    <cellStyle name="Note 2 4 29 6 6" xfId="39771"/>
    <cellStyle name="Note 2 4 29 6 7" xfId="44669"/>
    <cellStyle name="Note 2 4 29 6 8" xfId="50679"/>
    <cellStyle name="Note 2 4 29 7" xfId="6410"/>
    <cellStyle name="Note 2 4 29 7 2" xfId="17331"/>
    <cellStyle name="Note 2 4 29 7 3" xfId="24547"/>
    <cellStyle name="Note 2 4 29 7 4" xfId="29618"/>
    <cellStyle name="Note 2 4 29 7 5" xfId="34294"/>
    <cellStyle name="Note 2 4 29 7 6" xfId="39772"/>
    <cellStyle name="Note 2 4 29 7 7" xfId="44670"/>
    <cellStyle name="Note 2 4 29 7 8" xfId="50680"/>
    <cellStyle name="Note 2 4 29 8" xfId="7907"/>
    <cellStyle name="Note 2 4 29 8 2" xfId="17332"/>
    <cellStyle name="Note 2 4 29 8 3" xfId="24548"/>
    <cellStyle name="Note 2 4 29 8 4" xfId="29619"/>
    <cellStyle name="Note 2 4 29 8 5" xfId="34295"/>
    <cellStyle name="Note 2 4 29 8 6" xfId="39773"/>
    <cellStyle name="Note 2 4 29 8 7" xfId="44671"/>
    <cellStyle name="Note 2 4 29 8 8" xfId="50681"/>
    <cellStyle name="Note 2 4 29 9" xfId="6607"/>
    <cellStyle name="Note 2 4 29 9 2" xfId="17333"/>
    <cellStyle name="Note 2 4 29 9 3" xfId="24549"/>
    <cellStyle name="Note 2 4 29 9 4" xfId="29620"/>
    <cellStyle name="Note 2 4 29 9 5" xfId="34296"/>
    <cellStyle name="Note 2 4 29 9 6" xfId="39774"/>
    <cellStyle name="Note 2 4 29 9 7" xfId="44672"/>
    <cellStyle name="Note 2 4 29 9 8" xfId="50682"/>
    <cellStyle name="Note 2 4 3" xfId="747"/>
    <cellStyle name="Note 2 4 3 10" xfId="26874"/>
    <cellStyle name="Note 2 4 3 11" xfId="46969"/>
    <cellStyle name="Note 2 4 3 2" xfId="4074"/>
    <cellStyle name="Note 2 4 3 2 10" xfId="39775"/>
    <cellStyle name="Note 2 4 3 2 11" xfId="44673"/>
    <cellStyle name="Note 2 4 3 2 12" xfId="50683"/>
    <cellStyle name="Note 2 4 3 2 2" xfId="6881"/>
    <cellStyle name="Note 2 4 3 2 2 2" xfId="17335"/>
    <cellStyle name="Note 2 4 3 2 2 3" xfId="24551"/>
    <cellStyle name="Note 2 4 3 2 2 4" xfId="29622"/>
    <cellStyle name="Note 2 4 3 2 2 5" xfId="34298"/>
    <cellStyle name="Note 2 4 3 2 2 6" xfId="39776"/>
    <cellStyle name="Note 2 4 3 2 2 7" xfId="44674"/>
    <cellStyle name="Note 2 4 3 2 2 8" xfId="50684"/>
    <cellStyle name="Note 2 4 3 2 3" xfId="5295"/>
    <cellStyle name="Note 2 4 3 2 3 2" xfId="17336"/>
    <cellStyle name="Note 2 4 3 2 3 3" xfId="24552"/>
    <cellStyle name="Note 2 4 3 2 3 4" xfId="29623"/>
    <cellStyle name="Note 2 4 3 2 3 5" xfId="34299"/>
    <cellStyle name="Note 2 4 3 2 3 6" xfId="39777"/>
    <cellStyle name="Note 2 4 3 2 3 7" xfId="44675"/>
    <cellStyle name="Note 2 4 3 2 3 8" xfId="50685"/>
    <cellStyle name="Note 2 4 3 2 4" xfId="5160"/>
    <cellStyle name="Note 2 4 3 2 4 2" xfId="17337"/>
    <cellStyle name="Note 2 4 3 2 4 3" xfId="24553"/>
    <cellStyle name="Note 2 4 3 2 4 4" xfId="29624"/>
    <cellStyle name="Note 2 4 3 2 4 5" xfId="34300"/>
    <cellStyle name="Note 2 4 3 2 4 6" xfId="39778"/>
    <cellStyle name="Note 2 4 3 2 4 7" xfId="44676"/>
    <cellStyle name="Note 2 4 3 2 4 8" xfId="50686"/>
    <cellStyle name="Note 2 4 3 2 5" xfId="7603"/>
    <cellStyle name="Note 2 4 3 2 5 2" xfId="17338"/>
    <cellStyle name="Note 2 4 3 2 5 3" xfId="24554"/>
    <cellStyle name="Note 2 4 3 2 5 4" xfId="29625"/>
    <cellStyle name="Note 2 4 3 2 5 5" xfId="34301"/>
    <cellStyle name="Note 2 4 3 2 5 6" xfId="39779"/>
    <cellStyle name="Note 2 4 3 2 5 7" xfId="44677"/>
    <cellStyle name="Note 2 4 3 2 5 8" xfId="50687"/>
    <cellStyle name="Note 2 4 3 2 6" xfId="17334"/>
    <cellStyle name="Note 2 4 3 2 7" xfId="24550"/>
    <cellStyle name="Note 2 4 3 2 8" xfId="29621"/>
    <cellStyle name="Note 2 4 3 2 9" xfId="34297"/>
    <cellStyle name="Note 2 4 3 3" xfId="4765"/>
    <cellStyle name="Note 2 4 3 3 10" xfId="17339"/>
    <cellStyle name="Note 2 4 3 3 11" xfId="24555"/>
    <cellStyle name="Note 2 4 3 3 12" xfId="29626"/>
    <cellStyle name="Note 2 4 3 3 13" xfId="34302"/>
    <cellStyle name="Note 2 4 3 3 14" xfId="39780"/>
    <cellStyle name="Note 2 4 3 3 15" xfId="44678"/>
    <cellStyle name="Note 2 4 3 3 16" xfId="50688"/>
    <cellStyle name="Note 2 4 3 3 2" xfId="7135"/>
    <cellStyle name="Note 2 4 3 3 2 2" xfId="17340"/>
    <cellStyle name="Note 2 4 3 3 2 3" xfId="24556"/>
    <cellStyle name="Note 2 4 3 3 2 4" xfId="29627"/>
    <cellStyle name="Note 2 4 3 3 2 5" xfId="34303"/>
    <cellStyle name="Note 2 4 3 3 2 6" xfId="39781"/>
    <cellStyle name="Note 2 4 3 3 2 7" xfId="44679"/>
    <cellStyle name="Note 2 4 3 3 2 8" xfId="50689"/>
    <cellStyle name="Note 2 4 3 3 3" xfId="7695"/>
    <cellStyle name="Note 2 4 3 3 3 2" xfId="17341"/>
    <cellStyle name="Note 2 4 3 3 3 3" xfId="24557"/>
    <cellStyle name="Note 2 4 3 3 3 4" xfId="29628"/>
    <cellStyle name="Note 2 4 3 3 3 5" xfId="34304"/>
    <cellStyle name="Note 2 4 3 3 3 6" xfId="39782"/>
    <cellStyle name="Note 2 4 3 3 3 7" xfId="44680"/>
    <cellStyle name="Note 2 4 3 3 3 8" xfId="50690"/>
    <cellStyle name="Note 2 4 3 3 4" xfId="5902"/>
    <cellStyle name="Note 2 4 3 3 4 2" xfId="17342"/>
    <cellStyle name="Note 2 4 3 3 4 3" xfId="24558"/>
    <cellStyle name="Note 2 4 3 3 4 4" xfId="29629"/>
    <cellStyle name="Note 2 4 3 3 4 5" xfId="34305"/>
    <cellStyle name="Note 2 4 3 3 4 6" xfId="39783"/>
    <cellStyle name="Note 2 4 3 3 4 7" xfId="44681"/>
    <cellStyle name="Note 2 4 3 3 4 8" xfId="50691"/>
    <cellStyle name="Note 2 4 3 3 5" xfId="8468"/>
    <cellStyle name="Note 2 4 3 3 5 2" xfId="17343"/>
    <cellStyle name="Note 2 4 3 3 5 3" xfId="24559"/>
    <cellStyle name="Note 2 4 3 3 5 4" xfId="29630"/>
    <cellStyle name="Note 2 4 3 3 5 5" xfId="34306"/>
    <cellStyle name="Note 2 4 3 3 5 6" xfId="39784"/>
    <cellStyle name="Note 2 4 3 3 5 7" xfId="44682"/>
    <cellStyle name="Note 2 4 3 3 5 8" xfId="50692"/>
    <cellStyle name="Note 2 4 3 3 6" xfId="8808"/>
    <cellStyle name="Note 2 4 3 3 6 2" xfId="17344"/>
    <cellStyle name="Note 2 4 3 3 6 3" xfId="24560"/>
    <cellStyle name="Note 2 4 3 3 6 4" xfId="29631"/>
    <cellStyle name="Note 2 4 3 3 6 5" xfId="34307"/>
    <cellStyle name="Note 2 4 3 3 6 6" xfId="39785"/>
    <cellStyle name="Note 2 4 3 3 6 7" xfId="44683"/>
    <cellStyle name="Note 2 4 3 3 6 8" xfId="50693"/>
    <cellStyle name="Note 2 4 3 3 7" xfId="9272"/>
    <cellStyle name="Note 2 4 3 3 7 2" xfId="17345"/>
    <cellStyle name="Note 2 4 3 3 7 3" xfId="24561"/>
    <cellStyle name="Note 2 4 3 3 7 4" xfId="29632"/>
    <cellStyle name="Note 2 4 3 3 7 5" xfId="34308"/>
    <cellStyle name="Note 2 4 3 3 7 6" xfId="39786"/>
    <cellStyle name="Note 2 4 3 3 7 7" xfId="44684"/>
    <cellStyle name="Note 2 4 3 3 7 8" xfId="50694"/>
    <cellStyle name="Note 2 4 3 3 8" xfId="9632"/>
    <cellStyle name="Note 2 4 3 3 8 2" xfId="17346"/>
    <cellStyle name="Note 2 4 3 3 8 3" xfId="24562"/>
    <cellStyle name="Note 2 4 3 3 8 4" xfId="29633"/>
    <cellStyle name="Note 2 4 3 3 8 5" xfId="34309"/>
    <cellStyle name="Note 2 4 3 3 8 6" xfId="39787"/>
    <cellStyle name="Note 2 4 3 3 8 7" xfId="44685"/>
    <cellStyle name="Note 2 4 3 3 8 8" xfId="50695"/>
    <cellStyle name="Note 2 4 3 3 9" xfId="9900"/>
    <cellStyle name="Note 2 4 3 3 9 2" xfId="17347"/>
    <cellStyle name="Note 2 4 3 3 9 3" xfId="24563"/>
    <cellStyle name="Note 2 4 3 3 9 4" xfId="29634"/>
    <cellStyle name="Note 2 4 3 3 9 5" xfId="34310"/>
    <cellStyle name="Note 2 4 3 3 9 6" xfId="39788"/>
    <cellStyle name="Note 2 4 3 3 9 7" xfId="44686"/>
    <cellStyle name="Note 2 4 3 3 9 8" xfId="50696"/>
    <cellStyle name="Note 2 4 3 4" xfId="4567"/>
    <cellStyle name="Note 2 4 3 4 10" xfId="17348"/>
    <cellStyle name="Note 2 4 3 4 11" xfId="24564"/>
    <cellStyle name="Note 2 4 3 4 12" xfId="29635"/>
    <cellStyle name="Note 2 4 3 4 13" xfId="34311"/>
    <cellStyle name="Note 2 4 3 4 14" xfId="39789"/>
    <cellStyle name="Note 2 4 3 4 15" xfId="44687"/>
    <cellStyle name="Note 2 4 3 4 16" xfId="50697"/>
    <cellStyle name="Note 2 4 3 4 2" xfId="6824"/>
    <cellStyle name="Note 2 4 3 4 2 2" xfId="17349"/>
    <cellStyle name="Note 2 4 3 4 2 3" xfId="24565"/>
    <cellStyle name="Note 2 4 3 4 2 4" xfId="29636"/>
    <cellStyle name="Note 2 4 3 4 2 5" xfId="34312"/>
    <cellStyle name="Note 2 4 3 4 2 6" xfId="39790"/>
    <cellStyle name="Note 2 4 3 4 2 7" xfId="44688"/>
    <cellStyle name="Note 2 4 3 4 2 8" xfId="50698"/>
    <cellStyle name="Note 2 4 3 4 3" xfId="3843"/>
    <cellStyle name="Note 2 4 3 4 3 2" xfId="17350"/>
    <cellStyle name="Note 2 4 3 4 3 3" xfId="24566"/>
    <cellStyle name="Note 2 4 3 4 3 4" xfId="29637"/>
    <cellStyle name="Note 2 4 3 4 3 5" xfId="34313"/>
    <cellStyle name="Note 2 4 3 4 3 6" xfId="39791"/>
    <cellStyle name="Note 2 4 3 4 3 7" xfId="44689"/>
    <cellStyle name="Note 2 4 3 4 3 8" xfId="50699"/>
    <cellStyle name="Note 2 4 3 4 4" xfId="6180"/>
    <cellStyle name="Note 2 4 3 4 4 2" xfId="17351"/>
    <cellStyle name="Note 2 4 3 4 4 3" xfId="24567"/>
    <cellStyle name="Note 2 4 3 4 4 4" xfId="29638"/>
    <cellStyle name="Note 2 4 3 4 4 5" xfId="34314"/>
    <cellStyle name="Note 2 4 3 4 4 6" xfId="39792"/>
    <cellStyle name="Note 2 4 3 4 4 7" xfId="44690"/>
    <cellStyle name="Note 2 4 3 4 4 8" xfId="50700"/>
    <cellStyle name="Note 2 4 3 4 5" xfId="6193"/>
    <cellStyle name="Note 2 4 3 4 5 2" xfId="17352"/>
    <cellStyle name="Note 2 4 3 4 5 3" xfId="24568"/>
    <cellStyle name="Note 2 4 3 4 5 4" xfId="29639"/>
    <cellStyle name="Note 2 4 3 4 5 5" xfId="34315"/>
    <cellStyle name="Note 2 4 3 4 5 6" xfId="39793"/>
    <cellStyle name="Note 2 4 3 4 5 7" xfId="44691"/>
    <cellStyle name="Note 2 4 3 4 5 8" xfId="50701"/>
    <cellStyle name="Note 2 4 3 4 6" xfId="6235"/>
    <cellStyle name="Note 2 4 3 4 6 2" xfId="17353"/>
    <cellStyle name="Note 2 4 3 4 6 3" xfId="24569"/>
    <cellStyle name="Note 2 4 3 4 6 4" xfId="29640"/>
    <cellStyle name="Note 2 4 3 4 6 5" xfId="34316"/>
    <cellStyle name="Note 2 4 3 4 6 6" xfId="39794"/>
    <cellStyle name="Note 2 4 3 4 6 7" xfId="44692"/>
    <cellStyle name="Note 2 4 3 4 6 8" xfId="50702"/>
    <cellStyle name="Note 2 4 3 4 7" xfId="5600"/>
    <cellStyle name="Note 2 4 3 4 7 2" xfId="17354"/>
    <cellStyle name="Note 2 4 3 4 7 3" xfId="24570"/>
    <cellStyle name="Note 2 4 3 4 7 4" xfId="29641"/>
    <cellStyle name="Note 2 4 3 4 7 5" xfId="34317"/>
    <cellStyle name="Note 2 4 3 4 7 6" xfId="39795"/>
    <cellStyle name="Note 2 4 3 4 7 7" xfId="44693"/>
    <cellStyle name="Note 2 4 3 4 7 8" xfId="50703"/>
    <cellStyle name="Note 2 4 3 4 8" xfId="5934"/>
    <cellStyle name="Note 2 4 3 4 8 2" xfId="17355"/>
    <cellStyle name="Note 2 4 3 4 8 3" xfId="24571"/>
    <cellStyle name="Note 2 4 3 4 8 4" xfId="29642"/>
    <cellStyle name="Note 2 4 3 4 8 5" xfId="34318"/>
    <cellStyle name="Note 2 4 3 4 8 6" xfId="39796"/>
    <cellStyle name="Note 2 4 3 4 8 7" xfId="44694"/>
    <cellStyle name="Note 2 4 3 4 8 8" xfId="50704"/>
    <cellStyle name="Note 2 4 3 4 9" xfId="9406"/>
    <cellStyle name="Note 2 4 3 4 9 2" xfId="17356"/>
    <cellStyle name="Note 2 4 3 4 9 3" xfId="24572"/>
    <cellStyle name="Note 2 4 3 4 9 4" xfId="29643"/>
    <cellStyle name="Note 2 4 3 4 9 5" xfId="34319"/>
    <cellStyle name="Note 2 4 3 4 9 6" xfId="39797"/>
    <cellStyle name="Note 2 4 3 4 9 7" xfId="44695"/>
    <cellStyle name="Note 2 4 3 4 9 8" xfId="50705"/>
    <cellStyle name="Note 2 4 3 5" xfId="4634"/>
    <cellStyle name="Note 2 4 3 5 2" xfId="17357"/>
    <cellStyle name="Note 2 4 3 5 3" xfId="24573"/>
    <cellStyle name="Note 2 4 3 5 4" xfId="29644"/>
    <cellStyle name="Note 2 4 3 5 5" xfId="34320"/>
    <cellStyle name="Note 2 4 3 5 6" xfId="39798"/>
    <cellStyle name="Note 2 4 3 5 7" xfId="44696"/>
    <cellStyle name="Note 2 4 3 5 8" xfId="50706"/>
    <cellStyle name="Note 2 4 3 6" xfId="4812"/>
    <cellStyle name="Note 2 4 3 6 2" xfId="17358"/>
    <cellStyle name="Note 2 4 3 6 3" xfId="24574"/>
    <cellStyle name="Note 2 4 3 6 4" xfId="29645"/>
    <cellStyle name="Note 2 4 3 6 5" xfId="34321"/>
    <cellStyle name="Note 2 4 3 6 6" xfId="39799"/>
    <cellStyle name="Note 2 4 3 6 7" xfId="44697"/>
    <cellStyle name="Note 2 4 3 6 8" xfId="50707"/>
    <cellStyle name="Note 2 4 3 7" xfId="5427"/>
    <cellStyle name="Note 2 4 3 7 2" xfId="17359"/>
    <cellStyle name="Note 2 4 3 7 3" xfId="24575"/>
    <cellStyle name="Note 2 4 3 7 4" xfId="29646"/>
    <cellStyle name="Note 2 4 3 7 5" xfId="34322"/>
    <cellStyle name="Note 2 4 3 7 6" xfId="39800"/>
    <cellStyle name="Note 2 4 3 7 7" xfId="44698"/>
    <cellStyle name="Note 2 4 3 7 8" xfId="50708"/>
    <cellStyle name="Note 2 4 3 8" xfId="3862"/>
    <cellStyle name="Note 2 4 3 8 2" xfId="17360"/>
    <cellStyle name="Note 2 4 3 8 3" xfId="24576"/>
    <cellStyle name="Note 2 4 3 8 4" xfId="29647"/>
    <cellStyle name="Note 2 4 3 8 5" xfId="34323"/>
    <cellStyle name="Note 2 4 3 8 6" xfId="39801"/>
    <cellStyle name="Note 2 4 3 8 7" xfId="44699"/>
    <cellStyle name="Note 2 4 3 8 8" xfId="50709"/>
    <cellStyle name="Note 2 4 3 9" xfId="10795"/>
    <cellStyle name="Note 2 4 30" xfId="5832"/>
    <cellStyle name="Note 2 4 30 2" xfId="17361"/>
    <cellStyle name="Note 2 4 30 3" xfId="24577"/>
    <cellStyle name="Note 2 4 30 4" xfId="29648"/>
    <cellStyle name="Note 2 4 30 5" xfId="34324"/>
    <cellStyle name="Note 2 4 30 6" xfId="39802"/>
    <cellStyle name="Note 2 4 30 7" xfId="44700"/>
    <cellStyle name="Note 2 4 30 8" xfId="50710"/>
    <cellStyle name="Note 2 4 31" xfId="5737"/>
    <cellStyle name="Note 2 4 31 2" xfId="17362"/>
    <cellStyle name="Note 2 4 31 3" xfId="24578"/>
    <cellStyle name="Note 2 4 31 4" xfId="29649"/>
    <cellStyle name="Note 2 4 31 5" xfId="34325"/>
    <cellStyle name="Note 2 4 31 6" xfId="39803"/>
    <cellStyle name="Note 2 4 31 7" xfId="44701"/>
    <cellStyle name="Note 2 4 31 8" xfId="50711"/>
    <cellStyle name="Note 2 4 32" xfId="3737"/>
    <cellStyle name="Note 2 4 32 2" xfId="17363"/>
    <cellStyle name="Note 2 4 32 3" xfId="24579"/>
    <cellStyle name="Note 2 4 32 4" xfId="29650"/>
    <cellStyle name="Note 2 4 32 5" xfId="34326"/>
    <cellStyle name="Note 2 4 32 6" xfId="39804"/>
    <cellStyle name="Note 2 4 32 7" xfId="44702"/>
    <cellStyle name="Note 2 4 32 8" xfId="50712"/>
    <cellStyle name="Note 2 4 33" xfId="3713"/>
    <cellStyle name="Note 2 4 33 2" xfId="17364"/>
    <cellStyle name="Note 2 4 33 3" xfId="24580"/>
    <cellStyle name="Note 2 4 33 4" xfId="29651"/>
    <cellStyle name="Note 2 4 33 5" xfId="34327"/>
    <cellStyle name="Note 2 4 33 6" xfId="39805"/>
    <cellStyle name="Note 2 4 33 7" xfId="44703"/>
    <cellStyle name="Note 2 4 33 8" xfId="50713"/>
    <cellStyle name="Note 2 4 34" xfId="10548"/>
    <cellStyle name="Note 2 4 35" xfId="26867"/>
    <cellStyle name="Note 2 4 36" xfId="46904"/>
    <cellStyle name="Note 2 4 4" xfId="789"/>
    <cellStyle name="Note 2 4 4 10" xfId="11140"/>
    <cellStyle name="Note 2 4 4 11" xfId="46979"/>
    <cellStyle name="Note 2 4 4 2" xfId="4097"/>
    <cellStyle name="Note 2 4 4 2 10" xfId="39806"/>
    <cellStyle name="Note 2 4 4 2 11" xfId="44704"/>
    <cellStyle name="Note 2 4 4 2 12" xfId="50714"/>
    <cellStyle name="Note 2 4 4 2 2" xfId="6891"/>
    <cellStyle name="Note 2 4 4 2 2 2" xfId="17366"/>
    <cellStyle name="Note 2 4 4 2 2 3" xfId="24582"/>
    <cellStyle name="Note 2 4 4 2 2 4" xfId="29653"/>
    <cellStyle name="Note 2 4 4 2 2 5" xfId="34329"/>
    <cellStyle name="Note 2 4 4 2 2 6" xfId="39807"/>
    <cellStyle name="Note 2 4 4 2 2 7" xfId="44705"/>
    <cellStyle name="Note 2 4 4 2 2 8" xfId="50715"/>
    <cellStyle name="Note 2 4 4 2 3" xfId="5732"/>
    <cellStyle name="Note 2 4 4 2 3 2" xfId="17367"/>
    <cellStyle name="Note 2 4 4 2 3 3" xfId="24583"/>
    <cellStyle name="Note 2 4 4 2 3 4" xfId="29654"/>
    <cellStyle name="Note 2 4 4 2 3 5" xfId="34330"/>
    <cellStyle name="Note 2 4 4 2 3 6" xfId="39808"/>
    <cellStyle name="Note 2 4 4 2 3 7" xfId="44706"/>
    <cellStyle name="Note 2 4 4 2 3 8" xfId="50716"/>
    <cellStyle name="Note 2 4 4 2 4" xfId="7574"/>
    <cellStyle name="Note 2 4 4 2 4 2" xfId="17368"/>
    <cellStyle name="Note 2 4 4 2 4 3" xfId="24584"/>
    <cellStyle name="Note 2 4 4 2 4 4" xfId="29655"/>
    <cellStyle name="Note 2 4 4 2 4 5" xfId="34331"/>
    <cellStyle name="Note 2 4 4 2 4 6" xfId="39809"/>
    <cellStyle name="Note 2 4 4 2 4 7" xfId="44707"/>
    <cellStyle name="Note 2 4 4 2 4 8" xfId="50717"/>
    <cellStyle name="Note 2 4 4 2 5" xfId="6653"/>
    <cellStyle name="Note 2 4 4 2 5 2" xfId="17369"/>
    <cellStyle name="Note 2 4 4 2 5 3" xfId="24585"/>
    <cellStyle name="Note 2 4 4 2 5 4" xfId="29656"/>
    <cellStyle name="Note 2 4 4 2 5 5" xfId="34332"/>
    <cellStyle name="Note 2 4 4 2 5 6" xfId="39810"/>
    <cellStyle name="Note 2 4 4 2 5 7" xfId="44708"/>
    <cellStyle name="Note 2 4 4 2 5 8" xfId="50718"/>
    <cellStyle name="Note 2 4 4 2 6" xfId="17365"/>
    <cellStyle name="Note 2 4 4 2 7" xfId="24581"/>
    <cellStyle name="Note 2 4 4 2 8" xfId="29652"/>
    <cellStyle name="Note 2 4 4 2 9" xfId="34328"/>
    <cellStyle name="Note 2 4 4 3" xfId="3865"/>
    <cellStyle name="Note 2 4 4 3 10" xfId="17370"/>
    <cellStyle name="Note 2 4 4 3 11" xfId="24586"/>
    <cellStyle name="Note 2 4 4 3 12" xfId="29657"/>
    <cellStyle name="Note 2 4 4 3 13" xfId="34333"/>
    <cellStyle name="Note 2 4 4 3 14" xfId="39811"/>
    <cellStyle name="Note 2 4 4 3 15" xfId="44709"/>
    <cellStyle name="Note 2 4 4 3 16" xfId="50719"/>
    <cellStyle name="Note 2 4 4 3 2" xfId="6795"/>
    <cellStyle name="Note 2 4 4 3 2 2" xfId="17371"/>
    <cellStyle name="Note 2 4 4 3 2 3" xfId="24587"/>
    <cellStyle name="Note 2 4 4 3 2 4" xfId="29658"/>
    <cellStyle name="Note 2 4 4 3 2 5" xfId="34334"/>
    <cellStyle name="Note 2 4 4 3 2 6" xfId="39812"/>
    <cellStyle name="Note 2 4 4 3 2 7" xfId="44710"/>
    <cellStyle name="Note 2 4 4 3 2 8" xfId="50720"/>
    <cellStyle name="Note 2 4 4 3 3" xfId="5337"/>
    <cellStyle name="Note 2 4 4 3 3 2" xfId="17372"/>
    <cellStyle name="Note 2 4 4 3 3 3" xfId="24588"/>
    <cellStyle name="Note 2 4 4 3 3 4" xfId="29659"/>
    <cellStyle name="Note 2 4 4 3 3 5" xfId="34335"/>
    <cellStyle name="Note 2 4 4 3 3 6" xfId="39813"/>
    <cellStyle name="Note 2 4 4 3 3 7" xfId="44711"/>
    <cellStyle name="Note 2 4 4 3 3 8" xfId="50721"/>
    <cellStyle name="Note 2 4 4 3 4" xfId="4037"/>
    <cellStyle name="Note 2 4 4 3 4 2" xfId="17373"/>
    <cellStyle name="Note 2 4 4 3 4 3" xfId="24589"/>
    <cellStyle name="Note 2 4 4 3 4 4" xfId="29660"/>
    <cellStyle name="Note 2 4 4 3 4 5" xfId="34336"/>
    <cellStyle name="Note 2 4 4 3 4 6" xfId="39814"/>
    <cellStyle name="Note 2 4 4 3 4 7" xfId="44712"/>
    <cellStyle name="Note 2 4 4 3 4 8" xfId="50722"/>
    <cellStyle name="Note 2 4 4 3 5" xfId="7824"/>
    <cellStyle name="Note 2 4 4 3 5 2" xfId="17374"/>
    <cellStyle name="Note 2 4 4 3 5 3" xfId="24590"/>
    <cellStyle name="Note 2 4 4 3 5 4" xfId="29661"/>
    <cellStyle name="Note 2 4 4 3 5 5" xfId="34337"/>
    <cellStyle name="Note 2 4 4 3 5 6" xfId="39815"/>
    <cellStyle name="Note 2 4 4 3 5 7" xfId="44713"/>
    <cellStyle name="Note 2 4 4 3 5 8" xfId="50723"/>
    <cellStyle name="Note 2 4 4 3 6" xfId="6279"/>
    <cellStyle name="Note 2 4 4 3 6 2" xfId="17375"/>
    <cellStyle name="Note 2 4 4 3 6 3" xfId="24591"/>
    <cellStyle name="Note 2 4 4 3 6 4" xfId="29662"/>
    <cellStyle name="Note 2 4 4 3 6 5" xfId="34338"/>
    <cellStyle name="Note 2 4 4 3 6 6" xfId="39816"/>
    <cellStyle name="Note 2 4 4 3 6 7" xfId="44714"/>
    <cellStyle name="Note 2 4 4 3 6 8" xfId="50724"/>
    <cellStyle name="Note 2 4 4 3 7" xfId="4905"/>
    <cellStyle name="Note 2 4 4 3 7 2" xfId="17376"/>
    <cellStyle name="Note 2 4 4 3 7 3" xfId="24592"/>
    <cellStyle name="Note 2 4 4 3 7 4" xfId="29663"/>
    <cellStyle name="Note 2 4 4 3 7 5" xfId="34339"/>
    <cellStyle name="Note 2 4 4 3 7 6" xfId="39817"/>
    <cellStyle name="Note 2 4 4 3 7 7" xfId="44715"/>
    <cellStyle name="Note 2 4 4 3 7 8" xfId="50725"/>
    <cellStyle name="Note 2 4 4 3 8" xfId="8755"/>
    <cellStyle name="Note 2 4 4 3 8 2" xfId="17377"/>
    <cellStyle name="Note 2 4 4 3 8 3" xfId="24593"/>
    <cellStyle name="Note 2 4 4 3 8 4" xfId="29664"/>
    <cellStyle name="Note 2 4 4 3 8 5" xfId="34340"/>
    <cellStyle name="Note 2 4 4 3 8 6" xfId="39818"/>
    <cellStyle name="Note 2 4 4 3 8 7" xfId="44716"/>
    <cellStyle name="Note 2 4 4 3 8 8" xfId="50726"/>
    <cellStyle name="Note 2 4 4 3 9" xfId="6710"/>
    <cellStyle name="Note 2 4 4 3 9 2" xfId="17378"/>
    <cellStyle name="Note 2 4 4 3 9 3" xfId="24594"/>
    <cellStyle name="Note 2 4 4 3 9 4" xfId="29665"/>
    <cellStyle name="Note 2 4 4 3 9 5" xfId="34341"/>
    <cellStyle name="Note 2 4 4 3 9 6" xfId="39819"/>
    <cellStyle name="Note 2 4 4 3 9 7" xfId="44717"/>
    <cellStyle name="Note 2 4 4 3 9 8" xfId="50727"/>
    <cellStyle name="Note 2 4 4 4" xfId="4362"/>
    <cellStyle name="Note 2 4 4 4 10" xfId="17379"/>
    <cellStyle name="Note 2 4 4 4 11" xfId="24595"/>
    <cellStyle name="Note 2 4 4 4 12" xfId="29666"/>
    <cellStyle name="Note 2 4 4 4 13" xfId="34342"/>
    <cellStyle name="Note 2 4 4 4 14" xfId="39820"/>
    <cellStyle name="Note 2 4 4 4 15" xfId="44718"/>
    <cellStyle name="Note 2 4 4 4 16" xfId="50728"/>
    <cellStyle name="Note 2 4 4 4 2" xfId="7092"/>
    <cellStyle name="Note 2 4 4 4 2 2" xfId="17380"/>
    <cellStyle name="Note 2 4 4 4 2 3" xfId="24596"/>
    <cellStyle name="Note 2 4 4 4 2 4" xfId="29667"/>
    <cellStyle name="Note 2 4 4 4 2 5" xfId="34343"/>
    <cellStyle name="Note 2 4 4 4 2 6" xfId="39821"/>
    <cellStyle name="Note 2 4 4 4 2 7" xfId="44719"/>
    <cellStyle name="Note 2 4 4 4 2 8" xfId="50729"/>
    <cellStyle name="Note 2 4 4 4 3" xfId="7664"/>
    <cellStyle name="Note 2 4 4 4 3 2" xfId="17381"/>
    <cellStyle name="Note 2 4 4 4 3 3" xfId="24597"/>
    <cellStyle name="Note 2 4 4 4 3 4" xfId="29668"/>
    <cellStyle name="Note 2 4 4 4 3 5" xfId="34344"/>
    <cellStyle name="Note 2 4 4 4 3 6" xfId="39822"/>
    <cellStyle name="Note 2 4 4 4 3 7" xfId="44720"/>
    <cellStyle name="Note 2 4 4 4 3 8" xfId="50730"/>
    <cellStyle name="Note 2 4 4 4 4" xfId="6337"/>
    <cellStyle name="Note 2 4 4 4 4 2" xfId="17382"/>
    <cellStyle name="Note 2 4 4 4 4 3" xfId="24598"/>
    <cellStyle name="Note 2 4 4 4 4 4" xfId="29669"/>
    <cellStyle name="Note 2 4 4 4 4 5" xfId="34345"/>
    <cellStyle name="Note 2 4 4 4 4 6" xfId="39823"/>
    <cellStyle name="Note 2 4 4 4 4 7" xfId="44721"/>
    <cellStyle name="Note 2 4 4 4 4 8" xfId="50731"/>
    <cellStyle name="Note 2 4 4 4 5" xfId="8440"/>
    <cellStyle name="Note 2 4 4 4 5 2" xfId="17383"/>
    <cellStyle name="Note 2 4 4 4 5 3" xfId="24599"/>
    <cellStyle name="Note 2 4 4 4 5 4" xfId="29670"/>
    <cellStyle name="Note 2 4 4 4 5 5" xfId="34346"/>
    <cellStyle name="Note 2 4 4 4 5 6" xfId="39824"/>
    <cellStyle name="Note 2 4 4 4 5 7" xfId="44722"/>
    <cellStyle name="Note 2 4 4 4 5 8" xfId="50732"/>
    <cellStyle name="Note 2 4 4 4 6" xfId="4156"/>
    <cellStyle name="Note 2 4 4 4 6 2" xfId="17384"/>
    <cellStyle name="Note 2 4 4 4 6 3" xfId="24600"/>
    <cellStyle name="Note 2 4 4 4 6 4" xfId="29671"/>
    <cellStyle name="Note 2 4 4 4 6 5" xfId="34347"/>
    <cellStyle name="Note 2 4 4 4 6 6" xfId="39825"/>
    <cellStyle name="Note 2 4 4 4 6 7" xfId="44723"/>
    <cellStyle name="Note 2 4 4 4 6 8" xfId="50733"/>
    <cellStyle name="Note 2 4 4 4 7" xfId="9240"/>
    <cellStyle name="Note 2 4 4 4 7 2" xfId="17385"/>
    <cellStyle name="Note 2 4 4 4 7 3" xfId="24601"/>
    <cellStyle name="Note 2 4 4 4 7 4" xfId="29672"/>
    <cellStyle name="Note 2 4 4 4 7 5" xfId="34348"/>
    <cellStyle name="Note 2 4 4 4 7 6" xfId="39826"/>
    <cellStyle name="Note 2 4 4 4 7 7" xfId="44724"/>
    <cellStyle name="Note 2 4 4 4 7 8" xfId="50734"/>
    <cellStyle name="Note 2 4 4 4 8" xfId="9609"/>
    <cellStyle name="Note 2 4 4 4 8 2" xfId="17386"/>
    <cellStyle name="Note 2 4 4 4 8 3" xfId="24602"/>
    <cellStyle name="Note 2 4 4 4 8 4" xfId="29673"/>
    <cellStyle name="Note 2 4 4 4 8 5" xfId="34349"/>
    <cellStyle name="Note 2 4 4 4 8 6" xfId="39827"/>
    <cellStyle name="Note 2 4 4 4 8 7" xfId="44725"/>
    <cellStyle name="Note 2 4 4 4 8 8" xfId="50735"/>
    <cellStyle name="Note 2 4 4 4 9" xfId="9162"/>
    <cellStyle name="Note 2 4 4 4 9 2" xfId="17387"/>
    <cellStyle name="Note 2 4 4 4 9 3" xfId="24603"/>
    <cellStyle name="Note 2 4 4 4 9 4" xfId="29674"/>
    <cellStyle name="Note 2 4 4 4 9 5" xfId="34350"/>
    <cellStyle name="Note 2 4 4 4 9 6" xfId="39828"/>
    <cellStyle name="Note 2 4 4 4 9 7" xfId="44726"/>
    <cellStyle name="Note 2 4 4 4 9 8" xfId="50736"/>
    <cellStyle name="Note 2 4 4 5" xfId="4489"/>
    <cellStyle name="Note 2 4 4 5 2" xfId="17388"/>
    <cellStyle name="Note 2 4 4 5 3" xfId="24604"/>
    <cellStyle name="Note 2 4 4 5 4" xfId="29675"/>
    <cellStyle name="Note 2 4 4 5 5" xfId="34351"/>
    <cellStyle name="Note 2 4 4 5 6" xfId="39829"/>
    <cellStyle name="Note 2 4 4 5 7" xfId="44727"/>
    <cellStyle name="Note 2 4 4 5 8" xfId="50737"/>
    <cellStyle name="Note 2 4 4 6" xfId="3935"/>
    <cellStyle name="Note 2 4 4 6 2" xfId="17389"/>
    <cellStyle name="Note 2 4 4 6 3" xfId="24605"/>
    <cellStyle name="Note 2 4 4 6 4" xfId="29676"/>
    <cellStyle name="Note 2 4 4 6 5" xfId="34352"/>
    <cellStyle name="Note 2 4 4 6 6" xfId="39830"/>
    <cellStyle name="Note 2 4 4 6 7" xfId="44728"/>
    <cellStyle name="Note 2 4 4 6 8" xfId="50738"/>
    <cellStyle name="Note 2 4 4 7" xfId="5840"/>
    <cellStyle name="Note 2 4 4 7 2" xfId="17390"/>
    <cellStyle name="Note 2 4 4 7 3" xfId="24606"/>
    <cellStyle name="Note 2 4 4 7 4" xfId="29677"/>
    <cellStyle name="Note 2 4 4 7 5" xfId="34353"/>
    <cellStyle name="Note 2 4 4 7 6" xfId="39831"/>
    <cellStyle name="Note 2 4 4 7 7" xfId="44729"/>
    <cellStyle name="Note 2 4 4 7 8" xfId="50739"/>
    <cellStyle name="Note 2 4 4 8" xfId="3971"/>
    <cellStyle name="Note 2 4 4 8 2" xfId="17391"/>
    <cellStyle name="Note 2 4 4 8 3" xfId="24607"/>
    <cellStyle name="Note 2 4 4 8 4" xfId="29678"/>
    <cellStyle name="Note 2 4 4 8 5" xfId="34354"/>
    <cellStyle name="Note 2 4 4 8 6" xfId="39832"/>
    <cellStyle name="Note 2 4 4 8 7" xfId="44730"/>
    <cellStyle name="Note 2 4 4 8 8" xfId="50740"/>
    <cellStyle name="Note 2 4 4 9" xfId="10834"/>
    <cellStyle name="Note 2 4 5" xfId="828"/>
    <cellStyle name="Note 2 4 5 10" xfId="27691"/>
    <cellStyle name="Note 2 4 5 11" xfId="46991"/>
    <cellStyle name="Note 2 4 5 2" xfId="4120"/>
    <cellStyle name="Note 2 4 5 2 10" xfId="39833"/>
    <cellStyle name="Note 2 4 5 2 11" xfId="44731"/>
    <cellStyle name="Note 2 4 5 2 12" xfId="50741"/>
    <cellStyle name="Note 2 4 5 2 2" xfId="6901"/>
    <cellStyle name="Note 2 4 5 2 2 2" xfId="17393"/>
    <cellStyle name="Note 2 4 5 2 2 3" xfId="24609"/>
    <cellStyle name="Note 2 4 5 2 2 4" xfId="29680"/>
    <cellStyle name="Note 2 4 5 2 2 5" xfId="34356"/>
    <cellStyle name="Note 2 4 5 2 2 6" xfId="39834"/>
    <cellStyle name="Note 2 4 5 2 2 7" xfId="44732"/>
    <cellStyle name="Note 2 4 5 2 2 8" xfId="50742"/>
    <cellStyle name="Note 2 4 5 2 3" xfId="4664"/>
    <cellStyle name="Note 2 4 5 2 3 2" xfId="17394"/>
    <cellStyle name="Note 2 4 5 2 3 3" xfId="24610"/>
    <cellStyle name="Note 2 4 5 2 3 4" xfId="29681"/>
    <cellStyle name="Note 2 4 5 2 3 5" xfId="34357"/>
    <cellStyle name="Note 2 4 5 2 3 6" xfId="39835"/>
    <cellStyle name="Note 2 4 5 2 3 7" xfId="44733"/>
    <cellStyle name="Note 2 4 5 2 3 8" xfId="50743"/>
    <cellStyle name="Note 2 4 5 2 4" xfId="5515"/>
    <cellStyle name="Note 2 4 5 2 4 2" xfId="17395"/>
    <cellStyle name="Note 2 4 5 2 4 3" xfId="24611"/>
    <cellStyle name="Note 2 4 5 2 4 4" xfId="29682"/>
    <cellStyle name="Note 2 4 5 2 4 5" xfId="34358"/>
    <cellStyle name="Note 2 4 5 2 4 6" xfId="39836"/>
    <cellStyle name="Note 2 4 5 2 4 7" xfId="44734"/>
    <cellStyle name="Note 2 4 5 2 4 8" xfId="50744"/>
    <cellStyle name="Note 2 4 5 2 5" xfId="4030"/>
    <cellStyle name="Note 2 4 5 2 5 2" xfId="17396"/>
    <cellStyle name="Note 2 4 5 2 5 3" xfId="24612"/>
    <cellStyle name="Note 2 4 5 2 5 4" xfId="29683"/>
    <cellStyle name="Note 2 4 5 2 5 5" xfId="34359"/>
    <cellStyle name="Note 2 4 5 2 5 6" xfId="39837"/>
    <cellStyle name="Note 2 4 5 2 5 7" xfId="44735"/>
    <cellStyle name="Note 2 4 5 2 5 8" xfId="50745"/>
    <cellStyle name="Note 2 4 5 2 6" xfId="17392"/>
    <cellStyle name="Note 2 4 5 2 7" xfId="24608"/>
    <cellStyle name="Note 2 4 5 2 8" xfId="29679"/>
    <cellStyle name="Note 2 4 5 2 9" xfId="34355"/>
    <cellStyle name="Note 2 4 5 3" xfId="4809"/>
    <cellStyle name="Note 2 4 5 3 10" xfId="17397"/>
    <cellStyle name="Note 2 4 5 3 11" xfId="24613"/>
    <cellStyle name="Note 2 4 5 3 12" xfId="29684"/>
    <cellStyle name="Note 2 4 5 3 13" xfId="34360"/>
    <cellStyle name="Note 2 4 5 3 14" xfId="39838"/>
    <cellStyle name="Note 2 4 5 3 15" xfId="44736"/>
    <cellStyle name="Note 2 4 5 3 16" xfId="50746"/>
    <cellStyle name="Note 2 4 5 3 2" xfId="7166"/>
    <cellStyle name="Note 2 4 5 3 2 2" xfId="17398"/>
    <cellStyle name="Note 2 4 5 3 2 3" xfId="24614"/>
    <cellStyle name="Note 2 4 5 3 2 4" xfId="29685"/>
    <cellStyle name="Note 2 4 5 3 2 5" xfId="34361"/>
    <cellStyle name="Note 2 4 5 3 2 6" xfId="39839"/>
    <cellStyle name="Note 2 4 5 3 2 7" xfId="44737"/>
    <cellStyle name="Note 2 4 5 3 2 8" xfId="50747"/>
    <cellStyle name="Note 2 4 5 3 3" xfId="7721"/>
    <cellStyle name="Note 2 4 5 3 3 2" xfId="17399"/>
    <cellStyle name="Note 2 4 5 3 3 3" xfId="24615"/>
    <cellStyle name="Note 2 4 5 3 3 4" xfId="29686"/>
    <cellStyle name="Note 2 4 5 3 3 5" xfId="34362"/>
    <cellStyle name="Note 2 4 5 3 3 6" xfId="39840"/>
    <cellStyle name="Note 2 4 5 3 3 7" xfId="44738"/>
    <cellStyle name="Note 2 4 5 3 3 8" xfId="50748"/>
    <cellStyle name="Note 2 4 5 3 4" xfId="8033"/>
    <cellStyle name="Note 2 4 5 3 4 2" xfId="17400"/>
    <cellStyle name="Note 2 4 5 3 4 3" xfId="24616"/>
    <cellStyle name="Note 2 4 5 3 4 4" xfId="29687"/>
    <cellStyle name="Note 2 4 5 3 4 5" xfId="34363"/>
    <cellStyle name="Note 2 4 5 3 4 6" xfId="39841"/>
    <cellStyle name="Note 2 4 5 3 4 7" xfId="44739"/>
    <cellStyle name="Note 2 4 5 3 4 8" xfId="50749"/>
    <cellStyle name="Note 2 4 5 3 5" xfId="8494"/>
    <cellStyle name="Note 2 4 5 3 5 2" xfId="17401"/>
    <cellStyle name="Note 2 4 5 3 5 3" xfId="24617"/>
    <cellStyle name="Note 2 4 5 3 5 4" xfId="29688"/>
    <cellStyle name="Note 2 4 5 3 5 5" xfId="34364"/>
    <cellStyle name="Note 2 4 5 3 5 6" xfId="39842"/>
    <cellStyle name="Note 2 4 5 3 5 7" xfId="44740"/>
    <cellStyle name="Note 2 4 5 3 5 8" xfId="50750"/>
    <cellStyle name="Note 2 4 5 3 6" xfId="8833"/>
    <cellStyle name="Note 2 4 5 3 6 2" xfId="17402"/>
    <cellStyle name="Note 2 4 5 3 6 3" xfId="24618"/>
    <cellStyle name="Note 2 4 5 3 6 4" xfId="29689"/>
    <cellStyle name="Note 2 4 5 3 6 5" xfId="34365"/>
    <cellStyle name="Note 2 4 5 3 6 6" xfId="39843"/>
    <cellStyle name="Note 2 4 5 3 6 7" xfId="44741"/>
    <cellStyle name="Note 2 4 5 3 6 8" xfId="50751"/>
    <cellStyle name="Note 2 4 5 3 7" xfId="9295"/>
    <cellStyle name="Note 2 4 5 3 7 2" xfId="17403"/>
    <cellStyle name="Note 2 4 5 3 7 3" xfId="24619"/>
    <cellStyle name="Note 2 4 5 3 7 4" xfId="29690"/>
    <cellStyle name="Note 2 4 5 3 7 5" xfId="34366"/>
    <cellStyle name="Note 2 4 5 3 7 6" xfId="39844"/>
    <cellStyle name="Note 2 4 5 3 7 7" xfId="44742"/>
    <cellStyle name="Note 2 4 5 3 7 8" xfId="50752"/>
    <cellStyle name="Note 2 4 5 3 8" xfId="9657"/>
    <cellStyle name="Note 2 4 5 3 8 2" xfId="17404"/>
    <cellStyle name="Note 2 4 5 3 8 3" xfId="24620"/>
    <cellStyle name="Note 2 4 5 3 8 4" xfId="29691"/>
    <cellStyle name="Note 2 4 5 3 8 5" xfId="34367"/>
    <cellStyle name="Note 2 4 5 3 8 6" xfId="39845"/>
    <cellStyle name="Note 2 4 5 3 8 7" xfId="44743"/>
    <cellStyle name="Note 2 4 5 3 8 8" xfId="50753"/>
    <cellStyle name="Note 2 4 5 3 9" xfId="9926"/>
    <cellStyle name="Note 2 4 5 3 9 2" xfId="17405"/>
    <cellStyle name="Note 2 4 5 3 9 3" xfId="24621"/>
    <cellStyle name="Note 2 4 5 3 9 4" xfId="29692"/>
    <cellStyle name="Note 2 4 5 3 9 5" xfId="34368"/>
    <cellStyle name="Note 2 4 5 3 9 6" xfId="39846"/>
    <cellStyle name="Note 2 4 5 3 9 7" xfId="44744"/>
    <cellStyle name="Note 2 4 5 3 9 8" xfId="50754"/>
    <cellStyle name="Note 2 4 5 4" xfId="3874"/>
    <cellStyle name="Note 2 4 5 4 10" xfId="17406"/>
    <cellStyle name="Note 2 4 5 4 11" xfId="24622"/>
    <cellStyle name="Note 2 4 5 4 12" xfId="29693"/>
    <cellStyle name="Note 2 4 5 4 13" xfId="34369"/>
    <cellStyle name="Note 2 4 5 4 14" xfId="39847"/>
    <cellStyle name="Note 2 4 5 4 15" xfId="44745"/>
    <cellStyle name="Note 2 4 5 4 16" xfId="50755"/>
    <cellStyle name="Note 2 4 5 4 2" xfId="6753"/>
    <cellStyle name="Note 2 4 5 4 2 2" xfId="17407"/>
    <cellStyle name="Note 2 4 5 4 2 3" xfId="24623"/>
    <cellStyle name="Note 2 4 5 4 2 4" xfId="29694"/>
    <cellStyle name="Note 2 4 5 4 2 5" xfId="34370"/>
    <cellStyle name="Note 2 4 5 4 2 6" xfId="39848"/>
    <cellStyle name="Note 2 4 5 4 2 7" xfId="44746"/>
    <cellStyle name="Note 2 4 5 4 2 8" xfId="50756"/>
    <cellStyle name="Note 2 4 5 4 3" xfId="4550"/>
    <cellStyle name="Note 2 4 5 4 3 2" xfId="17408"/>
    <cellStyle name="Note 2 4 5 4 3 3" xfId="24624"/>
    <cellStyle name="Note 2 4 5 4 3 4" xfId="29695"/>
    <cellStyle name="Note 2 4 5 4 3 5" xfId="34371"/>
    <cellStyle name="Note 2 4 5 4 3 6" xfId="39849"/>
    <cellStyle name="Note 2 4 5 4 3 7" xfId="44747"/>
    <cellStyle name="Note 2 4 5 4 3 8" xfId="50757"/>
    <cellStyle name="Note 2 4 5 4 4" xfId="4623"/>
    <cellStyle name="Note 2 4 5 4 4 2" xfId="17409"/>
    <cellStyle name="Note 2 4 5 4 4 3" xfId="24625"/>
    <cellStyle name="Note 2 4 5 4 4 4" xfId="29696"/>
    <cellStyle name="Note 2 4 5 4 4 5" xfId="34372"/>
    <cellStyle name="Note 2 4 5 4 4 6" xfId="39850"/>
    <cellStyle name="Note 2 4 5 4 4 7" xfId="44748"/>
    <cellStyle name="Note 2 4 5 4 4 8" xfId="50758"/>
    <cellStyle name="Note 2 4 5 4 5" xfId="6325"/>
    <cellStyle name="Note 2 4 5 4 5 2" xfId="17410"/>
    <cellStyle name="Note 2 4 5 4 5 3" xfId="24626"/>
    <cellStyle name="Note 2 4 5 4 5 4" xfId="29697"/>
    <cellStyle name="Note 2 4 5 4 5 5" xfId="34373"/>
    <cellStyle name="Note 2 4 5 4 5 6" xfId="39851"/>
    <cellStyle name="Note 2 4 5 4 5 7" xfId="44749"/>
    <cellStyle name="Note 2 4 5 4 5 8" xfId="50759"/>
    <cellStyle name="Note 2 4 5 4 6" xfId="4966"/>
    <cellStyle name="Note 2 4 5 4 6 2" xfId="17411"/>
    <cellStyle name="Note 2 4 5 4 6 3" xfId="24627"/>
    <cellStyle name="Note 2 4 5 4 6 4" xfId="29698"/>
    <cellStyle name="Note 2 4 5 4 6 5" xfId="34374"/>
    <cellStyle name="Note 2 4 5 4 6 6" xfId="39852"/>
    <cellStyle name="Note 2 4 5 4 6 7" xfId="44750"/>
    <cellStyle name="Note 2 4 5 4 6 8" xfId="50760"/>
    <cellStyle name="Note 2 4 5 4 7" xfId="8655"/>
    <cellStyle name="Note 2 4 5 4 7 2" xfId="17412"/>
    <cellStyle name="Note 2 4 5 4 7 3" xfId="24628"/>
    <cellStyle name="Note 2 4 5 4 7 4" xfId="29699"/>
    <cellStyle name="Note 2 4 5 4 7 5" xfId="34375"/>
    <cellStyle name="Note 2 4 5 4 7 6" xfId="39853"/>
    <cellStyle name="Note 2 4 5 4 7 7" xfId="44751"/>
    <cellStyle name="Note 2 4 5 4 7 8" xfId="50761"/>
    <cellStyle name="Note 2 4 5 4 8" xfId="8107"/>
    <cellStyle name="Note 2 4 5 4 8 2" xfId="17413"/>
    <cellStyle name="Note 2 4 5 4 8 3" xfId="24629"/>
    <cellStyle name="Note 2 4 5 4 8 4" xfId="29700"/>
    <cellStyle name="Note 2 4 5 4 8 5" xfId="34376"/>
    <cellStyle name="Note 2 4 5 4 8 6" xfId="39854"/>
    <cellStyle name="Note 2 4 5 4 8 7" xfId="44752"/>
    <cellStyle name="Note 2 4 5 4 8 8" xfId="50762"/>
    <cellStyle name="Note 2 4 5 4 9" xfId="8662"/>
    <cellStyle name="Note 2 4 5 4 9 2" xfId="17414"/>
    <cellStyle name="Note 2 4 5 4 9 3" xfId="24630"/>
    <cellStyle name="Note 2 4 5 4 9 4" xfId="29701"/>
    <cellStyle name="Note 2 4 5 4 9 5" xfId="34377"/>
    <cellStyle name="Note 2 4 5 4 9 6" xfId="39855"/>
    <cellStyle name="Note 2 4 5 4 9 7" xfId="44753"/>
    <cellStyle name="Note 2 4 5 4 9 8" xfId="50763"/>
    <cellStyle name="Note 2 4 5 5" xfId="5257"/>
    <cellStyle name="Note 2 4 5 5 2" xfId="17415"/>
    <cellStyle name="Note 2 4 5 5 3" xfId="24631"/>
    <cellStyle name="Note 2 4 5 5 4" xfId="29702"/>
    <cellStyle name="Note 2 4 5 5 5" xfId="34378"/>
    <cellStyle name="Note 2 4 5 5 6" xfId="39856"/>
    <cellStyle name="Note 2 4 5 5 7" xfId="44754"/>
    <cellStyle name="Note 2 4 5 5 8" xfId="50764"/>
    <cellStyle name="Note 2 4 5 6" xfId="6042"/>
    <cellStyle name="Note 2 4 5 6 2" xfId="17416"/>
    <cellStyle name="Note 2 4 5 6 3" xfId="24632"/>
    <cellStyle name="Note 2 4 5 6 4" xfId="29703"/>
    <cellStyle name="Note 2 4 5 6 5" xfId="34379"/>
    <cellStyle name="Note 2 4 5 6 6" xfId="39857"/>
    <cellStyle name="Note 2 4 5 6 7" xfId="44755"/>
    <cellStyle name="Note 2 4 5 6 8" xfId="50765"/>
    <cellStyle name="Note 2 4 5 7" xfId="4522"/>
    <cellStyle name="Note 2 4 5 7 2" xfId="17417"/>
    <cellStyle name="Note 2 4 5 7 3" xfId="24633"/>
    <cellStyle name="Note 2 4 5 7 4" xfId="29704"/>
    <cellStyle name="Note 2 4 5 7 5" xfId="34380"/>
    <cellStyle name="Note 2 4 5 7 6" xfId="39858"/>
    <cellStyle name="Note 2 4 5 7 7" xfId="44756"/>
    <cellStyle name="Note 2 4 5 7 8" xfId="50766"/>
    <cellStyle name="Note 2 4 5 8" xfId="5876"/>
    <cellStyle name="Note 2 4 5 8 2" xfId="17418"/>
    <cellStyle name="Note 2 4 5 8 3" xfId="24634"/>
    <cellStyle name="Note 2 4 5 8 4" xfId="29705"/>
    <cellStyle name="Note 2 4 5 8 5" xfId="34381"/>
    <cellStyle name="Note 2 4 5 8 6" xfId="39859"/>
    <cellStyle name="Note 2 4 5 8 7" xfId="44757"/>
    <cellStyle name="Note 2 4 5 8 8" xfId="50767"/>
    <cellStyle name="Note 2 4 5 9" xfId="10868"/>
    <cellStyle name="Note 2 4 6" xfId="868"/>
    <cellStyle name="Note 2 4 6 10" xfId="26843"/>
    <cellStyle name="Note 2 4 6 11" xfId="47001"/>
    <cellStyle name="Note 2 4 6 2" xfId="4143"/>
    <cellStyle name="Note 2 4 6 2 10" xfId="39860"/>
    <cellStyle name="Note 2 4 6 2 11" xfId="44758"/>
    <cellStyle name="Note 2 4 6 2 12" xfId="50768"/>
    <cellStyle name="Note 2 4 6 2 2" xfId="6914"/>
    <cellStyle name="Note 2 4 6 2 2 2" xfId="17420"/>
    <cellStyle name="Note 2 4 6 2 2 3" xfId="24636"/>
    <cellStyle name="Note 2 4 6 2 2 4" xfId="29707"/>
    <cellStyle name="Note 2 4 6 2 2 5" xfId="34383"/>
    <cellStyle name="Note 2 4 6 2 2 6" xfId="39861"/>
    <cellStyle name="Note 2 4 6 2 2 7" xfId="44759"/>
    <cellStyle name="Note 2 4 6 2 2 8" xfId="50769"/>
    <cellStyle name="Note 2 4 6 2 3" xfId="5089"/>
    <cellStyle name="Note 2 4 6 2 3 2" xfId="17421"/>
    <cellStyle name="Note 2 4 6 2 3 3" xfId="24637"/>
    <cellStyle name="Note 2 4 6 2 3 4" xfId="29708"/>
    <cellStyle name="Note 2 4 6 2 3 5" xfId="34384"/>
    <cellStyle name="Note 2 4 6 2 3 6" xfId="39862"/>
    <cellStyle name="Note 2 4 6 2 3 7" xfId="44760"/>
    <cellStyle name="Note 2 4 6 2 3 8" xfId="50770"/>
    <cellStyle name="Note 2 4 6 2 4" xfId="7628"/>
    <cellStyle name="Note 2 4 6 2 4 2" xfId="17422"/>
    <cellStyle name="Note 2 4 6 2 4 3" xfId="24638"/>
    <cellStyle name="Note 2 4 6 2 4 4" xfId="29709"/>
    <cellStyle name="Note 2 4 6 2 4 5" xfId="34385"/>
    <cellStyle name="Note 2 4 6 2 4 6" xfId="39863"/>
    <cellStyle name="Note 2 4 6 2 4 7" xfId="44761"/>
    <cellStyle name="Note 2 4 6 2 4 8" xfId="50771"/>
    <cellStyle name="Note 2 4 6 2 5" xfId="8727"/>
    <cellStyle name="Note 2 4 6 2 5 2" xfId="17423"/>
    <cellStyle name="Note 2 4 6 2 5 3" xfId="24639"/>
    <cellStyle name="Note 2 4 6 2 5 4" xfId="29710"/>
    <cellStyle name="Note 2 4 6 2 5 5" xfId="34386"/>
    <cellStyle name="Note 2 4 6 2 5 6" xfId="39864"/>
    <cellStyle name="Note 2 4 6 2 5 7" xfId="44762"/>
    <cellStyle name="Note 2 4 6 2 5 8" xfId="50772"/>
    <cellStyle name="Note 2 4 6 2 6" xfId="17419"/>
    <cellStyle name="Note 2 4 6 2 7" xfId="24635"/>
    <cellStyle name="Note 2 4 6 2 8" xfId="29706"/>
    <cellStyle name="Note 2 4 6 2 9" xfId="34382"/>
    <cellStyle name="Note 2 4 6 3" xfId="4159"/>
    <cellStyle name="Note 2 4 6 3 10" xfId="17424"/>
    <cellStyle name="Note 2 4 6 3 11" xfId="24640"/>
    <cellStyle name="Note 2 4 6 3 12" xfId="29711"/>
    <cellStyle name="Note 2 4 6 3 13" xfId="34387"/>
    <cellStyle name="Note 2 4 6 3 14" xfId="39865"/>
    <cellStyle name="Note 2 4 6 3 15" xfId="44763"/>
    <cellStyle name="Note 2 4 6 3 16" xfId="50773"/>
    <cellStyle name="Note 2 4 6 3 2" xfId="6921"/>
    <cellStyle name="Note 2 4 6 3 2 2" xfId="17425"/>
    <cellStyle name="Note 2 4 6 3 2 3" xfId="24641"/>
    <cellStyle name="Note 2 4 6 3 2 4" xfId="29712"/>
    <cellStyle name="Note 2 4 6 3 2 5" xfId="34388"/>
    <cellStyle name="Note 2 4 6 3 2 6" xfId="39866"/>
    <cellStyle name="Note 2 4 6 3 2 7" xfId="44764"/>
    <cellStyle name="Note 2 4 6 3 2 8" xfId="50774"/>
    <cellStyle name="Note 2 4 6 3 3" xfId="7562"/>
    <cellStyle name="Note 2 4 6 3 3 2" xfId="17426"/>
    <cellStyle name="Note 2 4 6 3 3 3" xfId="24642"/>
    <cellStyle name="Note 2 4 6 3 3 4" xfId="29713"/>
    <cellStyle name="Note 2 4 6 3 3 5" xfId="34389"/>
    <cellStyle name="Note 2 4 6 3 3 6" xfId="39867"/>
    <cellStyle name="Note 2 4 6 3 3 7" xfId="44765"/>
    <cellStyle name="Note 2 4 6 3 3 8" xfId="50775"/>
    <cellStyle name="Note 2 4 6 3 4" xfId="6111"/>
    <cellStyle name="Note 2 4 6 3 4 2" xfId="17427"/>
    <cellStyle name="Note 2 4 6 3 4 3" xfId="24643"/>
    <cellStyle name="Note 2 4 6 3 4 4" xfId="29714"/>
    <cellStyle name="Note 2 4 6 3 4 5" xfId="34390"/>
    <cellStyle name="Note 2 4 6 3 4 6" xfId="39868"/>
    <cellStyle name="Note 2 4 6 3 4 7" xfId="44766"/>
    <cellStyle name="Note 2 4 6 3 4 8" xfId="50776"/>
    <cellStyle name="Note 2 4 6 3 5" xfId="3722"/>
    <cellStyle name="Note 2 4 6 3 5 2" xfId="17428"/>
    <cellStyle name="Note 2 4 6 3 5 3" xfId="24644"/>
    <cellStyle name="Note 2 4 6 3 5 4" xfId="29715"/>
    <cellStyle name="Note 2 4 6 3 5 5" xfId="34391"/>
    <cellStyle name="Note 2 4 6 3 5 6" xfId="39869"/>
    <cellStyle name="Note 2 4 6 3 5 7" xfId="44767"/>
    <cellStyle name="Note 2 4 6 3 5 8" xfId="50777"/>
    <cellStyle name="Note 2 4 6 3 6" xfId="3959"/>
    <cellStyle name="Note 2 4 6 3 6 2" xfId="17429"/>
    <cellStyle name="Note 2 4 6 3 6 3" xfId="24645"/>
    <cellStyle name="Note 2 4 6 3 6 4" xfId="29716"/>
    <cellStyle name="Note 2 4 6 3 6 5" xfId="34392"/>
    <cellStyle name="Note 2 4 6 3 6 6" xfId="39870"/>
    <cellStyle name="Note 2 4 6 3 6 7" xfId="44768"/>
    <cellStyle name="Note 2 4 6 3 6 8" xfId="50778"/>
    <cellStyle name="Note 2 4 6 3 7" xfId="8711"/>
    <cellStyle name="Note 2 4 6 3 7 2" xfId="17430"/>
    <cellStyle name="Note 2 4 6 3 7 3" xfId="24646"/>
    <cellStyle name="Note 2 4 6 3 7 4" xfId="29717"/>
    <cellStyle name="Note 2 4 6 3 7 5" xfId="34393"/>
    <cellStyle name="Note 2 4 6 3 7 6" xfId="39871"/>
    <cellStyle name="Note 2 4 6 3 7 7" xfId="44769"/>
    <cellStyle name="Note 2 4 6 3 7 8" xfId="50779"/>
    <cellStyle name="Note 2 4 6 3 8" xfId="4963"/>
    <cellStyle name="Note 2 4 6 3 8 2" xfId="17431"/>
    <cellStyle name="Note 2 4 6 3 8 3" xfId="24647"/>
    <cellStyle name="Note 2 4 6 3 8 4" xfId="29718"/>
    <cellStyle name="Note 2 4 6 3 8 5" xfId="34394"/>
    <cellStyle name="Note 2 4 6 3 8 6" xfId="39872"/>
    <cellStyle name="Note 2 4 6 3 8 7" xfId="44770"/>
    <cellStyle name="Note 2 4 6 3 8 8" xfId="50780"/>
    <cellStyle name="Note 2 4 6 3 9" xfId="5410"/>
    <cellStyle name="Note 2 4 6 3 9 2" xfId="17432"/>
    <cellStyle name="Note 2 4 6 3 9 3" xfId="24648"/>
    <cellStyle name="Note 2 4 6 3 9 4" xfId="29719"/>
    <cellStyle name="Note 2 4 6 3 9 5" xfId="34395"/>
    <cellStyle name="Note 2 4 6 3 9 6" xfId="39873"/>
    <cellStyle name="Note 2 4 6 3 9 7" xfId="44771"/>
    <cellStyle name="Note 2 4 6 3 9 8" xfId="50781"/>
    <cellStyle name="Note 2 4 6 4" xfId="5652"/>
    <cellStyle name="Note 2 4 6 4 10" xfId="17433"/>
    <cellStyle name="Note 2 4 6 4 11" xfId="24649"/>
    <cellStyle name="Note 2 4 6 4 12" xfId="29720"/>
    <cellStyle name="Note 2 4 6 4 13" xfId="34396"/>
    <cellStyle name="Note 2 4 6 4 14" xfId="39874"/>
    <cellStyle name="Note 2 4 6 4 15" xfId="44772"/>
    <cellStyle name="Note 2 4 6 4 16" xfId="50782"/>
    <cellStyle name="Note 2 4 6 4 2" xfId="7263"/>
    <cellStyle name="Note 2 4 6 4 2 2" xfId="17434"/>
    <cellStyle name="Note 2 4 6 4 2 3" xfId="24650"/>
    <cellStyle name="Note 2 4 6 4 2 4" xfId="29721"/>
    <cellStyle name="Note 2 4 6 4 2 5" xfId="34397"/>
    <cellStyle name="Note 2 4 6 4 2 6" xfId="39875"/>
    <cellStyle name="Note 2 4 6 4 2 7" xfId="44773"/>
    <cellStyle name="Note 2 4 6 4 2 8" xfId="50783"/>
    <cellStyle name="Note 2 4 6 4 3" xfId="7793"/>
    <cellStyle name="Note 2 4 6 4 3 2" xfId="17435"/>
    <cellStyle name="Note 2 4 6 4 3 3" xfId="24651"/>
    <cellStyle name="Note 2 4 6 4 3 4" xfId="29722"/>
    <cellStyle name="Note 2 4 6 4 3 5" xfId="34398"/>
    <cellStyle name="Note 2 4 6 4 3 6" xfId="39876"/>
    <cellStyle name="Note 2 4 6 4 3 7" xfId="44774"/>
    <cellStyle name="Note 2 4 6 4 3 8" xfId="50784"/>
    <cellStyle name="Note 2 4 6 4 4" xfId="8128"/>
    <cellStyle name="Note 2 4 6 4 4 2" xfId="17436"/>
    <cellStyle name="Note 2 4 6 4 4 3" xfId="24652"/>
    <cellStyle name="Note 2 4 6 4 4 4" xfId="29723"/>
    <cellStyle name="Note 2 4 6 4 4 5" xfId="34399"/>
    <cellStyle name="Note 2 4 6 4 4 6" xfId="39877"/>
    <cellStyle name="Note 2 4 6 4 4 7" xfId="44775"/>
    <cellStyle name="Note 2 4 6 4 4 8" xfId="50785"/>
    <cellStyle name="Note 2 4 6 4 5" xfId="8563"/>
    <cellStyle name="Note 2 4 6 4 5 2" xfId="17437"/>
    <cellStyle name="Note 2 4 6 4 5 3" xfId="24653"/>
    <cellStyle name="Note 2 4 6 4 5 4" xfId="29724"/>
    <cellStyle name="Note 2 4 6 4 5 5" xfId="34400"/>
    <cellStyle name="Note 2 4 6 4 5 6" xfId="39878"/>
    <cellStyle name="Note 2 4 6 4 5 7" xfId="44776"/>
    <cellStyle name="Note 2 4 6 4 5 8" xfId="50786"/>
    <cellStyle name="Note 2 4 6 4 6" xfId="8919"/>
    <cellStyle name="Note 2 4 6 4 6 2" xfId="17438"/>
    <cellStyle name="Note 2 4 6 4 6 3" xfId="24654"/>
    <cellStyle name="Note 2 4 6 4 6 4" xfId="29725"/>
    <cellStyle name="Note 2 4 6 4 6 5" xfId="34401"/>
    <cellStyle name="Note 2 4 6 4 6 6" xfId="39879"/>
    <cellStyle name="Note 2 4 6 4 6 7" xfId="44777"/>
    <cellStyle name="Note 2 4 6 4 6 8" xfId="50787"/>
    <cellStyle name="Note 2 4 6 4 7" xfId="9370"/>
    <cellStyle name="Note 2 4 6 4 7 2" xfId="17439"/>
    <cellStyle name="Note 2 4 6 4 7 3" xfId="24655"/>
    <cellStyle name="Note 2 4 6 4 7 4" xfId="29726"/>
    <cellStyle name="Note 2 4 6 4 7 5" xfId="34402"/>
    <cellStyle name="Note 2 4 6 4 7 6" xfId="39880"/>
    <cellStyle name="Note 2 4 6 4 7 7" xfId="44778"/>
    <cellStyle name="Note 2 4 6 4 7 8" xfId="50788"/>
    <cellStyle name="Note 2 4 6 4 8" xfId="9715"/>
    <cellStyle name="Note 2 4 6 4 8 2" xfId="17440"/>
    <cellStyle name="Note 2 4 6 4 8 3" xfId="24656"/>
    <cellStyle name="Note 2 4 6 4 8 4" xfId="29727"/>
    <cellStyle name="Note 2 4 6 4 8 5" xfId="34403"/>
    <cellStyle name="Note 2 4 6 4 8 6" xfId="39881"/>
    <cellStyle name="Note 2 4 6 4 8 7" xfId="44779"/>
    <cellStyle name="Note 2 4 6 4 8 8" xfId="50789"/>
    <cellStyle name="Note 2 4 6 4 9" xfId="9982"/>
    <cellStyle name="Note 2 4 6 4 9 2" xfId="17441"/>
    <cellStyle name="Note 2 4 6 4 9 3" xfId="24657"/>
    <cellStyle name="Note 2 4 6 4 9 4" xfId="29728"/>
    <cellStyle name="Note 2 4 6 4 9 5" xfId="34404"/>
    <cellStyle name="Note 2 4 6 4 9 6" xfId="39882"/>
    <cellStyle name="Note 2 4 6 4 9 7" xfId="44780"/>
    <cellStyle name="Note 2 4 6 4 9 8" xfId="50790"/>
    <cellStyle name="Note 2 4 6 5" xfId="4388"/>
    <cellStyle name="Note 2 4 6 5 2" xfId="17442"/>
    <cellStyle name="Note 2 4 6 5 3" xfId="24658"/>
    <cellStyle name="Note 2 4 6 5 4" xfId="29729"/>
    <cellStyle name="Note 2 4 6 5 5" xfId="34405"/>
    <cellStyle name="Note 2 4 6 5 6" xfId="39883"/>
    <cellStyle name="Note 2 4 6 5 7" xfId="44781"/>
    <cellStyle name="Note 2 4 6 5 8" xfId="50791"/>
    <cellStyle name="Note 2 4 6 6" xfId="4552"/>
    <cellStyle name="Note 2 4 6 6 2" xfId="17443"/>
    <cellStyle name="Note 2 4 6 6 3" xfId="24659"/>
    <cellStyle name="Note 2 4 6 6 4" xfId="29730"/>
    <cellStyle name="Note 2 4 6 6 5" xfId="34406"/>
    <cellStyle name="Note 2 4 6 6 6" xfId="39884"/>
    <cellStyle name="Note 2 4 6 6 7" xfId="44782"/>
    <cellStyle name="Note 2 4 6 6 8" xfId="50792"/>
    <cellStyle name="Note 2 4 6 7" xfId="6017"/>
    <cellStyle name="Note 2 4 6 7 2" xfId="17444"/>
    <cellStyle name="Note 2 4 6 7 3" xfId="24660"/>
    <cellStyle name="Note 2 4 6 7 4" xfId="29731"/>
    <cellStyle name="Note 2 4 6 7 5" xfId="34407"/>
    <cellStyle name="Note 2 4 6 7 6" xfId="39885"/>
    <cellStyle name="Note 2 4 6 7 7" xfId="44783"/>
    <cellStyle name="Note 2 4 6 7 8" xfId="50793"/>
    <cellStyle name="Note 2 4 6 8" xfId="4540"/>
    <cellStyle name="Note 2 4 6 8 2" xfId="17445"/>
    <cellStyle name="Note 2 4 6 8 3" xfId="24661"/>
    <cellStyle name="Note 2 4 6 8 4" xfId="29732"/>
    <cellStyle name="Note 2 4 6 8 5" xfId="34408"/>
    <cellStyle name="Note 2 4 6 8 6" xfId="39886"/>
    <cellStyle name="Note 2 4 6 8 7" xfId="44784"/>
    <cellStyle name="Note 2 4 6 8 8" xfId="50794"/>
    <cellStyle name="Note 2 4 6 9" xfId="10901"/>
    <cellStyle name="Note 2 4 7" xfId="907"/>
    <cellStyle name="Note 2 4 7 10" xfId="32370"/>
    <cellStyle name="Note 2 4 7 11" xfId="47011"/>
    <cellStyle name="Note 2 4 7 2" xfId="4168"/>
    <cellStyle name="Note 2 4 7 2 10" xfId="39887"/>
    <cellStyle name="Note 2 4 7 2 11" xfId="44785"/>
    <cellStyle name="Note 2 4 7 2 12" xfId="50795"/>
    <cellStyle name="Note 2 4 7 2 2" xfId="6926"/>
    <cellStyle name="Note 2 4 7 2 2 2" xfId="17447"/>
    <cellStyle name="Note 2 4 7 2 2 3" xfId="24663"/>
    <cellStyle name="Note 2 4 7 2 2 4" xfId="29734"/>
    <cellStyle name="Note 2 4 7 2 2 5" xfId="34410"/>
    <cellStyle name="Note 2 4 7 2 2 6" xfId="39888"/>
    <cellStyle name="Note 2 4 7 2 2 7" xfId="44786"/>
    <cellStyle name="Note 2 4 7 2 2 8" xfId="50796"/>
    <cellStyle name="Note 2 4 7 2 3" xfId="5455"/>
    <cellStyle name="Note 2 4 7 2 3 2" xfId="17448"/>
    <cellStyle name="Note 2 4 7 2 3 3" xfId="24664"/>
    <cellStyle name="Note 2 4 7 2 3 4" xfId="29735"/>
    <cellStyle name="Note 2 4 7 2 3 5" xfId="34411"/>
    <cellStyle name="Note 2 4 7 2 3 6" xfId="39889"/>
    <cellStyle name="Note 2 4 7 2 3 7" xfId="44787"/>
    <cellStyle name="Note 2 4 7 2 3 8" xfId="50797"/>
    <cellStyle name="Note 2 4 7 2 4" xfId="5666"/>
    <cellStyle name="Note 2 4 7 2 4 2" xfId="17449"/>
    <cellStyle name="Note 2 4 7 2 4 3" xfId="24665"/>
    <cellStyle name="Note 2 4 7 2 4 4" xfId="29736"/>
    <cellStyle name="Note 2 4 7 2 4 5" xfId="34412"/>
    <cellStyle name="Note 2 4 7 2 4 6" xfId="39890"/>
    <cellStyle name="Note 2 4 7 2 4 7" xfId="44788"/>
    <cellStyle name="Note 2 4 7 2 4 8" xfId="50798"/>
    <cellStyle name="Note 2 4 7 2 5" xfId="8697"/>
    <cellStyle name="Note 2 4 7 2 5 2" xfId="17450"/>
    <cellStyle name="Note 2 4 7 2 5 3" xfId="24666"/>
    <cellStyle name="Note 2 4 7 2 5 4" xfId="29737"/>
    <cellStyle name="Note 2 4 7 2 5 5" xfId="34413"/>
    <cellStyle name="Note 2 4 7 2 5 6" xfId="39891"/>
    <cellStyle name="Note 2 4 7 2 5 7" xfId="44789"/>
    <cellStyle name="Note 2 4 7 2 5 8" xfId="50799"/>
    <cellStyle name="Note 2 4 7 2 6" xfId="17446"/>
    <cellStyle name="Note 2 4 7 2 7" xfId="24662"/>
    <cellStyle name="Note 2 4 7 2 8" xfId="29733"/>
    <cellStyle name="Note 2 4 7 2 9" xfId="34409"/>
    <cellStyle name="Note 2 4 7 3" xfId="4817"/>
    <cellStyle name="Note 2 4 7 3 10" xfId="17451"/>
    <cellStyle name="Note 2 4 7 3 11" xfId="24667"/>
    <cellStyle name="Note 2 4 7 3 12" xfId="29738"/>
    <cellStyle name="Note 2 4 7 3 13" xfId="34414"/>
    <cellStyle name="Note 2 4 7 3 14" xfId="39892"/>
    <cellStyle name="Note 2 4 7 3 15" xfId="44790"/>
    <cellStyle name="Note 2 4 7 3 16" xfId="50800"/>
    <cellStyle name="Note 2 4 7 3 2" xfId="7168"/>
    <cellStyle name="Note 2 4 7 3 2 2" xfId="17452"/>
    <cellStyle name="Note 2 4 7 3 2 3" xfId="24668"/>
    <cellStyle name="Note 2 4 7 3 2 4" xfId="29739"/>
    <cellStyle name="Note 2 4 7 3 2 5" xfId="34415"/>
    <cellStyle name="Note 2 4 7 3 2 6" xfId="39893"/>
    <cellStyle name="Note 2 4 7 3 2 7" xfId="44791"/>
    <cellStyle name="Note 2 4 7 3 2 8" xfId="50801"/>
    <cellStyle name="Note 2 4 7 3 3" xfId="7723"/>
    <cellStyle name="Note 2 4 7 3 3 2" xfId="17453"/>
    <cellStyle name="Note 2 4 7 3 3 3" xfId="24669"/>
    <cellStyle name="Note 2 4 7 3 3 4" xfId="29740"/>
    <cellStyle name="Note 2 4 7 3 3 5" xfId="34416"/>
    <cellStyle name="Note 2 4 7 3 3 6" xfId="39894"/>
    <cellStyle name="Note 2 4 7 3 3 7" xfId="44792"/>
    <cellStyle name="Note 2 4 7 3 3 8" xfId="50802"/>
    <cellStyle name="Note 2 4 7 3 4" xfId="8035"/>
    <cellStyle name="Note 2 4 7 3 4 2" xfId="17454"/>
    <cellStyle name="Note 2 4 7 3 4 3" xfId="24670"/>
    <cellStyle name="Note 2 4 7 3 4 4" xfId="29741"/>
    <cellStyle name="Note 2 4 7 3 4 5" xfId="34417"/>
    <cellStyle name="Note 2 4 7 3 4 6" xfId="39895"/>
    <cellStyle name="Note 2 4 7 3 4 7" xfId="44793"/>
    <cellStyle name="Note 2 4 7 3 4 8" xfId="50803"/>
    <cellStyle name="Note 2 4 7 3 5" xfId="8496"/>
    <cellStyle name="Note 2 4 7 3 5 2" xfId="17455"/>
    <cellStyle name="Note 2 4 7 3 5 3" xfId="24671"/>
    <cellStyle name="Note 2 4 7 3 5 4" xfId="29742"/>
    <cellStyle name="Note 2 4 7 3 5 5" xfId="34418"/>
    <cellStyle name="Note 2 4 7 3 5 6" xfId="39896"/>
    <cellStyle name="Note 2 4 7 3 5 7" xfId="44794"/>
    <cellStyle name="Note 2 4 7 3 5 8" xfId="50804"/>
    <cellStyle name="Note 2 4 7 3 6" xfId="8835"/>
    <cellStyle name="Note 2 4 7 3 6 2" xfId="17456"/>
    <cellStyle name="Note 2 4 7 3 6 3" xfId="24672"/>
    <cellStyle name="Note 2 4 7 3 6 4" xfId="29743"/>
    <cellStyle name="Note 2 4 7 3 6 5" xfId="34419"/>
    <cellStyle name="Note 2 4 7 3 6 6" xfId="39897"/>
    <cellStyle name="Note 2 4 7 3 6 7" xfId="44795"/>
    <cellStyle name="Note 2 4 7 3 6 8" xfId="50805"/>
    <cellStyle name="Note 2 4 7 3 7" xfId="9297"/>
    <cellStyle name="Note 2 4 7 3 7 2" xfId="17457"/>
    <cellStyle name="Note 2 4 7 3 7 3" xfId="24673"/>
    <cellStyle name="Note 2 4 7 3 7 4" xfId="29744"/>
    <cellStyle name="Note 2 4 7 3 7 5" xfId="34420"/>
    <cellStyle name="Note 2 4 7 3 7 6" xfId="39898"/>
    <cellStyle name="Note 2 4 7 3 7 7" xfId="44796"/>
    <cellStyle name="Note 2 4 7 3 7 8" xfId="50806"/>
    <cellStyle name="Note 2 4 7 3 8" xfId="9659"/>
    <cellStyle name="Note 2 4 7 3 8 2" xfId="17458"/>
    <cellStyle name="Note 2 4 7 3 8 3" xfId="24674"/>
    <cellStyle name="Note 2 4 7 3 8 4" xfId="29745"/>
    <cellStyle name="Note 2 4 7 3 8 5" xfId="34421"/>
    <cellStyle name="Note 2 4 7 3 8 6" xfId="39899"/>
    <cellStyle name="Note 2 4 7 3 8 7" xfId="44797"/>
    <cellStyle name="Note 2 4 7 3 8 8" xfId="50807"/>
    <cellStyle name="Note 2 4 7 3 9" xfId="9928"/>
    <cellStyle name="Note 2 4 7 3 9 2" xfId="17459"/>
    <cellStyle name="Note 2 4 7 3 9 3" xfId="24675"/>
    <cellStyle name="Note 2 4 7 3 9 4" xfId="29746"/>
    <cellStyle name="Note 2 4 7 3 9 5" xfId="34422"/>
    <cellStyle name="Note 2 4 7 3 9 6" xfId="39900"/>
    <cellStyle name="Note 2 4 7 3 9 7" xfId="44798"/>
    <cellStyle name="Note 2 4 7 3 9 8" xfId="50808"/>
    <cellStyle name="Note 2 4 7 4" xfId="3746"/>
    <cellStyle name="Note 2 4 7 4 10" xfId="17460"/>
    <cellStyle name="Note 2 4 7 4 11" xfId="24676"/>
    <cellStyle name="Note 2 4 7 4 12" xfId="29747"/>
    <cellStyle name="Note 2 4 7 4 13" xfId="34423"/>
    <cellStyle name="Note 2 4 7 4 14" xfId="39901"/>
    <cellStyle name="Note 2 4 7 4 15" xfId="44799"/>
    <cellStyle name="Note 2 4 7 4 16" xfId="50809"/>
    <cellStyle name="Note 2 4 7 4 2" xfId="6802"/>
    <cellStyle name="Note 2 4 7 4 2 2" xfId="17461"/>
    <cellStyle name="Note 2 4 7 4 2 3" xfId="24677"/>
    <cellStyle name="Note 2 4 7 4 2 4" xfId="29748"/>
    <cellStyle name="Note 2 4 7 4 2 5" xfId="34424"/>
    <cellStyle name="Note 2 4 7 4 2 6" xfId="39902"/>
    <cellStyle name="Note 2 4 7 4 2 7" xfId="44800"/>
    <cellStyle name="Note 2 4 7 4 2 8" xfId="50810"/>
    <cellStyle name="Note 2 4 7 4 3" xfId="5801"/>
    <cellStyle name="Note 2 4 7 4 3 2" xfId="17462"/>
    <cellStyle name="Note 2 4 7 4 3 3" xfId="24678"/>
    <cellStyle name="Note 2 4 7 4 3 4" xfId="29749"/>
    <cellStyle name="Note 2 4 7 4 3 5" xfId="34425"/>
    <cellStyle name="Note 2 4 7 4 3 6" xfId="39903"/>
    <cellStyle name="Note 2 4 7 4 3 7" xfId="44801"/>
    <cellStyle name="Note 2 4 7 4 3 8" xfId="50811"/>
    <cellStyle name="Note 2 4 7 4 4" xfId="6595"/>
    <cellStyle name="Note 2 4 7 4 4 2" xfId="17463"/>
    <cellStyle name="Note 2 4 7 4 4 3" xfId="24679"/>
    <cellStyle name="Note 2 4 7 4 4 4" xfId="29750"/>
    <cellStyle name="Note 2 4 7 4 4 5" xfId="34426"/>
    <cellStyle name="Note 2 4 7 4 4 6" xfId="39904"/>
    <cellStyle name="Note 2 4 7 4 4 7" xfId="44802"/>
    <cellStyle name="Note 2 4 7 4 4 8" xfId="50812"/>
    <cellStyle name="Note 2 4 7 4 5" xfId="7815"/>
    <cellStyle name="Note 2 4 7 4 5 2" xfId="17464"/>
    <cellStyle name="Note 2 4 7 4 5 3" xfId="24680"/>
    <cellStyle name="Note 2 4 7 4 5 4" xfId="29751"/>
    <cellStyle name="Note 2 4 7 4 5 5" xfId="34427"/>
    <cellStyle name="Note 2 4 7 4 5 6" xfId="39905"/>
    <cellStyle name="Note 2 4 7 4 5 7" xfId="44803"/>
    <cellStyle name="Note 2 4 7 4 5 8" xfId="50813"/>
    <cellStyle name="Note 2 4 7 4 6" xfId="6699"/>
    <cellStyle name="Note 2 4 7 4 6 2" xfId="17465"/>
    <cellStyle name="Note 2 4 7 4 6 3" xfId="24681"/>
    <cellStyle name="Note 2 4 7 4 6 4" xfId="29752"/>
    <cellStyle name="Note 2 4 7 4 6 5" xfId="34428"/>
    <cellStyle name="Note 2 4 7 4 6 6" xfId="39906"/>
    <cellStyle name="Note 2 4 7 4 6 7" xfId="44804"/>
    <cellStyle name="Note 2 4 7 4 6 8" xfId="50814"/>
    <cellStyle name="Note 2 4 7 4 7" xfId="4684"/>
    <cellStyle name="Note 2 4 7 4 7 2" xfId="17466"/>
    <cellStyle name="Note 2 4 7 4 7 3" xfId="24682"/>
    <cellStyle name="Note 2 4 7 4 7 4" xfId="29753"/>
    <cellStyle name="Note 2 4 7 4 7 5" xfId="34429"/>
    <cellStyle name="Note 2 4 7 4 7 6" xfId="39907"/>
    <cellStyle name="Note 2 4 7 4 7 7" xfId="44805"/>
    <cellStyle name="Note 2 4 7 4 7 8" xfId="50815"/>
    <cellStyle name="Note 2 4 7 4 8" xfId="6587"/>
    <cellStyle name="Note 2 4 7 4 8 2" xfId="17467"/>
    <cellStyle name="Note 2 4 7 4 8 3" xfId="24683"/>
    <cellStyle name="Note 2 4 7 4 8 4" xfId="29754"/>
    <cellStyle name="Note 2 4 7 4 8 5" xfId="34430"/>
    <cellStyle name="Note 2 4 7 4 8 6" xfId="39908"/>
    <cellStyle name="Note 2 4 7 4 8 7" xfId="44806"/>
    <cellStyle name="Note 2 4 7 4 8 8" xfId="50816"/>
    <cellStyle name="Note 2 4 7 4 9" xfId="5325"/>
    <cellStyle name="Note 2 4 7 4 9 2" xfId="17468"/>
    <cellStyle name="Note 2 4 7 4 9 3" xfId="24684"/>
    <cellStyle name="Note 2 4 7 4 9 4" xfId="29755"/>
    <cellStyle name="Note 2 4 7 4 9 5" xfId="34431"/>
    <cellStyle name="Note 2 4 7 4 9 6" xfId="39909"/>
    <cellStyle name="Note 2 4 7 4 9 7" xfId="44807"/>
    <cellStyle name="Note 2 4 7 4 9 8" xfId="50817"/>
    <cellStyle name="Note 2 4 7 5" xfId="5053"/>
    <cellStyle name="Note 2 4 7 5 2" xfId="17469"/>
    <cellStyle name="Note 2 4 7 5 3" xfId="24685"/>
    <cellStyle name="Note 2 4 7 5 4" xfId="29756"/>
    <cellStyle name="Note 2 4 7 5 5" xfId="34432"/>
    <cellStyle name="Note 2 4 7 5 6" xfId="39910"/>
    <cellStyle name="Note 2 4 7 5 7" xfId="44808"/>
    <cellStyle name="Note 2 4 7 5 8" xfId="50818"/>
    <cellStyle name="Note 2 4 7 6" xfId="4620"/>
    <cellStyle name="Note 2 4 7 6 2" xfId="17470"/>
    <cellStyle name="Note 2 4 7 6 3" xfId="24686"/>
    <cellStyle name="Note 2 4 7 6 4" xfId="29757"/>
    <cellStyle name="Note 2 4 7 6 5" xfId="34433"/>
    <cellStyle name="Note 2 4 7 6 6" xfId="39911"/>
    <cellStyle name="Note 2 4 7 6 7" xfId="44809"/>
    <cellStyle name="Note 2 4 7 6 8" xfId="50819"/>
    <cellStyle name="Note 2 4 7 7" xfId="4953"/>
    <cellStyle name="Note 2 4 7 7 2" xfId="17471"/>
    <cellStyle name="Note 2 4 7 7 3" xfId="24687"/>
    <cellStyle name="Note 2 4 7 7 4" xfId="29758"/>
    <cellStyle name="Note 2 4 7 7 5" xfId="34434"/>
    <cellStyle name="Note 2 4 7 7 6" xfId="39912"/>
    <cellStyle name="Note 2 4 7 7 7" xfId="44810"/>
    <cellStyle name="Note 2 4 7 7 8" xfId="50820"/>
    <cellStyle name="Note 2 4 7 8" xfId="4755"/>
    <cellStyle name="Note 2 4 7 8 2" xfId="17472"/>
    <cellStyle name="Note 2 4 7 8 3" xfId="24688"/>
    <cellStyle name="Note 2 4 7 8 4" xfId="29759"/>
    <cellStyle name="Note 2 4 7 8 5" xfId="34435"/>
    <cellStyle name="Note 2 4 7 8 6" xfId="39913"/>
    <cellStyle name="Note 2 4 7 8 7" xfId="44811"/>
    <cellStyle name="Note 2 4 7 8 8" xfId="50821"/>
    <cellStyle name="Note 2 4 7 9" xfId="10932"/>
    <cellStyle name="Note 2 4 8" xfId="940"/>
    <cellStyle name="Note 2 4 8 10" xfId="10216"/>
    <cellStyle name="Note 2 4 8 11" xfId="47021"/>
    <cellStyle name="Note 2 4 8 2" xfId="4188"/>
    <cellStyle name="Note 2 4 8 2 10" xfId="39914"/>
    <cellStyle name="Note 2 4 8 2 11" xfId="44812"/>
    <cellStyle name="Note 2 4 8 2 12" xfId="50822"/>
    <cellStyle name="Note 2 4 8 2 2" xfId="6934"/>
    <cellStyle name="Note 2 4 8 2 2 2" xfId="17474"/>
    <cellStyle name="Note 2 4 8 2 2 3" xfId="24690"/>
    <cellStyle name="Note 2 4 8 2 2 4" xfId="29761"/>
    <cellStyle name="Note 2 4 8 2 2 5" xfId="34437"/>
    <cellStyle name="Note 2 4 8 2 2 6" xfId="39915"/>
    <cellStyle name="Note 2 4 8 2 2 7" xfId="44813"/>
    <cellStyle name="Note 2 4 8 2 2 8" xfId="50823"/>
    <cellStyle name="Note 2 4 8 2 3" xfId="5450"/>
    <cellStyle name="Note 2 4 8 2 3 2" xfId="17475"/>
    <cellStyle name="Note 2 4 8 2 3 3" xfId="24691"/>
    <cellStyle name="Note 2 4 8 2 3 4" xfId="29762"/>
    <cellStyle name="Note 2 4 8 2 3 5" xfId="34438"/>
    <cellStyle name="Note 2 4 8 2 3 6" xfId="39916"/>
    <cellStyle name="Note 2 4 8 2 3 7" xfId="44814"/>
    <cellStyle name="Note 2 4 8 2 3 8" xfId="50824"/>
    <cellStyle name="Note 2 4 8 2 4" xfId="7527"/>
    <cellStyle name="Note 2 4 8 2 4 2" xfId="17476"/>
    <cellStyle name="Note 2 4 8 2 4 3" xfId="24692"/>
    <cellStyle name="Note 2 4 8 2 4 4" xfId="29763"/>
    <cellStyle name="Note 2 4 8 2 4 5" xfId="34439"/>
    <cellStyle name="Note 2 4 8 2 4 6" xfId="39917"/>
    <cellStyle name="Note 2 4 8 2 4 7" xfId="44815"/>
    <cellStyle name="Note 2 4 8 2 4 8" xfId="50825"/>
    <cellStyle name="Note 2 4 8 2 5" xfId="6058"/>
    <cellStyle name="Note 2 4 8 2 5 2" xfId="17477"/>
    <cellStyle name="Note 2 4 8 2 5 3" xfId="24693"/>
    <cellStyle name="Note 2 4 8 2 5 4" xfId="29764"/>
    <cellStyle name="Note 2 4 8 2 5 5" xfId="34440"/>
    <cellStyle name="Note 2 4 8 2 5 6" xfId="39918"/>
    <cellStyle name="Note 2 4 8 2 5 7" xfId="44816"/>
    <cellStyle name="Note 2 4 8 2 5 8" xfId="50826"/>
    <cellStyle name="Note 2 4 8 2 6" xfId="17473"/>
    <cellStyle name="Note 2 4 8 2 7" xfId="24689"/>
    <cellStyle name="Note 2 4 8 2 8" xfId="29760"/>
    <cellStyle name="Note 2 4 8 2 9" xfId="34436"/>
    <cellStyle name="Note 2 4 8 3" xfId="5289"/>
    <cellStyle name="Note 2 4 8 3 10" xfId="17478"/>
    <cellStyle name="Note 2 4 8 3 11" xfId="24694"/>
    <cellStyle name="Note 2 4 8 3 12" xfId="29765"/>
    <cellStyle name="Note 2 4 8 3 13" xfId="34441"/>
    <cellStyle name="Note 2 4 8 3 14" xfId="39919"/>
    <cellStyle name="Note 2 4 8 3 15" xfId="44817"/>
    <cellStyle name="Note 2 4 8 3 16" xfId="50827"/>
    <cellStyle name="Note 2 4 8 3 2" xfId="7325"/>
    <cellStyle name="Note 2 4 8 3 2 2" xfId="17479"/>
    <cellStyle name="Note 2 4 8 3 2 3" xfId="24695"/>
    <cellStyle name="Note 2 4 8 3 2 4" xfId="29766"/>
    <cellStyle name="Note 2 4 8 3 2 5" xfId="34442"/>
    <cellStyle name="Note 2 4 8 3 2 6" xfId="39920"/>
    <cellStyle name="Note 2 4 8 3 2 7" xfId="44818"/>
    <cellStyle name="Note 2 4 8 3 2 8" xfId="50828"/>
    <cellStyle name="Note 2 4 8 3 3" xfId="7849"/>
    <cellStyle name="Note 2 4 8 3 3 2" xfId="17480"/>
    <cellStyle name="Note 2 4 8 3 3 3" xfId="24696"/>
    <cellStyle name="Note 2 4 8 3 3 4" xfId="29767"/>
    <cellStyle name="Note 2 4 8 3 3 5" xfId="34443"/>
    <cellStyle name="Note 2 4 8 3 3 6" xfId="39921"/>
    <cellStyle name="Note 2 4 8 3 3 7" xfId="44819"/>
    <cellStyle name="Note 2 4 8 3 3 8" xfId="50829"/>
    <cellStyle name="Note 2 4 8 3 4" xfId="8191"/>
    <cellStyle name="Note 2 4 8 3 4 2" xfId="17481"/>
    <cellStyle name="Note 2 4 8 3 4 3" xfId="24697"/>
    <cellStyle name="Note 2 4 8 3 4 4" xfId="29768"/>
    <cellStyle name="Note 2 4 8 3 4 5" xfId="34444"/>
    <cellStyle name="Note 2 4 8 3 4 6" xfId="39922"/>
    <cellStyle name="Note 2 4 8 3 4 7" xfId="44820"/>
    <cellStyle name="Note 2 4 8 3 4 8" xfId="50830"/>
    <cellStyle name="Note 2 4 8 3 5" xfId="8621"/>
    <cellStyle name="Note 2 4 8 3 5 2" xfId="17482"/>
    <cellStyle name="Note 2 4 8 3 5 3" xfId="24698"/>
    <cellStyle name="Note 2 4 8 3 5 4" xfId="29769"/>
    <cellStyle name="Note 2 4 8 3 5 5" xfId="34445"/>
    <cellStyle name="Note 2 4 8 3 5 6" xfId="39923"/>
    <cellStyle name="Note 2 4 8 3 5 7" xfId="44821"/>
    <cellStyle name="Note 2 4 8 3 5 8" xfId="50831"/>
    <cellStyle name="Note 2 4 8 3 6" xfId="8974"/>
    <cellStyle name="Note 2 4 8 3 6 2" xfId="17483"/>
    <cellStyle name="Note 2 4 8 3 6 3" xfId="24699"/>
    <cellStyle name="Note 2 4 8 3 6 4" xfId="29770"/>
    <cellStyle name="Note 2 4 8 3 6 5" xfId="34446"/>
    <cellStyle name="Note 2 4 8 3 6 6" xfId="39924"/>
    <cellStyle name="Note 2 4 8 3 6 7" xfId="44822"/>
    <cellStyle name="Note 2 4 8 3 6 8" xfId="50832"/>
    <cellStyle name="Note 2 4 8 3 7" xfId="9429"/>
    <cellStyle name="Note 2 4 8 3 7 2" xfId="17484"/>
    <cellStyle name="Note 2 4 8 3 7 3" xfId="24700"/>
    <cellStyle name="Note 2 4 8 3 7 4" xfId="29771"/>
    <cellStyle name="Note 2 4 8 3 7 5" xfId="34447"/>
    <cellStyle name="Note 2 4 8 3 7 6" xfId="39925"/>
    <cellStyle name="Note 2 4 8 3 7 7" xfId="44823"/>
    <cellStyle name="Note 2 4 8 3 7 8" xfId="50833"/>
    <cellStyle name="Note 2 4 8 3 8" xfId="9755"/>
    <cellStyle name="Note 2 4 8 3 8 2" xfId="17485"/>
    <cellStyle name="Note 2 4 8 3 8 3" xfId="24701"/>
    <cellStyle name="Note 2 4 8 3 8 4" xfId="29772"/>
    <cellStyle name="Note 2 4 8 3 8 5" xfId="34448"/>
    <cellStyle name="Note 2 4 8 3 8 6" xfId="39926"/>
    <cellStyle name="Note 2 4 8 3 8 7" xfId="44824"/>
    <cellStyle name="Note 2 4 8 3 8 8" xfId="50834"/>
    <cellStyle name="Note 2 4 8 3 9" xfId="10024"/>
    <cellStyle name="Note 2 4 8 3 9 2" xfId="17486"/>
    <cellStyle name="Note 2 4 8 3 9 3" xfId="24702"/>
    <cellStyle name="Note 2 4 8 3 9 4" xfId="29773"/>
    <cellStyle name="Note 2 4 8 3 9 5" xfId="34449"/>
    <cellStyle name="Note 2 4 8 3 9 6" xfId="39927"/>
    <cellStyle name="Note 2 4 8 3 9 7" xfId="44825"/>
    <cellStyle name="Note 2 4 8 3 9 8" xfId="50835"/>
    <cellStyle name="Note 2 4 8 4" xfId="4955"/>
    <cellStyle name="Note 2 4 8 4 10" xfId="17487"/>
    <cellStyle name="Note 2 4 8 4 11" xfId="24703"/>
    <cellStyle name="Note 2 4 8 4 12" xfId="29774"/>
    <cellStyle name="Note 2 4 8 4 13" xfId="34450"/>
    <cellStyle name="Note 2 4 8 4 14" xfId="39928"/>
    <cellStyle name="Note 2 4 8 4 15" xfId="44826"/>
    <cellStyle name="Note 2 4 8 4 16" xfId="50836"/>
    <cellStyle name="Note 2 4 8 4 2" xfId="6771"/>
    <cellStyle name="Note 2 4 8 4 2 2" xfId="17488"/>
    <cellStyle name="Note 2 4 8 4 2 3" xfId="24704"/>
    <cellStyle name="Note 2 4 8 4 2 4" xfId="29775"/>
    <cellStyle name="Note 2 4 8 4 2 5" xfId="34451"/>
    <cellStyle name="Note 2 4 8 4 2 6" xfId="39929"/>
    <cellStyle name="Note 2 4 8 4 2 7" xfId="44827"/>
    <cellStyle name="Note 2 4 8 4 2 8" xfId="50837"/>
    <cellStyle name="Note 2 4 8 4 3" xfId="5136"/>
    <cellStyle name="Note 2 4 8 4 3 2" xfId="17489"/>
    <cellStyle name="Note 2 4 8 4 3 3" xfId="24705"/>
    <cellStyle name="Note 2 4 8 4 3 4" xfId="29776"/>
    <cellStyle name="Note 2 4 8 4 3 5" xfId="34452"/>
    <cellStyle name="Note 2 4 8 4 3 6" xfId="39930"/>
    <cellStyle name="Note 2 4 8 4 3 7" xfId="44828"/>
    <cellStyle name="Note 2 4 8 4 3 8" xfId="50838"/>
    <cellStyle name="Note 2 4 8 4 4" xfId="6638"/>
    <cellStyle name="Note 2 4 8 4 4 2" xfId="17490"/>
    <cellStyle name="Note 2 4 8 4 4 3" xfId="24706"/>
    <cellStyle name="Note 2 4 8 4 4 4" xfId="29777"/>
    <cellStyle name="Note 2 4 8 4 4 5" xfId="34453"/>
    <cellStyle name="Note 2 4 8 4 4 6" xfId="39931"/>
    <cellStyle name="Note 2 4 8 4 4 7" xfId="44829"/>
    <cellStyle name="Note 2 4 8 4 4 8" xfId="50839"/>
    <cellStyle name="Note 2 4 8 4 5" xfId="3707"/>
    <cellStyle name="Note 2 4 8 4 5 2" xfId="17491"/>
    <cellStyle name="Note 2 4 8 4 5 3" xfId="24707"/>
    <cellStyle name="Note 2 4 8 4 5 4" xfId="29778"/>
    <cellStyle name="Note 2 4 8 4 5 5" xfId="34454"/>
    <cellStyle name="Note 2 4 8 4 5 6" xfId="39932"/>
    <cellStyle name="Note 2 4 8 4 5 7" xfId="44830"/>
    <cellStyle name="Note 2 4 8 4 5 8" xfId="50840"/>
    <cellStyle name="Note 2 4 8 4 6" xfId="6485"/>
    <cellStyle name="Note 2 4 8 4 6 2" xfId="17492"/>
    <cellStyle name="Note 2 4 8 4 6 3" xfId="24708"/>
    <cellStyle name="Note 2 4 8 4 6 4" xfId="29779"/>
    <cellStyle name="Note 2 4 8 4 6 5" xfId="34455"/>
    <cellStyle name="Note 2 4 8 4 6 6" xfId="39933"/>
    <cellStyle name="Note 2 4 8 4 6 7" xfId="44831"/>
    <cellStyle name="Note 2 4 8 4 6 8" xfId="50841"/>
    <cellStyle name="Note 2 4 8 4 7" xfId="4651"/>
    <cellStyle name="Note 2 4 8 4 7 2" xfId="17493"/>
    <cellStyle name="Note 2 4 8 4 7 3" xfId="24709"/>
    <cellStyle name="Note 2 4 8 4 7 4" xfId="29780"/>
    <cellStyle name="Note 2 4 8 4 7 5" xfId="34456"/>
    <cellStyle name="Note 2 4 8 4 7 6" xfId="39934"/>
    <cellStyle name="Note 2 4 8 4 7 7" xfId="44832"/>
    <cellStyle name="Note 2 4 8 4 7 8" xfId="50842"/>
    <cellStyle name="Note 2 4 8 4 8" xfId="5742"/>
    <cellStyle name="Note 2 4 8 4 8 2" xfId="17494"/>
    <cellStyle name="Note 2 4 8 4 8 3" xfId="24710"/>
    <cellStyle name="Note 2 4 8 4 8 4" xfId="29781"/>
    <cellStyle name="Note 2 4 8 4 8 5" xfId="34457"/>
    <cellStyle name="Note 2 4 8 4 8 6" xfId="39935"/>
    <cellStyle name="Note 2 4 8 4 8 7" xfId="44833"/>
    <cellStyle name="Note 2 4 8 4 8 8" xfId="50843"/>
    <cellStyle name="Note 2 4 8 4 9" xfId="6312"/>
    <cellStyle name="Note 2 4 8 4 9 2" xfId="17495"/>
    <cellStyle name="Note 2 4 8 4 9 3" xfId="24711"/>
    <cellStyle name="Note 2 4 8 4 9 4" xfId="29782"/>
    <cellStyle name="Note 2 4 8 4 9 5" xfId="34458"/>
    <cellStyle name="Note 2 4 8 4 9 6" xfId="39936"/>
    <cellStyle name="Note 2 4 8 4 9 7" xfId="44834"/>
    <cellStyle name="Note 2 4 8 4 9 8" xfId="50844"/>
    <cellStyle name="Note 2 4 8 5" xfId="5504"/>
    <cellStyle name="Note 2 4 8 5 2" xfId="17496"/>
    <cellStyle name="Note 2 4 8 5 3" xfId="24712"/>
    <cellStyle name="Note 2 4 8 5 4" xfId="29783"/>
    <cellStyle name="Note 2 4 8 5 5" xfId="34459"/>
    <cellStyle name="Note 2 4 8 5 6" xfId="39937"/>
    <cellStyle name="Note 2 4 8 5 7" xfId="44835"/>
    <cellStyle name="Note 2 4 8 5 8" xfId="50845"/>
    <cellStyle name="Note 2 4 8 6" xfId="3948"/>
    <cellStyle name="Note 2 4 8 6 2" xfId="17497"/>
    <cellStyle name="Note 2 4 8 6 3" xfId="24713"/>
    <cellStyle name="Note 2 4 8 6 4" xfId="29784"/>
    <cellStyle name="Note 2 4 8 6 5" xfId="34460"/>
    <cellStyle name="Note 2 4 8 6 6" xfId="39938"/>
    <cellStyle name="Note 2 4 8 6 7" xfId="44836"/>
    <cellStyle name="Note 2 4 8 6 8" xfId="50846"/>
    <cellStyle name="Note 2 4 8 7" xfId="4992"/>
    <cellStyle name="Note 2 4 8 7 2" xfId="17498"/>
    <cellStyle name="Note 2 4 8 7 3" xfId="24714"/>
    <cellStyle name="Note 2 4 8 7 4" xfId="29785"/>
    <cellStyle name="Note 2 4 8 7 5" xfId="34461"/>
    <cellStyle name="Note 2 4 8 7 6" xfId="39939"/>
    <cellStyle name="Note 2 4 8 7 7" xfId="44837"/>
    <cellStyle name="Note 2 4 8 7 8" xfId="50847"/>
    <cellStyle name="Note 2 4 8 8" xfId="5594"/>
    <cellStyle name="Note 2 4 8 8 2" xfId="17499"/>
    <cellStyle name="Note 2 4 8 8 3" xfId="24715"/>
    <cellStyle name="Note 2 4 8 8 4" xfId="29786"/>
    <cellStyle name="Note 2 4 8 8 5" xfId="34462"/>
    <cellStyle name="Note 2 4 8 8 6" xfId="39940"/>
    <cellStyle name="Note 2 4 8 8 7" xfId="44838"/>
    <cellStyle name="Note 2 4 8 8 8" xfId="50848"/>
    <cellStyle name="Note 2 4 8 9" xfId="10958"/>
    <cellStyle name="Note 2 4 9" xfId="958"/>
    <cellStyle name="Note 2 4 9 10" xfId="20177"/>
    <cellStyle name="Note 2 4 9 11" xfId="47029"/>
    <cellStyle name="Note 2 4 9 2" xfId="4201"/>
    <cellStyle name="Note 2 4 9 2 10" xfId="39941"/>
    <cellStyle name="Note 2 4 9 2 11" xfId="44839"/>
    <cellStyle name="Note 2 4 9 2 12" xfId="50849"/>
    <cellStyle name="Note 2 4 9 2 2" xfId="6941"/>
    <cellStyle name="Note 2 4 9 2 2 2" xfId="17501"/>
    <cellStyle name="Note 2 4 9 2 2 3" xfId="24717"/>
    <cellStyle name="Note 2 4 9 2 2 4" xfId="29788"/>
    <cellStyle name="Note 2 4 9 2 2 5" xfId="34464"/>
    <cellStyle name="Note 2 4 9 2 2 6" xfId="39942"/>
    <cellStyle name="Note 2 4 9 2 2 7" xfId="44840"/>
    <cellStyle name="Note 2 4 9 2 2 8" xfId="50850"/>
    <cellStyle name="Note 2 4 9 2 3" xfId="6747"/>
    <cellStyle name="Note 2 4 9 2 3 2" xfId="17502"/>
    <cellStyle name="Note 2 4 9 2 3 3" xfId="24718"/>
    <cellStyle name="Note 2 4 9 2 3 4" xfId="29789"/>
    <cellStyle name="Note 2 4 9 2 3 5" xfId="34465"/>
    <cellStyle name="Note 2 4 9 2 3 6" xfId="39943"/>
    <cellStyle name="Note 2 4 9 2 3 7" xfId="44841"/>
    <cellStyle name="Note 2 4 9 2 3 8" xfId="50851"/>
    <cellStyle name="Note 2 4 9 2 4" xfId="6357"/>
    <cellStyle name="Note 2 4 9 2 4 2" xfId="17503"/>
    <cellStyle name="Note 2 4 9 2 4 3" xfId="24719"/>
    <cellStyle name="Note 2 4 9 2 4 4" xfId="29790"/>
    <cellStyle name="Note 2 4 9 2 4 5" xfId="34466"/>
    <cellStyle name="Note 2 4 9 2 4 6" xfId="39944"/>
    <cellStyle name="Note 2 4 9 2 4 7" xfId="44842"/>
    <cellStyle name="Note 2 4 9 2 4 8" xfId="50852"/>
    <cellStyle name="Note 2 4 9 2 5" xfId="6015"/>
    <cellStyle name="Note 2 4 9 2 5 2" xfId="17504"/>
    <cellStyle name="Note 2 4 9 2 5 3" xfId="24720"/>
    <cellStyle name="Note 2 4 9 2 5 4" xfId="29791"/>
    <cellStyle name="Note 2 4 9 2 5 5" xfId="34467"/>
    <cellStyle name="Note 2 4 9 2 5 6" xfId="39945"/>
    <cellStyle name="Note 2 4 9 2 5 7" xfId="44843"/>
    <cellStyle name="Note 2 4 9 2 5 8" xfId="50853"/>
    <cellStyle name="Note 2 4 9 2 6" xfId="17500"/>
    <cellStyle name="Note 2 4 9 2 7" xfId="24716"/>
    <cellStyle name="Note 2 4 9 2 8" xfId="29787"/>
    <cellStyle name="Note 2 4 9 2 9" xfId="34463"/>
    <cellStyle name="Note 2 4 9 3" xfId="5047"/>
    <cellStyle name="Note 2 4 9 3 10" xfId="17505"/>
    <cellStyle name="Note 2 4 9 3 11" xfId="24721"/>
    <cellStyle name="Note 2 4 9 3 12" xfId="29792"/>
    <cellStyle name="Note 2 4 9 3 13" xfId="34468"/>
    <cellStyle name="Note 2 4 9 3 14" xfId="39946"/>
    <cellStyle name="Note 2 4 9 3 15" xfId="44844"/>
    <cellStyle name="Note 2 4 9 3 16" xfId="50854"/>
    <cellStyle name="Note 2 4 9 3 2" xfId="7249"/>
    <cellStyle name="Note 2 4 9 3 2 2" xfId="17506"/>
    <cellStyle name="Note 2 4 9 3 2 3" xfId="24722"/>
    <cellStyle name="Note 2 4 9 3 2 4" xfId="29793"/>
    <cellStyle name="Note 2 4 9 3 2 5" xfId="34469"/>
    <cellStyle name="Note 2 4 9 3 2 6" xfId="39947"/>
    <cellStyle name="Note 2 4 9 3 2 7" xfId="44845"/>
    <cellStyle name="Note 2 4 9 3 2 8" xfId="50855"/>
    <cellStyle name="Note 2 4 9 3 3" xfId="7784"/>
    <cellStyle name="Note 2 4 9 3 3 2" xfId="17507"/>
    <cellStyle name="Note 2 4 9 3 3 3" xfId="24723"/>
    <cellStyle name="Note 2 4 9 3 3 4" xfId="29794"/>
    <cellStyle name="Note 2 4 9 3 3 5" xfId="34470"/>
    <cellStyle name="Note 2 4 9 3 3 6" xfId="39948"/>
    <cellStyle name="Note 2 4 9 3 3 7" xfId="44846"/>
    <cellStyle name="Note 2 4 9 3 3 8" xfId="50856"/>
    <cellStyle name="Note 2 4 9 3 4" xfId="8115"/>
    <cellStyle name="Note 2 4 9 3 4 2" xfId="17508"/>
    <cellStyle name="Note 2 4 9 3 4 3" xfId="24724"/>
    <cellStyle name="Note 2 4 9 3 4 4" xfId="29795"/>
    <cellStyle name="Note 2 4 9 3 4 5" xfId="34471"/>
    <cellStyle name="Note 2 4 9 3 4 6" xfId="39949"/>
    <cellStyle name="Note 2 4 9 3 4 7" xfId="44847"/>
    <cellStyle name="Note 2 4 9 3 4 8" xfId="50857"/>
    <cellStyle name="Note 2 4 9 3 5" xfId="8553"/>
    <cellStyle name="Note 2 4 9 3 5 2" xfId="17509"/>
    <cellStyle name="Note 2 4 9 3 5 3" xfId="24725"/>
    <cellStyle name="Note 2 4 9 3 5 4" xfId="29796"/>
    <cellStyle name="Note 2 4 9 3 5 5" xfId="34472"/>
    <cellStyle name="Note 2 4 9 3 5 6" xfId="39950"/>
    <cellStyle name="Note 2 4 9 3 5 7" xfId="44848"/>
    <cellStyle name="Note 2 4 9 3 5 8" xfId="50858"/>
    <cellStyle name="Note 2 4 9 3 6" xfId="8907"/>
    <cellStyle name="Note 2 4 9 3 6 2" xfId="17510"/>
    <cellStyle name="Note 2 4 9 3 6 3" xfId="24726"/>
    <cellStyle name="Note 2 4 9 3 6 4" xfId="29797"/>
    <cellStyle name="Note 2 4 9 3 6 5" xfId="34473"/>
    <cellStyle name="Note 2 4 9 3 6 6" xfId="39951"/>
    <cellStyle name="Note 2 4 9 3 6 7" xfId="44849"/>
    <cellStyle name="Note 2 4 9 3 6 8" xfId="50859"/>
    <cellStyle name="Note 2 4 9 3 7" xfId="9358"/>
    <cellStyle name="Note 2 4 9 3 7 2" xfId="17511"/>
    <cellStyle name="Note 2 4 9 3 7 3" xfId="24727"/>
    <cellStyle name="Note 2 4 9 3 7 4" xfId="29798"/>
    <cellStyle name="Note 2 4 9 3 7 5" xfId="34474"/>
    <cellStyle name="Note 2 4 9 3 7 6" xfId="39952"/>
    <cellStyle name="Note 2 4 9 3 7 7" xfId="44850"/>
    <cellStyle name="Note 2 4 9 3 7 8" xfId="50860"/>
    <cellStyle name="Note 2 4 9 3 8" xfId="9708"/>
    <cellStyle name="Note 2 4 9 3 8 2" xfId="17512"/>
    <cellStyle name="Note 2 4 9 3 8 3" xfId="24728"/>
    <cellStyle name="Note 2 4 9 3 8 4" xfId="29799"/>
    <cellStyle name="Note 2 4 9 3 8 5" xfId="34475"/>
    <cellStyle name="Note 2 4 9 3 8 6" xfId="39953"/>
    <cellStyle name="Note 2 4 9 3 8 7" xfId="44851"/>
    <cellStyle name="Note 2 4 9 3 8 8" xfId="50861"/>
    <cellStyle name="Note 2 4 9 3 9" xfId="9975"/>
    <cellStyle name="Note 2 4 9 3 9 2" xfId="17513"/>
    <cellStyle name="Note 2 4 9 3 9 3" xfId="24729"/>
    <cellStyle name="Note 2 4 9 3 9 4" xfId="29800"/>
    <cellStyle name="Note 2 4 9 3 9 5" xfId="34476"/>
    <cellStyle name="Note 2 4 9 3 9 6" xfId="39954"/>
    <cellStyle name="Note 2 4 9 3 9 7" xfId="44852"/>
    <cellStyle name="Note 2 4 9 3 9 8" xfId="50862"/>
    <cellStyle name="Note 2 4 9 4" xfId="4791"/>
    <cellStyle name="Note 2 4 9 4 10" xfId="17514"/>
    <cellStyle name="Note 2 4 9 4 11" xfId="24730"/>
    <cellStyle name="Note 2 4 9 4 12" xfId="29801"/>
    <cellStyle name="Note 2 4 9 4 13" xfId="34477"/>
    <cellStyle name="Note 2 4 9 4 14" xfId="39955"/>
    <cellStyle name="Note 2 4 9 4 15" xfId="44853"/>
    <cellStyle name="Note 2 4 9 4 16" xfId="50863"/>
    <cellStyle name="Note 2 4 9 4 2" xfId="6754"/>
    <cellStyle name="Note 2 4 9 4 2 2" xfId="17515"/>
    <cellStyle name="Note 2 4 9 4 2 3" xfId="24731"/>
    <cellStyle name="Note 2 4 9 4 2 4" xfId="29802"/>
    <cellStyle name="Note 2 4 9 4 2 5" xfId="34478"/>
    <cellStyle name="Note 2 4 9 4 2 6" xfId="39956"/>
    <cellStyle name="Note 2 4 9 4 2 7" xfId="44854"/>
    <cellStyle name="Note 2 4 9 4 2 8" xfId="50864"/>
    <cellStyle name="Note 2 4 9 4 3" xfId="6174"/>
    <cellStyle name="Note 2 4 9 4 3 2" xfId="17516"/>
    <cellStyle name="Note 2 4 9 4 3 3" xfId="24732"/>
    <cellStyle name="Note 2 4 9 4 3 4" xfId="29803"/>
    <cellStyle name="Note 2 4 9 4 3 5" xfId="34479"/>
    <cellStyle name="Note 2 4 9 4 3 6" xfId="39957"/>
    <cellStyle name="Note 2 4 9 4 3 7" xfId="44855"/>
    <cellStyle name="Note 2 4 9 4 3 8" xfId="50865"/>
    <cellStyle name="Note 2 4 9 4 4" xfId="6748"/>
    <cellStyle name="Note 2 4 9 4 4 2" xfId="17517"/>
    <cellStyle name="Note 2 4 9 4 4 3" xfId="24733"/>
    <cellStyle name="Note 2 4 9 4 4 4" xfId="29804"/>
    <cellStyle name="Note 2 4 9 4 4 5" xfId="34480"/>
    <cellStyle name="Note 2 4 9 4 4 6" xfId="39958"/>
    <cellStyle name="Note 2 4 9 4 4 7" xfId="44856"/>
    <cellStyle name="Note 2 4 9 4 4 8" xfId="50866"/>
    <cellStyle name="Note 2 4 9 4 5" xfId="7272"/>
    <cellStyle name="Note 2 4 9 4 5 2" xfId="17518"/>
    <cellStyle name="Note 2 4 9 4 5 3" xfId="24734"/>
    <cellStyle name="Note 2 4 9 4 5 4" xfId="29805"/>
    <cellStyle name="Note 2 4 9 4 5 5" xfId="34481"/>
    <cellStyle name="Note 2 4 9 4 5 6" xfId="39959"/>
    <cellStyle name="Note 2 4 9 4 5 7" xfId="44857"/>
    <cellStyle name="Note 2 4 9 4 5 8" xfId="50867"/>
    <cellStyle name="Note 2 4 9 4 6" xfId="6589"/>
    <cellStyle name="Note 2 4 9 4 6 2" xfId="17519"/>
    <cellStyle name="Note 2 4 9 4 6 3" xfId="24735"/>
    <cellStyle name="Note 2 4 9 4 6 4" xfId="29806"/>
    <cellStyle name="Note 2 4 9 4 6 5" xfId="34482"/>
    <cellStyle name="Note 2 4 9 4 6 6" xfId="39960"/>
    <cellStyle name="Note 2 4 9 4 6 7" xfId="44858"/>
    <cellStyle name="Note 2 4 9 4 6 8" xfId="50868"/>
    <cellStyle name="Note 2 4 9 4 7" xfId="4582"/>
    <cellStyle name="Note 2 4 9 4 7 2" xfId="17520"/>
    <cellStyle name="Note 2 4 9 4 7 3" xfId="24736"/>
    <cellStyle name="Note 2 4 9 4 7 4" xfId="29807"/>
    <cellStyle name="Note 2 4 9 4 7 5" xfId="34483"/>
    <cellStyle name="Note 2 4 9 4 7 6" xfId="39961"/>
    <cellStyle name="Note 2 4 9 4 7 7" xfId="44859"/>
    <cellStyle name="Note 2 4 9 4 7 8" xfId="50869"/>
    <cellStyle name="Note 2 4 9 4 8" xfId="5026"/>
    <cellStyle name="Note 2 4 9 4 8 2" xfId="17521"/>
    <cellStyle name="Note 2 4 9 4 8 3" xfId="24737"/>
    <cellStyle name="Note 2 4 9 4 8 4" xfId="29808"/>
    <cellStyle name="Note 2 4 9 4 8 5" xfId="34484"/>
    <cellStyle name="Note 2 4 9 4 8 6" xfId="39962"/>
    <cellStyle name="Note 2 4 9 4 8 7" xfId="44860"/>
    <cellStyle name="Note 2 4 9 4 8 8" xfId="50870"/>
    <cellStyle name="Note 2 4 9 4 9" xfId="9330"/>
    <cellStyle name="Note 2 4 9 4 9 2" xfId="17522"/>
    <cellStyle name="Note 2 4 9 4 9 3" xfId="24738"/>
    <cellStyle name="Note 2 4 9 4 9 4" xfId="29809"/>
    <cellStyle name="Note 2 4 9 4 9 5" xfId="34485"/>
    <cellStyle name="Note 2 4 9 4 9 6" xfId="39963"/>
    <cellStyle name="Note 2 4 9 4 9 7" xfId="44861"/>
    <cellStyle name="Note 2 4 9 4 9 8" xfId="50871"/>
    <cellStyle name="Note 2 4 9 5" xfId="5807"/>
    <cellStyle name="Note 2 4 9 5 2" xfId="17523"/>
    <cellStyle name="Note 2 4 9 5 3" xfId="24739"/>
    <cellStyle name="Note 2 4 9 5 4" xfId="29810"/>
    <cellStyle name="Note 2 4 9 5 5" xfId="34486"/>
    <cellStyle name="Note 2 4 9 5 6" xfId="39964"/>
    <cellStyle name="Note 2 4 9 5 7" xfId="44862"/>
    <cellStyle name="Note 2 4 9 5 8" xfId="50872"/>
    <cellStyle name="Note 2 4 9 6" xfId="5701"/>
    <cellStyle name="Note 2 4 9 6 2" xfId="17524"/>
    <cellStyle name="Note 2 4 9 6 3" xfId="24740"/>
    <cellStyle name="Note 2 4 9 6 4" xfId="29811"/>
    <cellStyle name="Note 2 4 9 6 5" xfId="34487"/>
    <cellStyle name="Note 2 4 9 6 6" xfId="39965"/>
    <cellStyle name="Note 2 4 9 6 7" xfId="44863"/>
    <cellStyle name="Note 2 4 9 6 8" xfId="50873"/>
    <cellStyle name="Note 2 4 9 7" xfId="3849"/>
    <cellStyle name="Note 2 4 9 7 2" xfId="17525"/>
    <cellStyle name="Note 2 4 9 7 3" xfId="24741"/>
    <cellStyle name="Note 2 4 9 7 4" xfId="29812"/>
    <cellStyle name="Note 2 4 9 7 5" xfId="34488"/>
    <cellStyle name="Note 2 4 9 7 6" xfId="39966"/>
    <cellStyle name="Note 2 4 9 7 7" xfId="44864"/>
    <cellStyle name="Note 2 4 9 7 8" xfId="50874"/>
    <cellStyle name="Note 2 4 9 8" xfId="6090"/>
    <cellStyle name="Note 2 4 9 8 2" xfId="17526"/>
    <cellStyle name="Note 2 4 9 8 3" xfId="24742"/>
    <cellStyle name="Note 2 4 9 8 4" xfId="29813"/>
    <cellStyle name="Note 2 4 9 8 5" xfId="34489"/>
    <cellStyle name="Note 2 4 9 8 6" xfId="39967"/>
    <cellStyle name="Note 2 4 9 8 7" xfId="44865"/>
    <cellStyle name="Note 2 4 9 8 8" xfId="50875"/>
    <cellStyle name="Note 2 4 9 9" xfId="10973"/>
    <cellStyle name="Note 2 5" xfId="435"/>
    <cellStyle name="Note 2 5 10" xfId="984"/>
    <cellStyle name="Note 2 5 10 10" xfId="26872"/>
    <cellStyle name="Note 2 5 10 11" xfId="47041"/>
    <cellStyle name="Note 2 5 10 2" xfId="4217"/>
    <cellStyle name="Note 2 5 10 2 10" xfId="39968"/>
    <cellStyle name="Note 2 5 10 2 11" xfId="44866"/>
    <cellStyle name="Note 2 5 10 2 12" xfId="50876"/>
    <cellStyle name="Note 2 5 10 2 2" xfId="6949"/>
    <cellStyle name="Note 2 5 10 2 2 2" xfId="17528"/>
    <cellStyle name="Note 2 5 10 2 2 3" xfId="24744"/>
    <cellStyle name="Note 2 5 10 2 2 4" xfId="29815"/>
    <cellStyle name="Note 2 5 10 2 2 5" xfId="34491"/>
    <cellStyle name="Note 2 5 10 2 2 6" xfId="39969"/>
    <cellStyle name="Note 2 5 10 2 2 7" xfId="44867"/>
    <cellStyle name="Note 2 5 10 2 2 8" xfId="50877"/>
    <cellStyle name="Note 2 5 10 2 3" xfId="4020"/>
    <cellStyle name="Note 2 5 10 2 3 2" xfId="17529"/>
    <cellStyle name="Note 2 5 10 2 3 3" xfId="24745"/>
    <cellStyle name="Note 2 5 10 2 3 4" xfId="29816"/>
    <cellStyle name="Note 2 5 10 2 3 5" xfId="34492"/>
    <cellStyle name="Note 2 5 10 2 3 6" xfId="39970"/>
    <cellStyle name="Note 2 5 10 2 3 7" xfId="44868"/>
    <cellStyle name="Note 2 5 10 2 3 8" xfId="50878"/>
    <cellStyle name="Note 2 5 10 2 4" xfId="8285"/>
    <cellStyle name="Note 2 5 10 2 4 2" xfId="17530"/>
    <cellStyle name="Note 2 5 10 2 4 3" xfId="24746"/>
    <cellStyle name="Note 2 5 10 2 4 4" xfId="29817"/>
    <cellStyle name="Note 2 5 10 2 4 5" xfId="34493"/>
    <cellStyle name="Note 2 5 10 2 4 6" xfId="39971"/>
    <cellStyle name="Note 2 5 10 2 4 7" xfId="44869"/>
    <cellStyle name="Note 2 5 10 2 4 8" xfId="50879"/>
    <cellStyle name="Note 2 5 10 2 5" xfId="7061"/>
    <cellStyle name="Note 2 5 10 2 5 2" xfId="17531"/>
    <cellStyle name="Note 2 5 10 2 5 3" xfId="24747"/>
    <cellStyle name="Note 2 5 10 2 5 4" xfId="29818"/>
    <cellStyle name="Note 2 5 10 2 5 5" xfId="34494"/>
    <cellStyle name="Note 2 5 10 2 5 6" xfId="39972"/>
    <cellStyle name="Note 2 5 10 2 5 7" xfId="44870"/>
    <cellStyle name="Note 2 5 10 2 5 8" xfId="50880"/>
    <cellStyle name="Note 2 5 10 2 6" xfId="17527"/>
    <cellStyle name="Note 2 5 10 2 7" xfId="24743"/>
    <cellStyle name="Note 2 5 10 2 8" xfId="29814"/>
    <cellStyle name="Note 2 5 10 2 9" xfId="34490"/>
    <cellStyle name="Note 2 5 10 3" xfId="5606"/>
    <cellStyle name="Note 2 5 10 3 10" xfId="17532"/>
    <cellStyle name="Note 2 5 10 3 11" xfId="24748"/>
    <cellStyle name="Note 2 5 10 3 12" xfId="29819"/>
    <cellStyle name="Note 2 5 10 3 13" xfId="34495"/>
    <cellStyle name="Note 2 5 10 3 14" xfId="39973"/>
    <cellStyle name="Note 2 5 10 3 15" xfId="44871"/>
    <cellStyle name="Note 2 5 10 3 16" xfId="50881"/>
    <cellStyle name="Note 2 5 10 3 2" xfId="7436"/>
    <cellStyle name="Note 2 5 10 3 2 2" xfId="17533"/>
    <cellStyle name="Note 2 5 10 3 2 3" xfId="24749"/>
    <cellStyle name="Note 2 5 10 3 2 4" xfId="29820"/>
    <cellStyle name="Note 2 5 10 3 2 5" xfId="34496"/>
    <cellStyle name="Note 2 5 10 3 2 6" xfId="39974"/>
    <cellStyle name="Note 2 5 10 3 2 7" xfId="44872"/>
    <cellStyle name="Note 2 5 10 3 2 8" xfId="50882"/>
    <cellStyle name="Note 2 5 10 3 3" xfId="7955"/>
    <cellStyle name="Note 2 5 10 3 3 2" xfId="17534"/>
    <cellStyle name="Note 2 5 10 3 3 3" xfId="24750"/>
    <cellStyle name="Note 2 5 10 3 3 4" xfId="29821"/>
    <cellStyle name="Note 2 5 10 3 3 5" xfId="34497"/>
    <cellStyle name="Note 2 5 10 3 3 6" xfId="39975"/>
    <cellStyle name="Note 2 5 10 3 3 7" xfId="44873"/>
    <cellStyle name="Note 2 5 10 3 3 8" xfId="50883"/>
    <cellStyle name="Note 2 5 10 3 4" xfId="8295"/>
    <cellStyle name="Note 2 5 10 3 4 2" xfId="17535"/>
    <cellStyle name="Note 2 5 10 3 4 3" xfId="24751"/>
    <cellStyle name="Note 2 5 10 3 4 4" xfId="29822"/>
    <cellStyle name="Note 2 5 10 3 4 5" xfId="34498"/>
    <cellStyle name="Note 2 5 10 3 4 6" xfId="39976"/>
    <cellStyle name="Note 2 5 10 3 4 7" xfId="44874"/>
    <cellStyle name="Note 2 5 10 3 4 8" xfId="50884"/>
    <cellStyle name="Note 2 5 10 3 5" xfId="8731"/>
    <cellStyle name="Note 2 5 10 3 5 2" xfId="17536"/>
    <cellStyle name="Note 2 5 10 3 5 3" xfId="24752"/>
    <cellStyle name="Note 2 5 10 3 5 4" xfId="29823"/>
    <cellStyle name="Note 2 5 10 3 5 5" xfId="34499"/>
    <cellStyle name="Note 2 5 10 3 5 6" xfId="39977"/>
    <cellStyle name="Note 2 5 10 3 5 7" xfId="44875"/>
    <cellStyle name="Note 2 5 10 3 5 8" xfId="50885"/>
    <cellStyle name="Note 2 5 10 3 6" xfId="9077"/>
    <cellStyle name="Note 2 5 10 3 6 2" xfId="17537"/>
    <cellStyle name="Note 2 5 10 3 6 3" xfId="24753"/>
    <cellStyle name="Note 2 5 10 3 6 4" xfId="29824"/>
    <cellStyle name="Note 2 5 10 3 6 5" xfId="34500"/>
    <cellStyle name="Note 2 5 10 3 6 6" xfId="39978"/>
    <cellStyle name="Note 2 5 10 3 6 7" xfId="44876"/>
    <cellStyle name="Note 2 5 10 3 6 8" xfId="50886"/>
    <cellStyle name="Note 2 5 10 3 7" xfId="9527"/>
    <cellStyle name="Note 2 5 10 3 7 2" xfId="17538"/>
    <cellStyle name="Note 2 5 10 3 7 3" xfId="24754"/>
    <cellStyle name="Note 2 5 10 3 7 4" xfId="29825"/>
    <cellStyle name="Note 2 5 10 3 7 5" xfId="34501"/>
    <cellStyle name="Note 2 5 10 3 7 6" xfId="39979"/>
    <cellStyle name="Note 2 5 10 3 7 7" xfId="44877"/>
    <cellStyle name="Note 2 5 10 3 7 8" xfId="50887"/>
    <cellStyle name="Note 2 5 10 3 8" xfId="9843"/>
    <cellStyle name="Note 2 5 10 3 8 2" xfId="17539"/>
    <cellStyle name="Note 2 5 10 3 8 3" xfId="24755"/>
    <cellStyle name="Note 2 5 10 3 8 4" xfId="29826"/>
    <cellStyle name="Note 2 5 10 3 8 5" xfId="34502"/>
    <cellStyle name="Note 2 5 10 3 8 6" xfId="39980"/>
    <cellStyle name="Note 2 5 10 3 8 7" xfId="44878"/>
    <cellStyle name="Note 2 5 10 3 8 8" xfId="50888"/>
    <cellStyle name="Note 2 5 10 3 9" xfId="10112"/>
    <cellStyle name="Note 2 5 10 3 9 2" xfId="17540"/>
    <cellStyle name="Note 2 5 10 3 9 3" xfId="24756"/>
    <cellStyle name="Note 2 5 10 3 9 4" xfId="29827"/>
    <cellStyle name="Note 2 5 10 3 9 5" xfId="34503"/>
    <cellStyle name="Note 2 5 10 3 9 6" xfId="39981"/>
    <cellStyle name="Note 2 5 10 3 9 7" xfId="44879"/>
    <cellStyle name="Note 2 5 10 3 9 8" xfId="50889"/>
    <cellStyle name="Note 2 5 10 4" xfId="4792"/>
    <cellStyle name="Note 2 5 10 4 10" xfId="17541"/>
    <cellStyle name="Note 2 5 10 4 11" xfId="24757"/>
    <cellStyle name="Note 2 5 10 4 12" xfId="29828"/>
    <cellStyle name="Note 2 5 10 4 13" xfId="34504"/>
    <cellStyle name="Note 2 5 10 4 14" xfId="39982"/>
    <cellStyle name="Note 2 5 10 4 15" xfId="44880"/>
    <cellStyle name="Note 2 5 10 4 16" xfId="50890"/>
    <cellStyle name="Note 2 5 10 4 2" xfId="7489"/>
    <cellStyle name="Note 2 5 10 4 2 2" xfId="17542"/>
    <cellStyle name="Note 2 5 10 4 2 3" xfId="24758"/>
    <cellStyle name="Note 2 5 10 4 2 4" xfId="29829"/>
    <cellStyle name="Note 2 5 10 4 2 5" xfId="34505"/>
    <cellStyle name="Note 2 5 10 4 2 6" xfId="39983"/>
    <cellStyle name="Note 2 5 10 4 2 7" xfId="44881"/>
    <cellStyle name="Note 2 5 10 4 2 8" xfId="50891"/>
    <cellStyle name="Note 2 5 10 4 3" xfId="7984"/>
    <cellStyle name="Note 2 5 10 4 3 2" xfId="17543"/>
    <cellStyle name="Note 2 5 10 4 3 3" xfId="24759"/>
    <cellStyle name="Note 2 5 10 4 3 4" xfId="29830"/>
    <cellStyle name="Note 2 5 10 4 3 5" xfId="34506"/>
    <cellStyle name="Note 2 5 10 4 3 6" xfId="39984"/>
    <cellStyle name="Note 2 5 10 4 3 7" xfId="44882"/>
    <cellStyle name="Note 2 5 10 4 3 8" xfId="50892"/>
    <cellStyle name="Note 2 5 10 4 4" xfId="8348"/>
    <cellStyle name="Note 2 5 10 4 4 2" xfId="17544"/>
    <cellStyle name="Note 2 5 10 4 4 3" xfId="24760"/>
    <cellStyle name="Note 2 5 10 4 4 4" xfId="29831"/>
    <cellStyle name="Note 2 5 10 4 4 5" xfId="34507"/>
    <cellStyle name="Note 2 5 10 4 4 6" xfId="39985"/>
    <cellStyle name="Note 2 5 10 4 4 7" xfId="44883"/>
    <cellStyle name="Note 2 5 10 4 4 8" xfId="50893"/>
    <cellStyle name="Note 2 5 10 4 5" xfId="8760"/>
    <cellStyle name="Note 2 5 10 4 5 2" xfId="17545"/>
    <cellStyle name="Note 2 5 10 4 5 3" xfId="24761"/>
    <cellStyle name="Note 2 5 10 4 5 4" xfId="29832"/>
    <cellStyle name="Note 2 5 10 4 5 5" xfId="34508"/>
    <cellStyle name="Note 2 5 10 4 5 6" xfId="39986"/>
    <cellStyle name="Note 2 5 10 4 5 7" xfId="44884"/>
    <cellStyle name="Note 2 5 10 4 5 8" xfId="50894"/>
    <cellStyle name="Note 2 5 10 4 6" xfId="9130"/>
    <cellStyle name="Note 2 5 10 4 6 2" xfId="17546"/>
    <cellStyle name="Note 2 5 10 4 6 3" xfId="24762"/>
    <cellStyle name="Note 2 5 10 4 6 4" xfId="29833"/>
    <cellStyle name="Note 2 5 10 4 6 5" xfId="34509"/>
    <cellStyle name="Note 2 5 10 4 6 6" xfId="39987"/>
    <cellStyle name="Note 2 5 10 4 6 7" xfId="44885"/>
    <cellStyle name="Note 2 5 10 4 6 8" xfId="50895"/>
    <cellStyle name="Note 2 5 10 4 7" xfId="9552"/>
    <cellStyle name="Note 2 5 10 4 7 2" xfId="17547"/>
    <cellStyle name="Note 2 5 10 4 7 3" xfId="24763"/>
    <cellStyle name="Note 2 5 10 4 7 4" xfId="29834"/>
    <cellStyle name="Note 2 5 10 4 7 5" xfId="34510"/>
    <cellStyle name="Note 2 5 10 4 7 6" xfId="39988"/>
    <cellStyle name="Note 2 5 10 4 7 7" xfId="44886"/>
    <cellStyle name="Note 2 5 10 4 7 8" xfId="50896"/>
    <cellStyle name="Note 2 5 10 4 8" xfId="9867"/>
    <cellStyle name="Note 2 5 10 4 8 2" xfId="17548"/>
    <cellStyle name="Note 2 5 10 4 8 3" xfId="24764"/>
    <cellStyle name="Note 2 5 10 4 8 4" xfId="29835"/>
    <cellStyle name="Note 2 5 10 4 8 5" xfId="34511"/>
    <cellStyle name="Note 2 5 10 4 8 6" xfId="39989"/>
    <cellStyle name="Note 2 5 10 4 8 7" xfId="44887"/>
    <cellStyle name="Note 2 5 10 4 8 8" xfId="50897"/>
    <cellStyle name="Note 2 5 10 4 9" xfId="10135"/>
    <cellStyle name="Note 2 5 10 4 9 2" xfId="17549"/>
    <cellStyle name="Note 2 5 10 4 9 3" xfId="24765"/>
    <cellStyle name="Note 2 5 10 4 9 4" xfId="29836"/>
    <cellStyle name="Note 2 5 10 4 9 5" xfId="34512"/>
    <cellStyle name="Note 2 5 10 4 9 6" xfId="39990"/>
    <cellStyle name="Note 2 5 10 4 9 7" xfId="44888"/>
    <cellStyle name="Note 2 5 10 4 9 8" xfId="50898"/>
    <cellStyle name="Note 2 5 10 5" xfId="3698"/>
    <cellStyle name="Note 2 5 10 5 2" xfId="17550"/>
    <cellStyle name="Note 2 5 10 5 3" xfId="24766"/>
    <cellStyle name="Note 2 5 10 5 4" xfId="29837"/>
    <cellStyle name="Note 2 5 10 5 5" xfId="34513"/>
    <cellStyle name="Note 2 5 10 5 6" xfId="39991"/>
    <cellStyle name="Note 2 5 10 5 7" xfId="44889"/>
    <cellStyle name="Note 2 5 10 5 8" xfId="50899"/>
    <cellStyle name="Note 2 5 10 6" xfId="5617"/>
    <cellStyle name="Note 2 5 10 6 2" xfId="17551"/>
    <cellStyle name="Note 2 5 10 6 3" xfId="24767"/>
    <cellStyle name="Note 2 5 10 6 4" xfId="29838"/>
    <cellStyle name="Note 2 5 10 6 5" xfId="34514"/>
    <cellStyle name="Note 2 5 10 6 6" xfId="39992"/>
    <cellStyle name="Note 2 5 10 6 7" xfId="44890"/>
    <cellStyle name="Note 2 5 10 6 8" xfId="50900"/>
    <cellStyle name="Note 2 5 10 7" xfId="6135"/>
    <cellStyle name="Note 2 5 10 7 2" xfId="17552"/>
    <cellStyle name="Note 2 5 10 7 3" xfId="24768"/>
    <cellStyle name="Note 2 5 10 7 4" xfId="29839"/>
    <cellStyle name="Note 2 5 10 7 5" xfId="34515"/>
    <cellStyle name="Note 2 5 10 7 6" xfId="39993"/>
    <cellStyle name="Note 2 5 10 7 7" xfId="44891"/>
    <cellStyle name="Note 2 5 10 7 8" xfId="50901"/>
    <cellStyle name="Note 2 5 10 8" xfId="4185"/>
    <cellStyle name="Note 2 5 10 8 2" xfId="17553"/>
    <cellStyle name="Note 2 5 10 8 3" xfId="24769"/>
    <cellStyle name="Note 2 5 10 8 4" xfId="29840"/>
    <cellStyle name="Note 2 5 10 8 5" xfId="34516"/>
    <cellStyle name="Note 2 5 10 8 6" xfId="39994"/>
    <cellStyle name="Note 2 5 10 8 7" xfId="44892"/>
    <cellStyle name="Note 2 5 10 8 8" xfId="50902"/>
    <cellStyle name="Note 2 5 10 9" xfId="10998"/>
    <cellStyle name="Note 2 5 11" xfId="1229"/>
    <cellStyle name="Note 2 5 11 10" xfId="26855"/>
    <cellStyle name="Note 2 5 11 11" xfId="47098"/>
    <cellStyle name="Note 2 5 11 2" xfId="4350"/>
    <cellStyle name="Note 2 5 11 2 10" xfId="39995"/>
    <cellStyle name="Note 2 5 11 2 11" xfId="44893"/>
    <cellStyle name="Note 2 5 11 2 12" xfId="50903"/>
    <cellStyle name="Note 2 5 11 2 2" xfId="6999"/>
    <cellStyle name="Note 2 5 11 2 2 2" xfId="17555"/>
    <cellStyle name="Note 2 5 11 2 2 3" xfId="24771"/>
    <cellStyle name="Note 2 5 11 2 2 4" xfId="29842"/>
    <cellStyle name="Note 2 5 11 2 2 5" xfId="34518"/>
    <cellStyle name="Note 2 5 11 2 2 6" xfId="39996"/>
    <cellStyle name="Note 2 5 11 2 2 7" xfId="44894"/>
    <cellStyle name="Note 2 5 11 2 2 8" xfId="50904"/>
    <cellStyle name="Note 2 5 11 2 3" xfId="4507"/>
    <cellStyle name="Note 2 5 11 2 3 2" xfId="17556"/>
    <cellStyle name="Note 2 5 11 2 3 3" xfId="24772"/>
    <cellStyle name="Note 2 5 11 2 3 4" xfId="29843"/>
    <cellStyle name="Note 2 5 11 2 3 5" xfId="34519"/>
    <cellStyle name="Note 2 5 11 2 3 6" xfId="39997"/>
    <cellStyle name="Note 2 5 11 2 3 7" xfId="44895"/>
    <cellStyle name="Note 2 5 11 2 3 8" xfId="50905"/>
    <cellStyle name="Note 2 5 11 2 4" xfId="5390"/>
    <cellStyle name="Note 2 5 11 2 4 2" xfId="17557"/>
    <cellStyle name="Note 2 5 11 2 4 3" xfId="24773"/>
    <cellStyle name="Note 2 5 11 2 4 4" xfId="29844"/>
    <cellStyle name="Note 2 5 11 2 4 5" xfId="34520"/>
    <cellStyle name="Note 2 5 11 2 4 6" xfId="39998"/>
    <cellStyle name="Note 2 5 11 2 4 7" xfId="44896"/>
    <cellStyle name="Note 2 5 11 2 4 8" xfId="50906"/>
    <cellStyle name="Note 2 5 11 2 5" xfId="9170"/>
    <cellStyle name="Note 2 5 11 2 5 2" xfId="17558"/>
    <cellStyle name="Note 2 5 11 2 5 3" xfId="24774"/>
    <cellStyle name="Note 2 5 11 2 5 4" xfId="29845"/>
    <cellStyle name="Note 2 5 11 2 5 5" xfId="34521"/>
    <cellStyle name="Note 2 5 11 2 5 6" xfId="39999"/>
    <cellStyle name="Note 2 5 11 2 5 7" xfId="44897"/>
    <cellStyle name="Note 2 5 11 2 5 8" xfId="50907"/>
    <cellStyle name="Note 2 5 11 2 6" xfId="17554"/>
    <cellStyle name="Note 2 5 11 2 7" xfId="24770"/>
    <cellStyle name="Note 2 5 11 2 8" xfId="29841"/>
    <cellStyle name="Note 2 5 11 2 9" xfId="34517"/>
    <cellStyle name="Note 2 5 11 3" xfId="3802"/>
    <cellStyle name="Note 2 5 11 3 10" xfId="17559"/>
    <cellStyle name="Note 2 5 11 3 11" xfId="24775"/>
    <cellStyle name="Note 2 5 11 3 12" xfId="29846"/>
    <cellStyle name="Note 2 5 11 3 13" xfId="34522"/>
    <cellStyle name="Note 2 5 11 3 14" xfId="40000"/>
    <cellStyle name="Note 2 5 11 3 15" xfId="44898"/>
    <cellStyle name="Note 2 5 11 3 16" xfId="50908"/>
    <cellStyle name="Note 2 5 11 3 2" xfId="6782"/>
    <cellStyle name="Note 2 5 11 3 2 2" xfId="17560"/>
    <cellStyle name="Note 2 5 11 3 2 3" xfId="24776"/>
    <cellStyle name="Note 2 5 11 3 2 4" xfId="29847"/>
    <cellStyle name="Note 2 5 11 3 2 5" xfId="34523"/>
    <cellStyle name="Note 2 5 11 3 2 6" xfId="40001"/>
    <cellStyle name="Note 2 5 11 3 2 7" xfId="44899"/>
    <cellStyle name="Note 2 5 11 3 2 8" xfId="50909"/>
    <cellStyle name="Note 2 5 11 3 3" xfId="5552"/>
    <cellStyle name="Note 2 5 11 3 3 2" xfId="17561"/>
    <cellStyle name="Note 2 5 11 3 3 3" xfId="24777"/>
    <cellStyle name="Note 2 5 11 3 3 4" xfId="29848"/>
    <cellStyle name="Note 2 5 11 3 3 5" xfId="34524"/>
    <cellStyle name="Note 2 5 11 3 3 6" xfId="40002"/>
    <cellStyle name="Note 2 5 11 3 3 7" xfId="44900"/>
    <cellStyle name="Note 2 5 11 3 3 8" xfId="50910"/>
    <cellStyle name="Note 2 5 11 3 4" xfId="5935"/>
    <cellStyle name="Note 2 5 11 3 4 2" xfId="17562"/>
    <cellStyle name="Note 2 5 11 3 4 3" xfId="24778"/>
    <cellStyle name="Note 2 5 11 3 4 4" xfId="29849"/>
    <cellStyle name="Note 2 5 11 3 4 5" xfId="34525"/>
    <cellStyle name="Note 2 5 11 3 4 6" xfId="40003"/>
    <cellStyle name="Note 2 5 11 3 4 7" xfId="44901"/>
    <cellStyle name="Note 2 5 11 3 4 8" xfId="50911"/>
    <cellStyle name="Note 2 5 11 3 5" xfId="7844"/>
    <cellStyle name="Note 2 5 11 3 5 2" xfId="17563"/>
    <cellStyle name="Note 2 5 11 3 5 3" xfId="24779"/>
    <cellStyle name="Note 2 5 11 3 5 4" xfId="29850"/>
    <cellStyle name="Note 2 5 11 3 5 5" xfId="34526"/>
    <cellStyle name="Note 2 5 11 3 5 6" xfId="40004"/>
    <cellStyle name="Note 2 5 11 3 5 7" xfId="44902"/>
    <cellStyle name="Note 2 5 11 3 5 8" xfId="50912"/>
    <cellStyle name="Note 2 5 11 3 6" xfId="4592"/>
    <cellStyle name="Note 2 5 11 3 6 2" xfId="17564"/>
    <cellStyle name="Note 2 5 11 3 6 3" xfId="24780"/>
    <cellStyle name="Note 2 5 11 3 6 4" xfId="29851"/>
    <cellStyle name="Note 2 5 11 3 6 5" xfId="34527"/>
    <cellStyle name="Note 2 5 11 3 6 6" xfId="40005"/>
    <cellStyle name="Note 2 5 11 3 6 7" xfId="44903"/>
    <cellStyle name="Note 2 5 11 3 6 8" xfId="50913"/>
    <cellStyle name="Note 2 5 11 3 7" xfId="6887"/>
    <cellStyle name="Note 2 5 11 3 7 2" xfId="17565"/>
    <cellStyle name="Note 2 5 11 3 7 3" xfId="24781"/>
    <cellStyle name="Note 2 5 11 3 7 4" xfId="29852"/>
    <cellStyle name="Note 2 5 11 3 7 5" xfId="34528"/>
    <cellStyle name="Note 2 5 11 3 7 6" xfId="40006"/>
    <cellStyle name="Note 2 5 11 3 7 7" xfId="44904"/>
    <cellStyle name="Note 2 5 11 3 7 8" xfId="50914"/>
    <cellStyle name="Note 2 5 11 3 8" xfId="6388"/>
    <cellStyle name="Note 2 5 11 3 8 2" xfId="17566"/>
    <cellStyle name="Note 2 5 11 3 8 3" xfId="24782"/>
    <cellStyle name="Note 2 5 11 3 8 4" xfId="29853"/>
    <cellStyle name="Note 2 5 11 3 8 5" xfId="34529"/>
    <cellStyle name="Note 2 5 11 3 8 6" xfId="40007"/>
    <cellStyle name="Note 2 5 11 3 8 7" xfId="44905"/>
    <cellStyle name="Note 2 5 11 3 8 8" xfId="50915"/>
    <cellStyle name="Note 2 5 11 3 9" xfId="4648"/>
    <cellStyle name="Note 2 5 11 3 9 2" xfId="17567"/>
    <cellStyle name="Note 2 5 11 3 9 3" xfId="24783"/>
    <cellStyle name="Note 2 5 11 3 9 4" xfId="29854"/>
    <cellStyle name="Note 2 5 11 3 9 5" xfId="34530"/>
    <cellStyle name="Note 2 5 11 3 9 6" xfId="40008"/>
    <cellStyle name="Note 2 5 11 3 9 7" xfId="44906"/>
    <cellStyle name="Note 2 5 11 3 9 8" xfId="50916"/>
    <cellStyle name="Note 2 5 11 4" xfId="4104"/>
    <cellStyle name="Note 2 5 11 4 10" xfId="17568"/>
    <cellStyle name="Note 2 5 11 4 11" xfId="24784"/>
    <cellStyle name="Note 2 5 11 4 12" xfId="29855"/>
    <cellStyle name="Note 2 5 11 4 13" xfId="34531"/>
    <cellStyle name="Note 2 5 11 4 14" xfId="40009"/>
    <cellStyle name="Note 2 5 11 4 15" xfId="44907"/>
    <cellStyle name="Note 2 5 11 4 16" xfId="50917"/>
    <cellStyle name="Note 2 5 11 4 2" xfId="7127"/>
    <cellStyle name="Note 2 5 11 4 2 2" xfId="17569"/>
    <cellStyle name="Note 2 5 11 4 2 3" xfId="24785"/>
    <cellStyle name="Note 2 5 11 4 2 4" xfId="29856"/>
    <cellStyle name="Note 2 5 11 4 2 5" xfId="34532"/>
    <cellStyle name="Note 2 5 11 4 2 6" xfId="40010"/>
    <cellStyle name="Note 2 5 11 4 2 7" xfId="44908"/>
    <cellStyle name="Note 2 5 11 4 2 8" xfId="50918"/>
    <cellStyle name="Note 2 5 11 4 3" xfId="7687"/>
    <cellStyle name="Note 2 5 11 4 3 2" xfId="17570"/>
    <cellStyle name="Note 2 5 11 4 3 3" xfId="24786"/>
    <cellStyle name="Note 2 5 11 4 3 4" xfId="29857"/>
    <cellStyle name="Note 2 5 11 4 3 5" xfId="34533"/>
    <cellStyle name="Note 2 5 11 4 3 6" xfId="40011"/>
    <cellStyle name="Note 2 5 11 4 3 7" xfId="44909"/>
    <cellStyle name="Note 2 5 11 4 3 8" xfId="50919"/>
    <cellStyle name="Note 2 5 11 4 4" xfId="6983"/>
    <cellStyle name="Note 2 5 11 4 4 2" xfId="17571"/>
    <cellStyle name="Note 2 5 11 4 4 3" xfId="24787"/>
    <cellStyle name="Note 2 5 11 4 4 4" xfId="29858"/>
    <cellStyle name="Note 2 5 11 4 4 5" xfId="34534"/>
    <cellStyle name="Note 2 5 11 4 4 6" xfId="40012"/>
    <cellStyle name="Note 2 5 11 4 4 7" xfId="44910"/>
    <cellStyle name="Note 2 5 11 4 4 8" xfId="50920"/>
    <cellStyle name="Note 2 5 11 4 5" xfId="8461"/>
    <cellStyle name="Note 2 5 11 4 5 2" xfId="17572"/>
    <cellStyle name="Note 2 5 11 4 5 3" xfId="24788"/>
    <cellStyle name="Note 2 5 11 4 5 4" xfId="29859"/>
    <cellStyle name="Note 2 5 11 4 5 5" xfId="34535"/>
    <cellStyle name="Note 2 5 11 4 5 6" xfId="40013"/>
    <cellStyle name="Note 2 5 11 4 5 7" xfId="44911"/>
    <cellStyle name="Note 2 5 11 4 5 8" xfId="50921"/>
    <cellStyle name="Note 2 5 11 4 6" xfId="8800"/>
    <cellStyle name="Note 2 5 11 4 6 2" xfId="17573"/>
    <cellStyle name="Note 2 5 11 4 6 3" xfId="24789"/>
    <cellStyle name="Note 2 5 11 4 6 4" xfId="29860"/>
    <cellStyle name="Note 2 5 11 4 6 5" xfId="34536"/>
    <cellStyle name="Note 2 5 11 4 6 6" xfId="40014"/>
    <cellStyle name="Note 2 5 11 4 6 7" xfId="44912"/>
    <cellStyle name="Note 2 5 11 4 6 8" xfId="50922"/>
    <cellStyle name="Note 2 5 11 4 7" xfId="9264"/>
    <cellStyle name="Note 2 5 11 4 7 2" xfId="17574"/>
    <cellStyle name="Note 2 5 11 4 7 3" xfId="24790"/>
    <cellStyle name="Note 2 5 11 4 7 4" xfId="29861"/>
    <cellStyle name="Note 2 5 11 4 7 5" xfId="34537"/>
    <cellStyle name="Note 2 5 11 4 7 6" xfId="40015"/>
    <cellStyle name="Note 2 5 11 4 7 7" xfId="44913"/>
    <cellStyle name="Note 2 5 11 4 7 8" xfId="50923"/>
    <cellStyle name="Note 2 5 11 4 8" xfId="9625"/>
    <cellStyle name="Note 2 5 11 4 8 2" xfId="17575"/>
    <cellStyle name="Note 2 5 11 4 8 3" xfId="24791"/>
    <cellStyle name="Note 2 5 11 4 8 4" xfId="29862"/>
    <cellStyle name="Note 2 5 11 4 8 5" xfId="34538"/>
    <cellStyle name="Note 2 5 11 4 8 6" xfId="40016"/>
    <cellStyle name="Note 2 5 11 4 8 7" xfId="44914"/>
    <cellStyle name="Note 2 5 11 4 8 8" xfId="50924"/>
    <cellStyle name="Note 2 5 11 4 9" xfId="9357"/>
    <cellStyle name="Note 2 5 11 4 9 2" xfId="17576"/>
    <cellStyle name="Note 2 5 11 4 9 3" xfId="24792"/>
    <cellStyle name="Note 2 5 11 4 9 4" xfId="29863"/>
    <cellStyle name="Note 2 5 11 4 9 5" xfId="34539"/>
    <cellStyle name="Note 2 5 11 4 9 6" xfId="40017"/>
    <cellStyle name="Note 2 5 11 4 9 7" xfId="44915"/>
    <cellStyle name="Note 2 5 11 4 9 8" xfId="50925"/>
    <cellStyle name="Note 2 5 11 5" xfId="4245"/>
    <cellStyle name="Note 2 5 11 5 2" xfId="17577"/>
    <cellStyle name="Note 2 5 11 5 3" xfId="24793"/>
    <cellStyle name="Note 2 5 11 5 4" xfId="29864"/>
    <cellStyle name="Note 2 5 11 5 5" xfId="34540"/>
    <cellStyle name="Note 2 5 11 5 6" xfId="40018"/>
    <cellStyle name="Note 2 5 11 5 7" xfId="44916"/>
    <cellStyle name="Note 2 5 11 5 8" xfId="50926"/>
    <cellStyle name="Note 2 5 11 6" xfId="5653"/>
    <cellStyle name="Note 2 5 11 6 2" xfId="17578"/>
    <cellStyle name="Note 2 5 11 6 3" xfId="24794"/>
    <cellStyle name="Note 2 5 11 6 4" xfId="29865"/>
    <cellStyle name="Note 2 5 11 6 5" xfId="34541"/>
    <cellStyle name="Note 2 5 11 6 6" xfId="40019"/>
    <cellStyle name="Note 2 5 11 6 7" xfId="44917"/>
    <cellStyle name="Note 2 5 11 6 8" xfId="50927"/>
    <cellStyle name="Note 2 5 11 7" xfId="5332"/>
    <cellStyle name="Note 2 5 11 7 2" xfId="17579"/>
    <cellStyle name="Note 2 5 11 7 3" xfId="24795"/>
    <cellStyle name="Note 2 5 11 7 4" xfId="29866"/>
    <cellStyle name="Note 2 5 11 7 5" xfId="34542"/>
    <cellStyle name="Note 2 5 11 7 6" xfId="40020"/>
    <cellStyle name="Note 2 5 11 7 7" xfId="44918"/>
    <cellStyle name="Note 2 5 11 7 8" xfId="50928"/>
    <cellStyle name="Note 2 5 11 8" xfId="5204"/>
    <cellStyle name="Note 2 5 11 8 2" xfId="17580"/>
    <cellStyle name="Note 2 5 11 8 3" xfId="24796"/>
    <cellStyle name="Note 2 5 11 8 4" xfId="29867"/>
    <cellStyle name="Note 2 5 11 8 5" xfId="34543"/>
    <cellStyle name="Note 2 5 11 8 6" xfId="40021"/>
    <cellStyle name="Note 2 5 11 8 7" xfId="44919"/>
    <cellStyle name="Note 2 5 11 8 8" xfId="50929"/>
    <cellStyle name="Note 2 5 11 9" xfId="11192"/>
    <cellStyle name="Note 2 5 12" xfId="1266"/>
    <cellStyle name="Note 2 5 12 10" xfId="12400"/>
    <cellStyle name="Note 2 5 12 11" xfId="47108"/>
    <cellStyle name="Note 2 5 12 2" xfId="4375"/>
    <cellStyle name="Note 2 5 12 2 10" xfId="40022"/>
    <cellStyle name="Note 2 5 12 2 11" xfId="44920"/>
    <cellStyle name="Note 2 5 12 2 12" xfId="50930"/>
    <cellStyle name="Note 2 5 12 2 2" xfId="7007"/>
    <cellStyle name="Note 2 5 12 2 2 2" xfId="17582"/>
    <cellStyle name="Note 2 5 12 2 2 3" xfId="24798"/>
    <cellStyle name="Note 2 5 12 2 2 4" xfId="29869"/>
    <cellStyle name="Note 2 5 12 2 2 5" xfId="34545"/>
    <cellStyle name="Note 2 5 12 2 2 6" xfId="40023"/>
    <cellStyle name="Note 2 5 12 2 2 7" xfId="44921"/>
    <cellStyle name="Note 2 5 12 2 2 8" xfId="50931"/>
    <cellStyle name="Note 2 5 12 2 3" xfId="6117"/>
    <cellStyle name="Note 2 5 12 2 3 2" xfId="17583"/>
    <cellStyle name="Note 2 5 12 2 3 3" xfId="24799"/>
    <cellStyle name="Note 2 5 12 2 3 4" xfId="29870"/>
    <cellStyle name="Note 2 5 12 2 3 5" xfId="34546"/>
    <cellStyle name="Note 2 5 12 2 3 6" xfId="40024"/>
    <cellStyle name="Note 2 5 12 2 3 7" xfId="44922"/>
    <cellStyle name="Note 2 5 12 2 3 8" xfId="50932"/>
    <cellStyle name="Note 2 5 12 2 4" xfId="4385"/>
    <cellStyle name="Note 2 5 12 2 4 2" xfId="17584"/>
    <cellStyle name="Note 2 5 12 2 4 3" xfId="24800"/>
    <cellStyle name="Note 2 5 12 2 4 4" xfId="29871"/>
    <cellStyle name="Note 2 5 12 2 4 5" xfId="34547"/>
    <cellStyle name="Note 2 5 12 2 4 6" xfId="40025"/>
    <cellStyle name="Note 2 5 12 2 4 7" xfId="44923"/>
    <cellStyle name="Note 2 5 12 2 4 8" xfId="50933"/>
    <cellStyle name="Note 2 5 12 2 5" xfId="9177"/>
    <cellStyle name="Note 2 5 12 2 5 2" xfId="17585"/>
    <cellStyle name="Note 2 5 12 2 5 3" xfId="24801"/>
    <cellStyle name="Note 2 5 12 2 5 4" xfId="29872"/>
    <cellStyle name="Note 2 5 12 2 5 5" xfId="34548"/>
    <cellStyle name="Note 2 5 12 2 5 6" xfId="40026"/>
    <cellStyle name="Note 2 5 12 2 5 7" xfId="44924"/>
    <cellStyle name="Note 2 5 12 2 5 8" xfId="50934"/>
    <cellStyle name="Note 2 5 12 2 6" xfId="17581"/>
    <cellStyle name="Note 2 5 12 2 7" xfId="24797"/>
    <cellStyle name="Note 2 5 12 2 8" xfId="29868"/>
    <cellStyle name="Note 2 5 12 2 9" xfId="34544"/>
    <cellStyle name="Note 2 5 12 3" xfId="5488"/>
    <cellStyle name="Note 2 5 12 3 10" xfId="17586"/>
    <cellStyle name="Note 2 5 12 3 11" xfId="24802"/>
    <cellStyle name="Note 2 5 12 3 12" xfId="29873"/>
    <cellStyle name="Note 2 5 12 3 13" xfId="34549"/>
    <cellStyle name="Note 2 5 12 3 14" xfId="40027"/>
    <cellStyle name="Note 2 5 12 3 15" xfId="44925"/>
    <cellStyle name="Note 2 5 12 3 16" xfId="50935"/>
    <cellStyle name="Note 2 5 12 3 2" xfId="7400"/>
    <cellStyle name="Note 2 5 12 3 2 2" xfId="17587"/>
    <cellStyle name="Note 2 5 12 3 2 3" xfId="24803"/>
    <cellStyle name="Note 2 5 12 3 2 4" xfId="29874"/>
    <cellStyle name="Note 2 5 12 3 2 5" xfId="34550"/>
    <cellStyle name="Note 2 5 12 3 2 6" xfId="40028"/>
    <cellStyle name="Note 2 5 12 3 2 7" xfId="44926"/>
    <cellStyle name="Note 2 5 12 3 2 8" xfId="50936"/>
    <cellStyle name="Note 2 5 12 3 3" xfId="7919"/>
    <cellStyle name="Note 2 5 12 3 3 2" xfId="17588"/>
    <cellStyle name="Note 2 5 12 3 3 3" xfId="24804"/>
    <cellStyle name="Note 2 5 12 3 3 4" xfId="29875"/>
    <cellStyle name="Note 2 5 12 3 3 5" xfId="34551"/>
    <cellStyle name="Note 2 5 12 3 3 6" xfId="40029"/>
    <cellStyle name="Note 2 5 12 3 3 7" xfId="44927"/>
    <cellStyle name="Note 2 5 12 3 3 8" xfId="50937"/>
    <cellStyle name="Note 2 5 12 3 4" xfId="8257"/>
    <cellStyle name="Note 2 5 12 3 4 2" xfId="17589"/>
    <cellStyle name="Note 2 5 12 3 4 3" xfId="24805"/>
    <cellStyle name="Note 2 5 12 3 4 4" xfId="29876"/>
    <cellStyle name="Note 2 5 12 3 4 5" xfId="34552"/>
    <cellStyle name="Note 2 5 12 3 4 6" xfId="40030"/>
    <cellStyle name="Note 2 5 12 3 4 7" xfId="44928"/>
    <cellStyle name="Note 2 5 12 3 4 8" xfId="50938"/>
    <cellStyle name="Note 2 5 12 3 5" xfId="8690"/>
    <cellStyle name="Note 2 5 12 3 5 2" xfId="17590"/>
    <cellStyle name="Note 2 5 12 3 5 3" xfId="24806"/>
    <cellStyle name="Note 2 5 12 3 5 4" xfId="29877"/>
    <cellStyle name="Note 2 5 12 3 5 5" xfId="34553"/>
    <cellStyle name="Note 2 5 12 3 5 6" xfId="40031"/>
    <cellStyle name="Note 2 5 12 3 5 7" xfId="44929"/>
    <cellStyle name="Note 2 5 12 3 5 8" xfId="50939"/>
    <cellStyle name="Note 2 5 12 3 6" xfId="9039"/>
    <cellStyle name="Note 2 5 12 3 6 2" xfId="17591"/>
    <cellStyle name="Note 2 5 12 3 6 3" xfId="24807"/>
    <cellStyle name="Note 2 5 12 3 6 4" xfId="29878"/>
    <cellStyle name="Note 2 5 12 3 6 5" xfId="34554"/>
    <cellStyle name="Note 2 5 12 3 6 6" xfId="40032"/>
    <cellStyle name="Note 2 5 12 3 6 7" xfId="44930"/>
    <cellStyle name="Note 2 5 12 3 6 8" xfId="50940"/>
    <cellStyle name="Note 2 5 12 3 7" xfId="9494"/>
    <cellStyle name="Note 2 5 12 3 7 2" xfId="17592"/>
    <cellStyle name="Note 2 5 12 3 7 3" xfId="24808"/>
    <cellStyle name="Note 2 5 12 3 7 4" xfId="29879"/>
    <cellStyle name="Note 2 5 12 3 7 5" xfId="34555"/>
    <cellStyle name="Note 2 5 12 3 7 6" xfId="40033"/>
    <cellStyle name="Note 2 5 12 3 7 7" xfId="44931"/>
    <cellStyle name="Note 2 5 12 3 7 8" xfId="50941"/>
    <cellStyle name="Note 2 5 12 3 8" xfId="9812"/>
    <cellStyle name="Note 2 5 12 3 8 2" xfId="17593"/>
    <cellStyle name="Note 2 5 12 3 8 3" xfId="24809"/>
    <cellStyle name="Note 2 5 12 3 8 4" xfId="29880"/>
    <cellStyle name="Note 2 5 12 3 8 5" xfId="34556"/>
    <cellStyle name="Note 2 5 12 3 8 6" xfId="40034"/>
    <cellStyle name="Note 2 5 12 3 8 7" xfId="44932"/>
    <cellStyle name="Note 2 5 12 3 8 8" xfId="50942"/>
    <cellStyle name="Note 2 5 12 3 9" xfId="10080"/>
    <cellStyle name="Note 2 5 12 3 9 2" xfId="17594"/>
    <cellStyle name="Note 2 5 12 3 9 3" xfId="24810"/>
    <cellStyle name="Note 2 5 12 3 9 4" xfId="29881"/>
    <cellStyle name="Note 2 5 12 3 9 5" xfId="34557"/>
    <cellStyle name="Note 2 5 12 3 9 6" xfId="40035"/>
    <cellStyle name="Note 2 5 12 3 9 7" xfId="44933"/>
    <cellStyle name="Note 2 5 12 3 9 8" xfId="50943"/>
    <cellStyle name="Note 2 5 12 4" xfId="3890"/>
    <cellStyle name="Note 2 5 12 4 10" xfId="17595"/>
    <cellStyle name="Note 2 5 12 4 11" xfId="24811"/>
    <cellStyle name="Note 2 5 12 4 12" xfId="29882"/>
    <cellStyle name="Note 2 5 12 4 13" xfId="34558"/>
    <cellStyle name="Note 2 5 12 4 14" xfId="40036"/>
    <cellStyle name="Note 2 5 12 4 15" xfId="44934"/>
    <cellStyle name="Note 2 5 12 4 16" xfId="50944"/>
    <cellStyle name="Note 2 5 12 4 2" xfId="6959"/>
    <cellStyle name="Note 2 5 12 4 2 2" xfId="17596"/>
    <cellStyle name="Note 2 5 12 4 2 3" xfId="24812"/>
    <cellStyle name="Note 2 5 12 4 2 4" xfId="29883"/>
    <cellStyle name="Note 2 5 12 4 2 5" xfId="34559"/>
    <cellStyle name="Note 2 5 12 4 2 6" xfId="40037"/>
    <cellStyle name="Note 2 5 12 4 2 7" xfId="44935"/>
    <cellStyle name="Note 2 5 12 4 2 8" xfId="50945"/>
    <cellStyle name="Note 2 5 12 4 3" xfId="7584"/>
    <cellStyle name="Note 2 5 12 4 3 2" xfId="17597"/>
    <cellStyle name="Note 2 5 12 4 3 3" xfId="24813"/>
    <cellStyle name="Note 2 5 12 4 3 4" xfId="29884"/>
    <cellStyle name="Note 2 5 12 4 3 5" xfId="34560"/>
    <cellStyle name="Note 2 5 12 4 3 6" xfId="40038"/>
    <cellStyle name="Note 2 5 12 4 3 7" xfId="44936"/>
    <cellStyle name="Note 2 5 12 4 3 8" xfId="50946"/>
    <cellStyle name="Note 2 5 12 4 4" xfId="6835"/>
    <cellStyle name="Note 2 5 12 4 4 2" xfId="17598"/>
    <cellStyle name="Note 2 5 12 4 4 3" xfId="24814"/>
    <cellStyle name="Note 2 5 12 4 4 4" xfId="29885"/>
    <cellStyle name="Note 2 5 12 4 4 5" xfId="34561"/>
    <cellStyle name="Note 2 5 12 4 4 6" xfId="40039"/>
    <cellStyle name="Note 2 5 12 4 4 7" xfId="44937"/>
    <cellStyle name="Note 2 5 12 4 4 8" xfId="50947"/>
    <cellStyle name="Note 2 5 12 4 5" xfId="6208"/>
    <cellStyle name="Note 2 5 12 4 5 2" xfId="17599"/>
    <cellStyle name="Note 2 5 12 4 5 3" xfId="24815"/>
    <cellStyle name="Note 2 5 12 4 5 4" xfId="29886"/>
    <cellStyle name="Note 2 5 12 4 5 5" xfId="34562"/>
    <cellStyle name="Note 2 5 12 4 5 6" xfId="40040"/>
    <cellStyle name="Note 2 5 12 4 5 7" xfId="44938"/>
    <cellStyle name="Note 2 5 12 4 5 8" xfId="50948"/>
    <cellStyle name="Note 2 5 12 4 6" xfId="6586"/>
    <cellStyle name="Note 2 5 12 4 6 2" xfId="17600"/>
    <cellStyle name="Note 2 5 12 4 6 3" xfId="24816"/>
    <cellStyle name="Note 2 5 12 4 6 4" xfId="29887"/>
    <cellStyle name="Note 2 5 12 4 6 5" xfId="34563"/>
    <cellStyle name="Note 2 5 12 4 6 6" xfId="40041"/>
    <cellStyle name="Note 2 5 12 4 6 7" xfId="44939"/>
    <cellStyle name="Note 2 5 12 4 6 8" xfId="50949"/>
    <cellStyle name="Note 2 5 12 4 7" xfId="6087"/>
    <cellStyle name="Note 2 5 12 4 7 2" xfId="17601"/>
    <cellStyle name="Note 2 5 12 4 7 3" xfId="24817"/>
    <cellStyle name="Note 2 5 12 4 7 4" xfId="29888"/>
    <cellStyle name="Note 2 5 12 4 7 5" xfId="34564"/>
    <cellStyle name="Note 2 5 12 4 7 6" xfId="40042"/>
    <cellStyle name="Note 2 5 12 4 7 7" xfId="44940"/>
    <cellStyle name="Note 2 5 12 4 7 8" xfId="50950"/>
    <cellStyle name="Note 2 5 12 4 8" xfId="6661"/>
    <cellStyle name="Note 2 5 12 4 8 2" xfId="17602"/>
    <cellStyle name="Note 2 5 12 4 8 3" xfId="24818"/>
    <cellStyle name="Note 2 5 12 4 8 4" xfId="29889"/>
    <cellStyle name="Note 2 5 12 4 8 5" xfId="34565"/>
    <cellStyle name="Note 2 5 12 4 8 6" xfId="40043"/>
    <cellStyle name="Note 2 5 12 4 8 7" xfId="44941"/>
    <cellStyle name="Note 2 5 12 4 8 8" xfId="50951"/>
    <cellStyle name="Note 2 5 12 4 9" xfId="5069"/>
    <cellStyle name="Note 2 5 12 4 9 2" xfId="17603"/>
    <cellStyle name="Note 2 5 12 4 9 3" xfId="24819"/>
    <cellStyle name="Note 2 5 12 4 9 4" xfId="29890"/>
    <cellStyle name="Note 2 5 12 4 9 5" xfId="34566"/>
    <cellStyle name="Note 2 5 12 4 9 6" xfId="40044"/>
    <cellStyle name="Note 2 5 12 4 9 7" xfId="44942"/>
    <cellStyle name="Note 2 5 12 4 9 8" xfId="50952"/>
    <cellStyle name="Note 2 5 12 5" xfId="5249"/>
    <cellStyle name="Note 2 5 12 5 2" xfId="17604"/>
    <cellStyle name="Note 2 5 12 5 3" xfId="24820"/>
    <cellStyle name="Note 2 5 12 5 4" xfId="29891"/>
    <cellStyle name="Note 2 5 12 5 5" xfId="34567"/>
    <cellStyle name="Note 2 5 12 5 6" xfId="40045"/>
    <cellStyle name="Note 2 5 12 5 7" xfId="44943"/>
    <cellStyle name="Note 2 5 12 5 8" xfId="50953"/>
    <cellStyle name="Note 2 5 12 6" xfId="3779"/>
    <cellStyle name="Note 2 5 12 6 2" xfId="17605"/>
    <cellStyle name="Note 2 5 12 6 3" xfId="24821"/>
    <cellStyle name="Note 2 5 12 6 4" xfId="29892"/>
    <cellStyle name="Note 2 5 12 6 5" xfId="34568"/>
    <cellStyle name="Note 2 5 12 6 6" xfId="40046"/>
    <cellStyle name="Note 2 5 12 6 7" xfId="44944"/>
    <cellStyle name="Note 2 5 12 6 8" xfId="50954"/>
    <cellStyle name="Note 2 5 12 7" xfId="5158"/>
    <cellStyle name="Note 2 5 12 7 2" xfId="17606"/>
    <cellStyle name="Note 2 5 12 7 3" xfId="24822"/>
    <cellStyle name="Note 2 5 12 7 4" xfId="29893"/>
    <cellStyle name="Note 2 5 12 7 5" xfId="34569"/>
    <cellStyle name="Note 2 5 12 7 6" xfId="40047"/>
    <cellStyle name="Note 2 5 12 7 7" xfId="44945"/>
    <cellStyle name="Note 2 5 12 7 8" xfId="50955"/>
    <cellStyle name="Note 2 5 12 8" xfId="4151"/>
    <cellStyle name="Note 2 5 12 8 2" xfId="17607"/>
    <cellStyle name="Note 2 5 12 8 3" xfId="24823"/>
    <cellStyle name="Note 2 5 12 8 4" xfId="29894"/>
    <cellStyle name="Note 2 5 12 8 5" xfId="34570"/>
    <cellStyle name="Note 2 5 12 8 6" xfId="40048"/>
    <cellStyle name="Note 2 5 12 8 7" xfId="44946"/>
    <cellStyle name="Note 2 5 12 8 8" xfId="50956"/>
    <cellStyle name="Note 2 5 12 9" xfId="11225"/>
    <cellStyle name="Note 2 5 13" xfId="1309"/>
    <cellStyle name="Note 2 5 13 10" xfId="20370"/>
    <cellStyle name="Note 2 5 13 11" xfId="47118"/>
    <cellStyle name="Note 2 5 13 2" xfId="4399"/>
    <cellStyle name="Note 2 5 13 2 10" xfId="40049"/>
    <cellStyle name="Note 2 5 13 2 11" xfId="44947"/>
    <cellStyle name="Note 2 5 13 2 12" xfId="50957"/>
    <cellStyle name="Note 2 5 13 2 2" xfId="7017"/>
    <cellStyle name="Note 2 5 13 2 2 2" xfId="17609"/>
    <cellStyle name="Note 2 5 13 2 2 3" xfId="24825"/>
    <cellStyle name="Note 2 5 13 2 2 4" xfId="29896"/>
    <cellStyle name="Note 2 5 13 2 2 5" xfId="34572"/>
    <cellStyle name="Note 2 5 13 2 2 6" xfId="40050"/>
    <cellStyle name="Note 2 5 13 2 2 7" xfId="44948"/>
    <cellStyle name="Note 2 5 13 2 2 8" xfId="50958"/>
    <cellStyle name="Note 2 5 13 2 3" xfId="7113"/>
    <cellStyle name="Note 2 5 13 2 3 2" xfId="17610"/>
    <cellStyle name="Note 2 5 13 2 3 3" xfId="24826"/>
    <cellStyle name="Note 2 5 13 2 3 4" xfId="29897"/>
    <cellStyle name="Note 2 5 13 2 3 5" xfId="34573"/>
    <cellStyle name="Note 2 5 13 2 3 6" xfId="40051"/>
    <cellStyle name="Note 2 5 13 2 3 7" xfId="44949"/>
    <cellStyle name="Note 2 5 13 2 3 8" xfId="50959"/>
    <cellStyle name="Note 2 5 13 2 4" xfId="6277"/>
    <cellStyle name="Note 2 5 13 2 4 2" xfId="17611"/>
    <cellStyle name="Note 2 5 13 2 4 3" xfId="24827"/>
    <cellStyle name="Note 2 5 13 2 4 4" xfId="29898"/>
    <cellStyle name="Note 2 5 13 2 4 5" xfId="34574"/>
    <cellStyle name="Note 2 5 13 2 4 6" xfId="40052"/>
    <cellStyle name="Note 2 5 13 2 4 7" xfId="44950"/>
    <cellStyle name="Note 2 5 13 2 4 8" xfId="50960"/>
    <cellStyle name="Note 2 5 13 2 5" xfId="9187"/>
    <cellStyle name="Note 2 5 13 2 5 2" xfId="17612"/>
    <cellStyle name="Note 2 5 13 2 5 3" xfId="24828"/>
    <cellStyle name="Note 2 5 13 2 5 4" xfId="29899"/>
    <cellStyle name="Note 2 5 13 2 5 5" xfId="34575"/>
    <cellStyle name="Note 2 5 13 2 5 6" xfId="40053"/>
    <cellStyle name="Note 2 5 13 2 5 7" xfId="44951"/>
    <cellStyle name="Note 2 5 13 2 5 8" xfId="50961"/>
    <cellStyle name="Note 2 5 13 2 6" xfId="17608"/>
    <cellStyle name="Note 2 5 13 2 7" xfId="24824"/>
    <cellStyle name="Note 2 5 13 2 8" xfId="29895"/>
    <cellStyle name="Note 2 5 13 2 9" xfId="34571"/>
    <cellStyle name="Note 2 5 13 3" xfId="4798"/>
    <cellStyle name="Note 2 5 13 3 10" xfId="17613"/>
    <cellStyle name="Note 2 5 13 3 11" xfId="24829"/>
    <cellStyle name="Note 2 5 13 3 12" xfId="29900"/>
    <cellStyle name="Note 2 5 13 3 13" xfId="34576"/>
    <cellStyle name="Note 2 5 13 3 14" xfId="40054"/>
    <cellStyle name="Note 2 5 13 3 15" xfId="44952"/>
    <cellStyle name="Note 2 5 13 3 16" xfId="50962"/>
    <cellStyle name="Note 2 5 13 3 2" xfId="6779"/>
    <cellStyle name="Note 2 5 13 3 2 2" xfId="17614"/>
    <cellStyle name="Note 2 5 13 3 2 3" xfId="24830"/>
    <cellStyle name="Note 2 5 13 3 2 4" xfId="29901"/>
    <cellStyle name="Note 2 5 13 3 2 5" xfId="34577"/>
    <cellStyle name="Note 2 5 13 3 2 6" xfId="40055"/>
    <cellStyle name="Note 2 5 13 3 2 7" xfId="44953"/>
    <cellStyle name="Note 2 5 13 3 2 8" xfId="50963"/>
    <cellStyle name="Note 2 5 13 3 3" xfId="5930"/>
    <cellStyle name="Note 2 5 13 3 3 2" xfId="17615"/>
    <cellStyle name="Note 2 5 13 3 3 3" xfId="24831"/>
    <cellStyle name="Note 2 5 13 3 3 4" xfId="29902"/>
    <cellStyle name="Note 2 5 13 3 3 5" xfId="34578"/>
    <cellStyle name="Note 2 5 13 3 3 6" xfId="40056"/>
    <cellStyle name="Note 2 5 13 3 3 7" xfId="44954"/>
    <cellStyle name="Note 2 5 13 3 3 8" xfId="50964"/>
    <cellStyle name="Note 2 5 13 3 4" xfId="6897"/>
    <cellStyle name="Note 2 5 13 3 4 2" xfId="17616"/>
    <cellStyle name="Note 2 5 13 3 4 3" xfId="24832"/>
    <cellStyle name="Note 2 5 13 3 4 4" xfId="29903"/>
    <cellStyle name="Note 2 5 13 3 4 5" xfId="34579"/>
    <cellStyle name="Note 2 5 13 3 4 6" xfId="40057"/>
    <cellStyle name="Note 2 5 13 3 4 7" xfId="44955"/>
    <cellStyle name="Note 2 5 13 3 4 8" xfId="50965"/>
    <cellStyle name="Note 2 5 13 3 5" xfId="7055"/>
    <cellStyle name="Note 2 5 13 3 5 2" xfId="17617"/>
    <cellStyle name="Note 2 5 13 3 5 3" xfId="24833"/>
    <cellStyle name="Note 2 5 13 3 5 4" xfId="29904"/>
    <cellStyle name="Note 2 5 13 3 5 5" xfId="34580"/>
    <cellStyle name="Note 2 5 13 3 5 6" xfId="40058"/>
    <cellStyle name="Note 2 5 13 3 5 7" xfId="44956"/>
    <cellStyle name="Note 2 5 13 3 5 8" xfId="50966"/>
    <cellStyle name="Note 2 5 13 3 6" xfId="7035"/>
    <cellStyle name="Note 2 5 13 3 6 2" xfId="17618"/>
    <cellStyle name="Note 2 5 13 3 6 3" xfId="24834"/>
    <cellStyle name="Note 2 5 13 3 6 4" xfId="29905"/>
    <cellStyle name="Note 2 5 13 3 6 5" xfId="34581"/>
    <cellStyle name="Note 2 5 13 3 6 6" xfId="40059"/>
    <cellStyle name="Note 2 5 13 3 6 7" xfId="44957"/>
    <cellStyle name="Note 2 5 13 3 6 8" xfId="50967"/>
    <cellStyle name="Note 2 5 13 3 7" xfId="5906"/>
    <cellStyle name="Note 2 5 13 3 7 2" xfId="17619"/>
    <cellStyle name="Note 2 5 13 3 7 3" xfId="24835"/>
    <cellStyle name="Note 2 5 13 3 7 4" xfId="29906"/>
    <cellStyle name="Note 2 5 13 3 7 5" xfId="34582"/>
    <cellStyle name="Note 2 5 13 3 7 6" xfId="40060"/>
    <cellStyle name="Note 2 5 13 3 7 7" xfId="44958"/>
    <cellStyle name="Note 2 5 13 3 7 8" xfId="50968"/>
    <cellStyle name="Note 2 5 13 3 8" xfId="3949"/>
    <cellStyle name="Note 2 5 13 3 8 2" xfId="17620"/>
    <cellStyle name="Note 2 5 13 3 8 3" xfId="24836"/>
    <cellStyle name="Note 2 5 13 3 8 4" xfId="29907"/>
    <cellStyle name="Note 2 5 13 3 8 5" xfId="34583"/>
    <cellStyle name="Note 2 5 13 3 8 6" xfId="40061"/>
    <cellStyle name="Note 2 5 13 3 8 7" xfId="44959"/>
    <cellStyle name="Note 2 5 13 3 8 8" xfId="50969"/>
    <cellStyle name="Note 2 5 13 3 9" xfId="8671"/>
    <cellStyle name="Note 2 5 13 3 9 2" xfId="17621"/>
    <cellStyle name="Note 2 5 13 3 9 3" xfId="24837"/>
    <cellStyle name="Note 2 5 13 3 9 4" xfId="29908"/>
    <cellStyle name="Note 2 5 13 3 9 5" xfId="34584"/>
    <cellStyle name="Note 2 5 13 3 9 6" xfId="40062"/>
    <cellStyle name="Note 2 5 13 3 9 7" xfId="44960"/>
    <cellStyle name="Note 2 5 13 3 9 8" xfId="50970"/>
    <cellStyle name="Note 2 5 13 4" xfId="4875"/>
    <cellStyle name="Note 2 5 13 4 10" xfId="17622"/>
    <cellStyle name="Note 2 5 13 4 11" xfId="24838"/>
    <cellStyle name="Note 2 5 13 4 12" xfId="29909"/>
    <cellStyle name="Note 2 5 13 4 13" xfId="34585"/>
    <cellStyle name="Note 2 5 13 4 14" xfId="40063"/>
    <cellStyle name="Note 2 5 13 4 15" xfId="44961"/>
    <cellStyle name="Note 2 5 13 4 16" xfId="50971"/>
    <cellStyle name="Note 2 5 13 4 2" xfId="7513"/>
    <cellStyle name="Note 2 5 13 4 2 2" xfId="17623"/>
    <cellStyle name="Note 2 5 13 4 2 3" xfId="24839"/>
    <cellStyle name="Note 2 5 13 4 2 4" xfId="29910"/>
    <cellStyle name="Note 2 5 13 4 2 5" xfId="34586"/>
    <cellStyle name="Note 2 5 13 4 2 6" xfId="40064"/>
    <cellStyle name="Note 2 5 13 4 2 7" xfId="44962"/>
    <cellStyle name="Note 2 5 13 4 2 8" xfId="50972"/>
    <cellStyle name="Note 2 5 13 4 3" xfId="8008"/>
    <cellStyle name="Note 2 5 13 4 3 2" xfId="17624"/>
    <cellStyle name="Note 2 5 13 4 3 3" xfId="24840"/>
    <cellStyle name="Note 2 5 13 4 3 4" xfId="29911"/>
    <cellStyle name="Note 2 5 13 4 3 5" xfId="34587"/>
    <cellStyle name="Note 2 5 13 4 3 6" xfId="40065"/>
    <cellStyle name="Note 2 5 13 4 3 7" xfId="44963"/>
    <cellStyle name="Note 2 5 13 4 3 8" xfId="50973"/>
    <cellStyle name="Note 2 5 13 4 4" xfId="8372"/>
    <cellStyle name="Note 2 5 13 4 4 2" xfId="17625"/>
    <cellStyle name="Note 2 5 13 4 4 3" xfId="24841"/>
    <cellStyle name="Note 2 5 13 4 4 4" xfId="29912"/>
    <cellStyle name="Note 2 5 13 4 4 5" xfId="34588"/>
    <cellStyle name="Note 2 5 13 4 4 6" xfId="40066"/>
    <cellStyle name="Note 2 5 13 4 4 7" xfId="44964"/>
    <cellStyle name="Note 2 5 13 4 4 8" xfId="50974"/>
    <cellStyle name="Note 2 5 13 4 5" xfId="8784"/>
    <cellStyle name="Note 2 5 13 4 5 2" xfId="17626"/>
    <cellStyle name="Note 2 5 13 4 5 3" xfId="24842"/>
    <cellStyle name="Note 2 5 13 4 5 4" xfId="29913"/>
    <cellStyle name="Note 2 5 13 4 5 5" xfId="34589"/>
    <cellStyle name="Note 2 5 13 4 5 6" xfId="40067"/>
    <cellStyle name="Note 2 5 13 4 5 7" xfId="44965"/>
    <cellStyle name="Note 2 5 13 4 5 8" xfId="50975"/>
    <cellStyle name="Note 2 5 13 4 6" xfId="9154"/>
    <cellStyle name="Note 2 5 13 4 6 2" xfId="17627"/>
    <cellStyle name="Note 2 5 13 4 6 3" xfId="24843"/>
    <cellStyle name="Note 2 5 13 4 6 4" xfId="29914"/>
    <cellStyle name="Note 2 5 13 4 6 5" xfId="34590"/>
    <cellStyle name="Note 2 5 13 4 6 6" xfId="40068"/>
    <cellStyle name="Note 2 5 13 4 6 7" xfId="44966"/>
    <cellStyle name="Note 2 5 13 4 6 8" xfId="50976"/>
    <cellStyle name="Note 2 5 13 4 7" xfId="9576"/>
    <cellStyle name="Note 2 5 13 4 7 2" xfId="17628"/>
    <cellStyle name="Note 2 5 13 4 7 3" xfId="24844"/>
    <cellStyle name="Note 2 5 13 4 7 4" xfId="29915"/>
    <cellStyle name="Note 2 5 13 4 7 5" xfId="34591"/>
    <cellStyle name="Note 2 5 13 4 7 6" xfId="40069"/>
    <cellStyle name="Note 2 5 13 4 7 7" xfId="44967"/>
    <cellStyle name="Note 2 5 13 4 7 8" xfId="50977"/>
    <cellStyle name="Note 2 5 13 4 8" xfId="9891"/>
    <cellStyle name="Note 2 5 13 4 8 2" xfId="17629"/>
    <cellStyle name="Note 2 5 13 4 8 3" xfId="24845"/>
    <cellStyle name="Note 2 5 13 4 8 4" xfId="29916"/>
    <cellStyle name="Note 2 5 13 4 8 5" xfId="34592"/>
    <cellStyle name="Note 2 5 13 4 8 6" xfId="40070"/>
    <cellStyle name="Note 2 5 13 4 8 7" xfId="44968"/>
    <cellStyle name="Note 2 5 13 4 8 8" xfId="50978"/>
    <cellStyle name="Note 2 5 13 4 9" xfId="10159"/>
    <cellStyle name="Note 2 5 13 4 9 2" xfId="17630"/>
    <cellStyle name="Note 2 5 13 4 9 3" xfId="24846"/>
    <cellStyle name="Note 2 5 13 4 9 4" xfId="29917"/>
    <cellStyle name="Note 2 5 13 4 9 5" xfId="34593"/>
    <cellStyle name="Note 2 5 13 4 9 6" xfId="40071"/>
    <cellStyle name="Note 2 5 13 4 9 7" xfId="44969"/>
    <cellStyle name="Note 2 5 13 4 9 8" xfId="50979"/>
    <cellStyle name="Note 2 5 13 5" xfId="5831"/>
    <cellStyle name="Note 2 5 13 5 2" xfId="17631"/>
    <cellStyle name="Note 2 5 13 5 3" xfId="24847"/>
    <cellStyle name="Note 2 5 13 5 4" xfId="29918"/>
    <cellStyle name="Note 2 5 13 5 5" xfId="34594"/>
    <cellStyle name="Note 2 5 13 5 6" xfId="40072"/>
    <cellStyle name="Note 2 5 13 5 7" xfId="44970"/>
    <cellStyle name="Note 2 5 13 5 8" xfId="50980"/>
    <cellStyle name="Note 2 5 13 6" xfId="5441"/>
    <cellStyle name="Note 2 5 13 6 2" xfId="17632"/>
    <cellStyle name="Note 2 5 13 6 3" xfId="24848"/>
    <cellStyle name="Note 2 5 13 6 4" xfId="29919"/>
    <cellStyle name="Note 2 5 13 6 5" xfId="34595"/>
    <cellStyle name="Note 2 5 13 6 6" xfId="40073"/>
    <cellStyle name="Note 2 5 13 6 7" xfId="44971"/>
    <cellStyle name="Note 2 5 13 6 8" xfId="50981"/>
    <cellStyle name="Note 2 5 13 7" xfId="5500"/>
    <cellStyle name="Note 2 5 13 7 2" xfId="17633"/>
    <cellStyle name="Note 2 5 13 7 3" xfId="24849"/>
    <cellStyle name="Note 2 5 13 7 4" xfId="29920"/>
    <cellStyle name="Note 2 5 13 7 5" xfId="34596"/>
    <cellStyle name="Note 2 5 13 7 6" xfId="40074"/>
    <cellStyle name="Note 2 5 13 7 7" xfId="44972"/>
    <cellStyle name="Note 2 5 13 7 8" xfId="50982"/>
    <cellStyle name="Note 2 5 13 8" xfId="5341"/>
    <cellStyle name="Note 2 5 13 8 2" xfId="17634"/>
    <cellStyle name="Note 2 5 13 8 3" xfId="24850"/>
    <cellStyle name="Note 2 5 13 8 4" xfId="29921"/>
    <cellStyle name="Note 2 5 13 8 5" xfId="34597"/>
    <cellStyle name="Note 2 5 13 8 6" xfId="40075"/>
    <cellStyle name="Note 2 5 13 8 7" xfId="44973"/>
    <cellStyle name="Note 2 5 13 8 8" xfId="50983"/>
    <cellStyle name="Note 2 5 13 9" xfId="11258"/>
    <cellStyle name="Note 2 5 14" xfId="1346"/>
    <cellStyle name="Note 2 5 14 10" xfId="27700"/>
    <cellStyle name="Note 2 5 14 11" xfId="47128"/>
    <cellStyle name="Note 2 5 14 2" xfId="4419"/>
    <cellStyle name="Note 2 5 14 2 10" xfId="40076"/>
    <cellStyle name="Note 2 5 14 2 11" xfId="44974"/>
    <cellStyle name="Note 2 5 14 2 12" xfId="50984"/>
    <cellStyle name="Note 2 5 14 2 2" xfId="7029"/>
    <cellStyle name="Note 2 5 14 2 2 2" xfId="17636"/>
    <cellStyle name="Note 2 5 14 2 2 3" xfId="24852"/>
    <cellStyle name="Note 2 5 14 2 2 4" xfId="29923"/>
    <cellStyle name="Note 2 5 14 2 2 5" xfId="34599"/>
    <cellStyle name="Note 2 5 14 2 2 6" xfId="40077"/>
    <cellStyle name="Note 2 5 14 2 2 7" xfId="44975"/>
    <cellStyle name="Note 2 5 14 2 2 8" xfId="50985"/>
    <cellStyle name="Note 2 5 14 2 3" xfId="7080"/>
    <cellStyle name="Note 2 5 14 2 3 2" xfId="17637"/>
    <cellStyle name="Note 2 5 14 2 3 3" xfId="24853"/>
    <cellStyle name="Note 2 5 14 2 3 4" xfId="29924"/>
    <cellStyle name="Note 2 5 14 2 3 5" xfId="34600"/>
    <cellStyle name="Note 2 5 14 2 3 6" xfId="40078"/>
    <cellStyle name="Note 2 5 14 2 3 7" xfId="44976"/>
    <cellStyle name="Note 2 5 14 2 3 8" xfId="50986"/>
    <cellStyle name="Note 2 5 14 2 4" xfId="6306"/>
    <cellStyle name="Note 2 5 14 2 4 2" xfId="17638"/>
    <cellStyle name="Note 2 5 14 2 4 3" xfId="24854"/>
    <cellStyle name="Note 2 5 14 2 4 4" xfId="29925"/>
    <cellStyle name="Note 2 5 14 2 4 5" xfId="34601"/>
    <cellStyle name="Note 2 5 14 2 4 6" xfId="40079"/>
    <cellStyle name="Note 2 5 14 2 4 7" xfId="44977"/>
    <cellStyle name="Note 2 5 14 2 4 8" xfId="50987"/>
    <cellStyle name="Note 2 5 14 2 5" xfId="9194"/>
    <cellStyle name="Note 2 5 14 2 5 2" xfId="17639"/>
    <cellStyle name="Note 2 5 14 2 5 3" xfId="24855"/>
    <cellStyle name="Note 2 5 14 2 5 4" xfId="29926"/>
    <cellStyle name="Note 2 5 14 2 5 5" xfId="34602"/>
    <cellStyle name="Note 2 5 14 2 5 6" xfId="40080"/>
    <cellStyle name="Note 2 5 14 2 5 7" xfId="44978"/>
    <cellStyle name="Note 2 5 14 2 5 8" xfId="50988"/>
    <cellStyle name="Note 2 5 14 2 6" xfId="17635"/>
    <cellStyle name="Note 2 5 14 2 7" xfId="24851"/>
    <cellStyle name="Note 2 5 14 2 8" xfId="29922"/>
    <cellStyle name="Note 2 5 14 2 9" xfId="34598"/>
    <cellStyle name="Note 2 5 14 3" xfId="4785"/>
    <cellStyle name="Note 2 5 14 3 10" xfId="17640"/>
    <cellStyle name="Note 2 5 14 3 11" xfId="24856"/>
    <cellStyle name="Note 2 5 14 3 12" xfId="29927"/>
    <cellStyle name="Note 2 5 14 3 13" xfId="34603"/>
    <cellStyle name="Note 2 5 14 3 14" xfId="40081"/>
    <cellStyle name="Note 2 5 14 3 15" xfId="44979"/>
    <cellStyle name="Note 2 5 14 3 16" xfId="50989"/>
    <cellStyle name="Note 2 5 14 3 2" xfId="7149"/>
    <cellStyle name="Note 2 5 14 3 2 2" xfId="17641"/>
    <cellStyle name="Note 2 5 14 3 2 3" xfId="24857"/>
    <cellStyle name="Note 2 5 14 3 2 4" xfId="29928"/>
    <cellStyle name="Note 2 5 14 3 2 5" xfId="34604"/>
    <cellStyle name="Note 2 5 14 3 2 6" xfId="40082"/>
    <cellStyle name="Note 2 5 14 3 2 7" xfId="44980"/>
    <cellStyle name="Note 2 5 14 3 2 8" xfId="50990"/>
    <cellStyle name="Note 2 5 14 3 3" xfId="7709"/>
    <cellStyle name="Note 2 5 14 3 3 2" xfId="17642"/>
    <cellStyle name="Note 2 5 14 3 3 3" xfId="24858"/>
    <cellStyle name="Note 2 5 14 3 3 4" xfId="29929"/>
    <cellStyle name="Note 2 5 14 3 3 5" xfId="34605"/>
    <cellStyle name="Note 2 5 14 3 3 6" xfId="40083"/>
    <cellStyle name="Note 2 5 14 3 3 7" xfId="44981"/>
    <cellStyle name="Note 2 5 14 3 3 8" xfId="50991"/>
    <cellStyle name="Note 2 5 14 3 4" xfId="8021"/>
    <cellStyle name="Note 2 5 14 3 4 2" xfId="17643"/>
    <cellStyle name="Note 2 5 14 3 4 3" xfId="24859"/>
    <cellStyle name="Note 2 5 14 3 4 4" xfId="29930"/>
    <cellStyle name="Note 2 5 14 3 4 5" xfId="34606"/>
    <cellStyle name="Note 2 5 14 3 4 6" xfId="40084"/>
    <cellStyle name="Note 2 5 14 3 4 7" xfId="44982"/>
    <cellStyle name="Note 2 5 14 3 4 8" xfId="50992"/>
    <cellStyle name="Note 2 5 14 3 5" xfId="8482"/>
    <cellStyle name="Note 2 5 14 3 5 2" xfId="17644"/>
    <cellStyle name="Note 2 5 14 3 5 3" xfId="24860"/>
    <cellStyle name="Note 2 5 14 3 5 4" xfId="29931"/>
    <cellStyle name="Note 2 5 14 3 5 5" xfId="34607"/>
    <cellStyle name="Note 2 5 14 3 5 6" xfId="40085"/>
    <cellStyle name="Note 2 5 14 3 5 7" xfId="44983"/>
    <cellStyle name="Note 2 5 14 3 5 8" xfId="50993"/>
    <cellStyle name="Note 2 5 14 3 6" xfId="8821"/>
    <cellStyle name="Note 2 5 14 3 6 2" xfId="17645"/>
    <cellStyle name="Note 2 5 14 3 6 3" xfId="24861"/>
    <cellStyle name="Note 2 5 14 3 6 4" xfId="29932"/>
    <cellStyle name="Note 2 5 14 3 6 5" xfId="34608"/>
    <cellStyle name="Note 2 5 14 3 6 6" xfId="40086"/>
    <cellStyle name="Note 2 5 14 3 6 7" xfId="44984"/>
    <cellStyle name="Note 2 5 14 3 6 8" xfId="50994"/>
    <cellStyle name="Note 2 5 14 3 7" xfId="9282"/>
    <cellStyle name="Note 2 5 14 3 7 2" xfId="17646"/>
    <cellStyle name="Note 2 5 14 3 7 3" xfId="24862"/>
    <cellStyle name="Note 2 5 14 3 7 4" xfId="29933"/>
    <cellStyle name="Note 2 5 14 3 7 5" xfId="34609"/>
    <cellStyle name="Note 2 5 14 3 7 6" xfId="40087"/>
    <cellStyle name="Note 2 5 14 3 7 7" xfId="44985"/>
    <cellStyle name="Note 2 5 14 3 7 8" xfId="50995"/>
    <cellStyle name="Note 2 5 14 3 8" xfId="9645"/>
    <cellStyle name="Note 2 5 14 3 8 2" xfId="17647"/>
    <cellStyle name="Note 2 5 14 3 8 3" xfId="24863"/>
    <cellStyle name="Note 2 5 14 3 8 4" xfId="29934"/>
    <cellStyle name="Note 2 5 14 3 8 5" xfId="34610"/>
    <cellStyle name="Note 2 5 14 3 8 6" xfId="40088"/>
    <cellStyle name="Note 2 5 14 3 8 7" xfId="44986"/>
    <cellStyle name="Note 2 5 14 3 8 8" xfId="50996"/>
    <cellStyle name="Note 2 5 14 3 9" xfId="9913"/>
    <cellStyle name="Note 2 5 14 3 9 2" xfId="17648"/>
    <cellStyle name="Note 2 5 14 3 9 3" xfId="24864"/>
    <cellStyle name="Note 2 5 14 3 9 4" xfId="29935"/>
    <cellStyle name="Note 2 5 14 3 9 5" xfId="34611"/>
    <cellStyle name="Note 2 5 14 3 9 6" xfId="40089"/>
    <cellStyle name="Note 2 5 14 3 9 7" xfId="44987"/>
    <cellStyle name="Note 2 5 14 3 9 8" xfId="50997"/>
    <cellStyle name="Note 2 5 14 4" xfId="4887"/>
    <cellStyle name="Note 2 5 14 4 10" xfId="17649"/>
    <cellStyle name="Note 2 5 14 4 11" xfId="24865"/>
    <cellStyle name="Note 2 5 14 4 12" xfId="29936"/>
    <cellStyle name="Note 2 5 14 4 13" xfId="34612"/>
    <cellStyle name="Note 2 5 14 4 14" xfId="40090"/>
    <cellStyle name="Note 2 5 14 4 15" xfId="44988"/>
    <cellStyle name="Note 2 5 14 4 16" xfId="50998"/>
    <cellStyle name="Note 2 5 14 4 2" xfId="7221"/>
    <cellStyle name="Note 2 5 14 4 2 2" xfId="17650"/>
    <cellStyle name="Note 2 5 14 4 2 3" xfId="24866"/>
    <cellStyle name="Note 2 5 14 4 2 4" xfId="29937"/>
    <cellStyle name="Note 2 5 14 4 2 5" xfId="34613"/>
    <cellStyle name="Note 2 5 14 4 2 6" xfId="40091"/>
    <cellStyle name="Note 2 5 14 4 2 7" xfId="44989"/>
    <cellStyle name="Note 2 5 14 4 2 8" xfId="50999"/>
    <cellStyle name="Note 2 5 14 4 3" xfId="7763"/>
    <cellStyle name="Note 2 5 14 4 3 2" xfId="17651"/>
    <cellStyle name="Note 2 5 14 4 3 3" xfId="24867"/>
    <cellStyle name="Note 2 5 14 4 3 4" xfId="29938"/>
    <cellStyle name="Note 2 5 14 4 3 5" xfId="34614"/>
    <cellStyle name="Note 2 5 14 4 3 6" xfId="40092"/>
    <cellStyle name="Note 2 5 14 4 3 7" xfId="44990"/>
    <cellStyle name="Note 2 5 14 4 3 8" xfId="51000"/>
    <cellStyle name="Note 2 5 14 4 4" xfId="8091"/>
    <cellStyle name="Note 2 5 14 4 4 2" xfId="17652"/>
    <cellStyle name="Note 2 5 14 4 4 3" xfId="24868"/>
    <cellStyle name="Note 2 5 14 4 4 4" xfId="29939"/>
    <cellStyle name="Note 2 5 14 4 4 5" xfId="34615"/>
    <cellStyle name="Note 2 5 14 4 4 6" xfId="40093"/>
    <cellStyle name="Note 2 5 14 4 4 7" xfId="44991"/>
    <cellStyle name="Note 2 5 14 4 4 8" xfId="51001"/>
    <cellStyle name="Note 2 5 14 4 5" xfId="8535"/>
    <cellStyle name="Note 2 5 14 4 5 2" xfId="17653"/>
    <cellStyle name="Note 2 5 14 4 5 3" xfId="24869"/>
    <cellStyle name="Note 2 5 14 4 5 4" xfId="29940"/>
    <cellStyle name="Note 2 5 14 4 5 5" xfId="34616"/>
    <cellStyle name="Note 2 5 14 4 5 6" xfId="40094"/>
    <cellStyle name="Note 2 5 14 4 5 7" xfId="44992"/>
    <cellStyle name="Note 2 5 14 4 5 8" xfId="51002"/>
    <cellStyle name="Note 2 5 14 4 6" xfId="8887"/>
    <cellStyle name="Note 2 5 14 4 6 2" xfId="17654"/>
    <cellStyle name="Note 2 5 14 4 6 3" xfId="24870"/>
    <cellStyle name="Note 2 5 14 4 6 4" xfId="29941"/>
    <cellStyle name="Note 2 5 14 4 6 5" xfId="34617"/>
    <cellStyle name="Note 2 5 14 4 6 6" xfId="40095"/>
    <cellStyle name="Note 2 5 14 4 6 7" xfId="44993"/>
    <cellStyle name="Note 2 5 14 4 6 8" xfId="51003"/>
    <cellStyle name="Note 2 5 14 4 7" xfId="9338"/>
    <cellStyle name="Note 2 5 14 4 7 2" xfId="17655"/>
    <cellStyle name="Note 2 5 14 4 7 3" xfId="24871"/>
    <cellStyle name="Note 2 5 14 4 7 4" xfId="29942"/>
    <cellStyle name="Note 2 5 14 4 7 5" xfId="34618"/>
    <cellStyle name="Note 2 5 14 4 7 6" xfId="40096"/>
    <cellStyle name="Note 2 5 14 4 7 7" xfId="44994"/>
    <cellStyle name="Note 2 5 14 4 7 8" xfId="51004"/>
    <cellStyle name="Note 2 5 14 4 8" xfId="9691"/>
    <cellStyle name="Note 2 5 14 4 8 2" xfId="17656"/>
    <cellStyle name="Note 2 5 14 4 8 3" xfId="24872"/>
    <cellStyle name="Note 2 5 14 4 8 4" xfId="29943"/>
    <cellStyle name="Note 2 5 14 4 8 5" xfId="34619"/>
    <cellStyle name="Note 2 5 14 4 8 6" xfId="40097"/>
    <cellStyle name="Note 2 5 14 4 8 7" xfId="44995"/>
    <cellStyle name="Note 2 5 14 4 8 8" xfId="51005"/>
    <cellStyle name="Note 2 5 14 4 9" xfId="9958"/>
    <cellStyle name="Note 2 5 14 4 9 2" xfId="17657"/>
    <cellStyle name="Note 2 5 14 4 9 3" xfId="24873"/>
    <cellStyle name="Note 2 5 14 4 9 4" xfId="29944"/>
    <cellStyle name="Note 2 5 14 4 9 5" xfId="34620"/>
    <cellStyle name="Note 2 5 14 4 9 6" xfId="40098"/>
    <cellStyle name="Note 2 5 14 4 9 7" xfId="44996"/>
    <cellStyle name="Note 2 5 14 4 9 8" xfId="51006"/>
    <cellStyle name="Note 2 5 14 5" xfId="5512"/>
    <cellStyle name="Note 2 5 14 5 2" xfId="17658"/>
    <cellStyle name="Note 2 5 14 5 3" xfId="24874"/>
    <cellStyle name="Note 2 5 14 5 4" xfId="29945"/>
    <cellStyle name="Note 2 5 14 5 5" xfId="34621"/>
    <cellStyle name="Note 2 5 14 5 6" xfId="40099"/>
    <cellStyle name="Note 2 5 14 5 7" xfId="44997"/>
    <cellStyle name="Note 2 5 14 5 8" xfId="51007"/>
    <cellStyle name="Note 2 5 14 6" xfId="5039"/>
    <cellStyle name="Note 2 5 14 6 2" xfId="17659"/>
    <cellStyle name="Note 2 5 14 6 3" xfId="24875"/>
    <cellStyle name="Note 2 5 14 6 4" xfId="29946"/>
    <cellStyle name="Note 2 5 14 6 5" xfId="34622"/>
    <cellStyle name="Note 2 5 14 6 6" xfId="40100"/>
    <cellStyle name="Note 2 5 14 6 7" xfId="44998"/>
    <cellStyle name="Note 2 5 14 6 8" xfId="51008"/>
    <cellStyle name="Note 2 5 14 7" xfId="5576"/>
    <cellStyle name="Note 2 5 14 7 2" xfId="17660"/>
    <cellStyle name="Note 2 5 14 7 3" xfId="24876"/>
    <cellStyle name="Note 2 5 14 7 4" xfId="29947"/>
    <cellStyle name="Note 2 5 14 7 5" xfId="34623"/>
    <cellStyle name="Note 2 5 14 7 6" xfId="40101"/>
    <cellStyle name="Note 2 5 14 7 7" xfId="44999"/>
    <cellStyle name="Note 2 5 14 7 8" xfId="51009"/>
    <cellStyle name="Note 2 5 14 8" xfId="5960"/>
    <cellStyle name="Note 2 5 14 8 2" xfId="17661"/>
    <cellStyle name="Note 2 5 14 8 3" xfId="24877"/>
    <cellStyle name="Note 2 5 14 8 4" xfId="29948"/>
    <cellStyle name="Note 2 5 14 8 5" xfId="34624"/>
    <cellStyle name="Note 2 5 14 8 6" xfId="40102"/>
    <cellStyle name="Note 2 5 14 8 7" xfId="45000"/>
    <cellStyle name="Note 2 5 14 8 8" xfId="51010"/>
    <cellStyle name="Note 2 5 14 9" xfId="11291"/>
    <cellStyle name="Note 2 5 15" xfId="1377"/>
    <cellStyle name="Note 2 5 15 10" xfId="12857"/>
    <cellStyle name="Note 2 5 15 11" xfId="47138"/>
    <cellStyle name="Note 2 5 15 2" xfId="4437"/>
    <cellStyle name="Note 2 5 15 2 10" xfId="40103"/>
    <cellStyle name="Note 2 5 15 2 11" xfId="45001"/>
    <cellStyle name="Note 2 5 15 2 12" xfId="51011"/>
    <cellStyle name="Note 2 5 15 2 2" xfId="7040"/>
    <cellStyle name="Note 2 5 15 2 2 2" xfId="17663"/>
    <cellStyle name="Note 2 5 15 2 2 3" xfId="24879"/>
    <cellStyle name="Note 2 5 15 2 2 4" xfId="29950"/>
    <cellStyle name="Note 2 5 15 2 2 5" xfId="34626"/>
    <cellStyle name="Note 2 5 15 2 2 6" xfId="40104"/>
    <cellStyle name="Note 2 5 15 2 2 7" xfId="45002"/>
    <cellStyle name="Note 2 5 15 2 2 8" xfId="51012"/>
    <cellStyle name="Note 2 5 15 2 3" xfId="6971"/>
    <cellStyle name="Note 2 5 15 2 3 2" xfId="17664"/>
    <cellStyle name="Note 2 5 15 2 3 3" xfId="24880"/>
    <cellStyle name="Note 2 5 15 2 3 4" xfId="29951"/>
    <cellStyle name="Note 2 5 15 2 3 5" xfId="34627"/>
    <cellStyle name="Note 2 5 15 2 3 6" xfId="40105"/>
    <cellStyle name="Note 2 5 15 2 3 7" xfId="45003"/>
    <cellStyle name="Note 2 5 15 2 3 8" xfId="51013"/>
    <cellStyle name="Note 2 5 15 2 4" xfId="4299"/>
    <cellStyle name="Note 2 5 15 2 4 2" xfId="17665"/>
    <cellStyle name="Note 2 5 15 2 4 3" xfId="24881"/>
    <cellStyle name="Note 2 5 15 2 4 4" xfId="29952"/>
    <cellStyle name="Note 2 5 15 2 4 5" xfId="34628"/>
    <cellStyle name="Note 2 5 15 2 4 6" xfId="40106"/>
    <cellStyle name="Note 2 5 15 2 4 7" xfId="45004"/>
    <cellStyle name="Note 2 5 15 2 4 8" xfId="51014"/>
    <cellStyle name="Note 2 5 15 2 5" xfId="9201"/>
    <cellStyle name="Note 2 5 15 2 5 2" xfId="17666"/>
    <cellStyle name="Note 2 5 15 2 5 3" xfId="24882"/>
    <cellStyle name="Note 2 5 15 2 5 4" xfId="29953"/>
    <cellStyle name="Note 2 5 15 2 5 5" xfId="34629"/>
    <cellStyle name="Note 2 5 15 2 5 6" xfId="40107"/>
    <cellStyle name="Note 2 5 15 2 5 7" xfId="45005"/>
    <cellStyle name="Note 2 5 15 2 5 8" xfId="51015"/>
    <cellStyle name="Note 2 5 15 2 6" xfId="17662"/>
    <cellStyle name="Note 2 5 15 2 7" xfId="24878"/>
    <cellStyle name="Note 2 5 15 2 8" xfId="29949"/>
    <cellStyle name="Note 2 5 15 2 9" xfId="34625"/>
    <cellStyle name="Note 2 5 15 3" xfId="4768"/>
    <cellStyle name="Note 2 5 15 3 10" xfId="17667"/>
    <cellStyle name="Note 2 5 15 3 11" xfId="24883"/>
    <cellStyle name="Note 2 5 15 3 12" xfId="29954"/>
    <cellStyle name="Note 2 5 15 3 13" xfId="34630"/>
    <cellStyle name="Note 2 5 15 3 14" xfId="40108"/>
    <cellStyle name="Note 2 5 15 3 15" xfId="45006"/>
    <cellStyle name="Note 2 5 15 3 16" xfId="51016"/>
    <cellStyle name="Note 2 5 15 3 2" xfId="6775"/>
    <cellStyle name="Note 2 5 15 3 2 2" xfId="17668"/>
    <cellStyle name="Note 2 5 15 3 2 3" xfId="24884"/>
    <cellStyle name="Note 2 5 15 3 2 4" xfId="29955"/>
    <cellStyle name="Note 2 5 15 3 2 5" xfId="34631"/>
    <cellStyle name="Note 2 5 15 3 2 6" xfId="40109"/>
    <cellStyle name="Note 2 5 15 3 2 7" xfId="45007"/>
    <cellStyle name="Note 2 5 15 3 2 8" xfId="51017"/>
    <cellStyle name="Note 2 5 15 3 3" xfId="4380"/>
    <cellStyle name="Note 2 5 15 3 3 2" xfId="17669"/>
    <cellStyle name="Note 2 5 15 3 3 3" xfId="24885"/>
    <cellStyle name="Note 2 5 15 3 3 4" xfId="29956"/>
    <cellStyle name="Note 2 5 15 3 3 5" xfId="34632"/>
    <cellStyle name="Note 2 5 15 3 3 6" xfId="40110"/>
    <cellStyle name="Note 2 5 15 3 3 7" xfId="45008"/>
    <cellStyle name="Note 2 5 15 3 3 8" xfId="51018"/>
    <cellStyle name="Note 2 5 15 3 4" xfId="6412"/>
    <cellStyle name="Note 2 5 15 3 4 2" xfId="17670"/>
    <cellStyle name="Note 2 5 15 3 4 3" xfId="24886"/>
    <cellStyle name="Note 2 5 15 3 4 4" xfId="29957"/>
    <cellStyle name="Note 2 5 15 3 4 5" xfId="34633"/>
    <cellStyle name="Note 2 5 15 3 4 6" xfId="40111"/>
    <cellStyle name="Note 2 5 15 3 4 7" xfId="45009"/>
    <cellStyle name="Note 2 5 15 3 4 8" xfId="51019"/>
    <cellStyle name="Note 2 5 15 3 5" xfId="6033"/>
    <cellStyle name="Note 2 5 15 3 5 2" xfId="17671"/>
    <cellStyle name="Note 2 5 15 3 5 3" xfId="24887"/>
    <cellStyle name="Note 2 5 15 3 5 4" xfId="29958"/>
    <cellStyle name="Note 2 5 15 3 5 5" xfId="34634"/>
    <cellStyle name="Note 2 5 15 3 5 6" xfId="40112"/>
    <cellStyle name="Note 2 5 15 3 5 7" xfId="45010"/>
    <cellStyle name="Note 2 5 15 3 5 8" xfId="51020"/>
    <cellStyle name="Note 2 5 15 3 6" xfId="6523"/>
    <cellStyle name="Note 2 5 15 3 6 2" xfId="17672"/>
    <cellStyle name="Note 2 5 15 3 6 3" xfId="24888"/>
    <cellStyle name="Note 2 5 15 3 6 4" xfId="29959"/>
    <cellStyle name="Note 2 5 15 3 6 5" xfId="34635"/>
    <cellStyle name="Note 2 5 15 3 6 6" xfId="40113"/>
    <cellStyle name="Note 2 5 15 3 6 7" xfId="45011"/>
    <cellStyle name="Note 2 5 15 3 6 8" xfId="51021"/>
    <cellStyle name="Note 2 5 15 3 7" xfId="4130"/>
    <cellStyle name="Note 2 5 15 3 7 2" xfId="17673"/>
    <cellStyle name="Note 2 5 15 3 7 3" xfId="24889"/>
    <cellStyle name="Note 2 5 15 3 7 4" xfId="29960"/>
    <cellStyle name="Note 2 5 15 3 7 5" xfId="34636"/>
    <cellStyle name="Note 2 5 15 3 7 6" xfId="40114"/>
    <cellStyle name="Note 2 5 15 3 7 7" xfId="45012"/>
    <cellStyle name="Note 2 5 15 3 7 8" xfId="51022"/>
    <cellStyle name="Note 2 5 15 3 8" xfId="6431"/>
    <cellStyle name="Note 2 5 15 3 8 2" xfId="17674"/>
    <cellStyle name="Note 2 5 15 3 8 3" xfId="24890"/>
    <cellStyle name="Note 2 5 15 3 8 4" xfId="29961"/>
    <cellStyle name="Note 2 5 15 3 8 5" xfId="34637"/>
    <cellStyle name="Note 2 5 15 3 8 6" xfId="40115"/>
    <cellStyle name="Note 2 5 15 3 8 7" xfId="45013"/>
    <cellStyle name="Note 2 5 15 3 8 8" xfId="51023"/>
    <cellStyle name="Note 2 5 15 3 9" xfId="3783"/>
    <cellStyle name="Note 2 5 15 3 9 2" xfId="17675"/>
    <cellStyle name="Note 2 5 15 3 9 3" xfId="24891"/>
    <cellStyle name="Note 2 5 15 3 9 4" xfId="29962"/>
    <cellStyle name="Note 2 5 15 3 9 5" xfId="34638"/>
    <cellStyle name="Note 2 5 15 3 9 6" xfId="40116"/>
    <cellStyle name="Note 2 5 15 3 9 7" xfId="45014"/>
    <cellStyle name="Note 2 5 15 3 9 8" xfId="51024"/>
    <cellStyle name="Note 2 5 15 4" xfId="5083"/>
    <cellStyle name="Note 2 5 15 4 10" xfId="17676"/>
    <cellStyle name="Note 2 5 15 4 11" xfId="24892"/>
    <cellStyle name="Note 2 5 15 4 12" xfId="29963"/>
    <cellStyle name="Note 2 5 15 4 13" xfId="34639"/>
    <cellStyle name="Note 2 5 15 4 14" xfId="40117"/>
    <cellStyle name="Note 2 5 15 4 15" xfId="45015"/>
    <cellStyle name="Note 2 5 15 4 16" xfId="51025"/>
    <cellStyle name="Note 2 5 15 4 2" xfId="7020"/>
    <cellStyle name="Note 2 5 15 4 2 2" xfId="17677"/>
    <cellStyle name="Note 2 5 15 4 2 3" xfId="24893"/>
    <cellStyle name="Note 2 5 15 4 2 4" xfId="29964"/>
    <cellStyle name="Note 2 5 15 4 2 5" xfId="34640"/>
    <cellStyle name="Note 2 5 15 4 2 6" xfId="40118"/>
    <cellStyle name="Note 2 5 15 4 2 7" xfId="45016"/>
    <cellStyle name="Note 2 5 15 4 2 8" xfId="51026"/>
    <cellStyle name="Note 2 5 15 4 3" xfId="7621"/>
    <cellStyle name="Note 2 5 15 4 3 2" xfId="17678"/>
    <cellStyle name="Note 2 5 15 4 3 3" xfId="24894"/>
    <cellStyle name="Note 2 5 15 4 3 4" xfId="29965"/>
    <cellStyle name="Note 2 5 15 4 3 5" xfId="34641"/>
    <cellStyle name="Note 2 5 15 4 3 6" xfId="40119"/>
    <cellStyle name="Note 2 5 15 4 3 7" xfId="45017"/>
    <cellStyle name="Note 2 5 15 4 3 8" xfId="51027"/>
    <cellStyle name="Note 2 5 15 4 4" xfId="6328"/>
    <cellStyle name="Note 2 5 15 4 4 2" xfId="17679"/>
    <cellStyle name="Note 2 5 15 4 4 3" xfId="24895"/>
    <cellStyle name="Note 2 5 15 4 4 4" xfId="29966"/>
    <cellStyle name="Note 2 5 15 4 4 5" xfId="34642"/>
    <cellStyle name="Note 2 5 15 4 4 6" xfId="40120"/>
    <cellStyle name="Note 2 5 15 4 4 7" xfId="45018"/>
    <cellStyle name="Note 2 5 15 4 4 8" xfId="51028"/>
    <cellStyle name="Note 2 5 15 4 5" xfId="8401"/>
    <cellStyle name="Note 2 5 15 4 5 2" xfId="17680"/>
    <cellStyle name="Note 2 5 15 4 5 3" xfId="24896"/>
    <cellStyle name="Note 2 5 15 4 5 4" xfId="29967"/>
    <cellStyle name="Note 2 5 15 4 5 5" xfId="34643"/>
    <cellStyle name="Note 2 5 15 4 5 6" xfId="40121"/>
    <cellStyle name="Note 2 5 15 4 5 7" xfId="45019"/>
    <cellStyle name="Note 2 5 15 4 5 8" xfId="51029"/>
    <cellStyle name="Note 2 5 15 4 6" xfId="6429"/>
    <cellStyle name="Note 2 5 15 4 6 2" xfId="17681"/>
    <cellStyle name="Note 2 5 15 4 6 3" xfId="24897"/>
    <cellStyle name="Note 2 5 15 4 6 4" xfId="29968"/>
    <cellStyle name="Note 2 5 15 4 6 5" xfId="34644"/>
    <cellStyle name="Note 2 5 15 4 6 6" xfId="40122"/>
    <cellStyle name="Note 2 5 15 4 6 7" xfId="45020"/>
    <cellStyle name="Note 2 5 15 4 6 8" xfId="51030"/>
    <cellStyle name="Note 2 5 15 4 7" xfId="9190"/>
    <cellStyle name="Note 2 5 15 4 7 2" xfId="17682"/>
    <cellStyle name="Note 2 5 15 4 7 3" xfId="24898"/>
    <cellStyle name="Note 2 5 15 4 7 4" xfId="29969"/>
    <cellStyle name="Note 2 5 15 4 7 5" xfId="34645"/>
    <cellStyle name="Note 2 5 15 4 7 6" xfId="40123"/>
    <cellStyle name="Note 2 5 15 4 7 7" xfId="45021"/>
    <cellStyle name="Note 2 5 15 4 7 8" xfId="51031"/>
    <cellStyle name="Note 2 5 15 4 8" xfId="6590"/>
    <cellStyle name="Note 2 5 15 4 8 2" xfId="17683"/>
    <cellStyle name="Note 2 5 15 4 8 3" xfId="24899"/>
    <cellStyle name="Note 2 5 15 4 8 4" xfId="29970"/>
    <cellStyle name="Note 2 5 15 4 8 5" xfId="34646"/>
    <cellStyle name="Note 2 5 15 4 8 6" xfId="40124"/>
    <cellStyle name="Note 2 5 15 4 8 7" xfId="45022"/>
    <cellStyle name="Note 2 5 15 4 8 8" xfId="51032"/>
    <cellStyle name="Note 2 5 15 4 9" xfId="8558"/>
    <cellStyle name="Note 2 5 15 4 9 2" xfId="17684"/>
    <cellStyle name="Note 2 5 15 4 9 3" xfId="24900"/>
    <cellStyle name="Note 2 5 15 4 9 4" xfId="29971"/>
    <cellStyle name="Note 2 5 15 4 9 5" xfId="34647"/>
    <cellStyle name="Note 2 5 15 4 9 6" xfId="40125"/>
    <cellStyle name="Note 2 5 15 4 9 7" xfId="45023"/>
    <cellStyle name="Note 2 5 15 4 9 8" xfId="51033"/>
    <cellStyle name="Note 2 5 15 5" xfId="5046"/>
    <cellStyle name="Note 2 5 15 5 2" xfId="17685"/>
    <cellStyle name="Note 2 5 15 5 3" xfId="24901"/>
    <cellStyle name="Note 2 5 15 5 4" xfId="29972"/>
    <cellStyle name="Note 2 5 15 5 5" xfId="34648"/>
    <cellStyle name="Note 2 5 15 5 6" xfId="40126"/>
    <cellStyle name="Note 2 5 15 5 7" xfId="45024"/>
    <cellStyle name="Note 2 5 15 5 8" xfId="51034"/>
    <cellStyle name="Note 2 5 15 6" xfId="4943"/>
    <cellStyle name="Note 2 5 15 6 2" xfId="17686"/>
    <cellStyle name="Note 2 5 15 6 3" xfId="24902"/>
    <cellStyle name="Note 2 5 15 6 4" xfId="29973"/>
    <cellStyle name="Note 2 5 15 6 5" xfId="34649"/>
    <cellStyle name="Note 2 5 15 6 6" xfId="40127"/>
    <cellStyle name="Note 2 5 15 6 7" xfId="45025"/>
    <cellStyle name="Note 2 5 15 6 8" xfId="51035"/>
    <cellStyle name="Note 2 5 15 7" xfId="4954"/>
    <cellStyle name="Note 2 5 15 7 2" xfId="17687"/>
    <cellStyle name="Note 2 5 15 7 3" xfId="24903"/>
    <cellStyle name="Note 2 5 15 7 4" xfId="29974"/>
    <cellStyle name="Note 2 5 15 7 5" xfId="34650"/>
    <cellStyle name="Note 2 5 15 7 6" xfId="40128"/>
    <cellStyle name="Note 2 5 15 7 7" xfId="45026"/>
    <cellStyle name="Note 2 5 15 7 8" xfId="51036"/>
    <cellStyle name="Note 2 5 15 8" xfId="5308"/>
    <cellStyle name="Note 2 5 15 8 2" xfId="17688"/>
    <cellStyle name="Note 2 5 15 8 3" xfId="24904"/>
    <cellStyle name="Note 2 5 15 8 4" xfId="29975"/>
    <cellStyle name="Note 2 5 15 8 5" xfId="34651"/>
    <cellStyle name="Note 2 5 15 8 6" xfId="40129"/>
    <cellStyle name="Note 2 5 15 8 7" xfId="45027"/>
    <cellStyle name="Note 2 5 15 8 8" xfId="51037"/>
    <cellStyle name="Note 2 5 15 9" xfId="11315"/>
    <cellStyle name="Note 2 5 16" xfId="1393"/>
    <cellStyle name="Note 2 5 16 10" xfId="19901"/>
    <cellStyle name="Note 2 5 16 11" xfId="47148"/>
    <cellStyle name="Note 2 5 16 2" xfId="4449"/>
    <cellStyle name="Note 2 5 16 2 10" xfId="40130"/>
    <cellStyle name="Note 2 5 16 2 11" xfId="45028"/>
    <cellStyle name="Note 2 5 16 2 12" xfId="51038"/>
    <cellStyle name="Note 2 5 16 2 2" xfId="7048"/>
    <cellStyle name="Note 2 5 16 2 2 2" xfId="17690"/>
    <cellStyle name="Note 2 5 16 2 2 3" xfId="24906"/>
    <cellStyle name="Note 2 5 16 2 2 4" xfId="29977"/>
    <cellStyle name="Note 2 5 16 2 2 5" xfId="34653"/>
    <cellStyle name="Note 2 5 16 2 2 6" xfId="40131"/>
    <cellStyle name="Note 2 5 16 2 2 7" xfId="45029"/>
    <cellStyle name="Note 2 5 16 2 2 8" xfId="51039"/>
    <cellStyle name="Note 2 5 16 2 3" xfId="6832"/>
    <cellStyle name="Note 2 5 16 2 3 2" xfId="17691"/>
    <cellStyle name="Note 2 5 16 2 3 3" xfId="24907"/>
    <cellStyle name="Note 2 5 16 2 3 4" xfId="29978"/>
    <cellStyle name="Note 2 5 16 2 3 5" xfId="34654"/>
    <cellStyle name="Note 2 5 16 2 3 6" xfId="40132"/>
    <cellStyle name="Note 2 5 16 2 3 7" xfId="45030"/>
    <cellStyle name="Note 2 5 16 2 3 8" xfId="51040"/>
    <cellStyle name="Note 2 5 16 2 4" xfId="6109"/>
    <cellStyle name="Note 2 5 16 2 4 2" xfId="17692"/>
    <cellStyle name="Note 2 5 16 2 4 3" xfId="24908"/>
    <cellStyle name="Note 2 5 16 2 4 4" xfId="29979"/>
    <cellStyle name="Note 2 5 16 2 4 5" xfId="34655"/>
    <cellStyle name="Note 2 5 16 2 4 6" xfId="40133"/>
    <cellStyle name="Note 2 5 16 2 4 7" xfId="45031"/>
    <cellStyle name="Note 2 5 16 2 4 8" xfId="51041"/>
    <cellStyle name="Note 2 5 16 2 5" xfId="9206"/>
    <cellStyle name="Note 2 5 16 2 5 2" xfId="17693"/>
    <cellStyle name="Note 2 5 16 2 5 3" xfId="24909"/>
    <cellStyle name="Note 2 5 16 2 5 4" xfId="29980"/>
    <cellStyle name="Note 2 5 16 2 5 5" xfId="34656"/>
    <cellStyle name="Note 2 5 16 2 5 6" xfId="40134"/>
    <cellStyle name="Note 2 5 16 2 5 7" xfId="45032"/>
    <cellStyle name="Note 2 5 16 2 5 8" xfId="51042"/>
    <cellStyle name="Note 2 5 16 2 6" xfId="17689"/>
    <cellStyle name="Note 2 5 16 2 7" xfId="24905"/>
    <cellStyle name="Note 2 5 16 2 8" xfId="29976"/>
    <cellStyle name="Note 2 5 16 2 9" xfId="34652"/>
    <cellStyle name="Note 2 5 16 3" xfId="5384"/>
    <cellStyle name="Note 2 5 16 3 10" xfId="17694"/>
    <cellStyle name="Note 2 5 16 3 11" xfId="24910"/>
    <cellStyle name="Note 2 5 16 3 12" xfId="29981"/>
    <cellStyle name="Note 2 5 16 3 13" xfId="34657"/>
    <cellStyle name="Note 2 5 16 3 14" xfId="40135"/>
    <cellStyle name="Note 2 5 16 3 15" xfId="45033"/>
    <cellStyle name="Note 2 5 16 3 16" xfId="51043"/>
    <cellStyle name="Note 2 5 16 3 2" xfId="7361"/>
    <cellStyle name="Note 2 5 16 3 2 2" xfId="17695"/>
    <cellStyle name="Note 2 5 16 3 2 3" xfId="24911"/>
    <cellStyle name="Note 2 5 16 3 2 4" xfId="29982"/>
    <cellStyle name="Note 2 5 16 3 2 5" xfId="34658"/>
    <cellStyle name="Note 2 5 16 3 2 6" xfId="40136"/>
    <cellStyle name="Note 2 5 16 3 2 7" xfId="45034"/>
    <cellStyle name="Note 2 5 16 3 2 8" xfId="51044"/>
    <cellStyle name="Note 2 5 16 3 3" xfId="7879"/>
    <cellStyle name="Note 2 5 16 3 3 2" xfId="17696"/>
    <cellStyle name="Note 2 5 16 3 3 3" xfId="24912"/>
    <cellStyle name="Note 2 5 16 3 3 4" xfId="29983"/>
    <cellStyle name="Note 2 5 16 3 3 5" xfId="34659"/>
    <cellStyle name="Note 2 5 16 3 3 6" xfId="40137"/>
    <cellStyle name="Note 2 5 16 3 3 7" xfId="45035"/>
    <cellStyle name="Note 2 5 16 3 3 8" xfId="51045"/>
    <cellStyle name="Note 2 5 16 3 4" xfId="8223"/>
    <cellStyle name="Note 2 5 16 3 4 2" xfId="17697"/>
    <cellStyle name="Note 2 5 16 3 4 3" xfId="24913"/>
    <cellStyle name="Note 2 5 16 3 4 4" xfId="29984"/>
    <cellStyle name="Note 2 5 16 3 4 5" xfId="34660"/>
    <cellStyle name="Note 2 5 16 3 4 6" xfId="40138"/>
    <cellStyle name="Note 2 5 16 3 4 7" xfId="45036"/>
    <cellStyle name="Note 2 5 16 3 4 8" xfId="51046"/>
    <cellStyle name="Note 2 5 16 3 5" xfId="8651"/>
    <cellStyle name="Note 2 5 16 3 5 2" xfId="17698"/>
    <cellStyle name="Note 2 5 16 3 5 3" xfId="24914"/>
    <cellStyle name="Note 2 5 16 3 5 4" xfId="29985"/>
    <cellStyle name="Note 2 5 16 3 5 5" xfId="34661"/>
    <cellStyle name="Note 2 5 16 3 5 6" xfId="40139"/>
    <cellStyle name="Note 2 5 16 3 5 7" xfId="45037"/>
    <cellStyle name="Note 2 5 16 3 5 8" xfId="51047"/>
    <cellStyle name="Note 2 5 16 3 6" xfId="9004"/>
    <cellStyle name="Note 2 5 16 3 6 2" xfId="17699"/>
    <cellStyle name="Note 2 5 16 3 6 3" xfId="24915"/>
    <cellStyle name="Note 2 5 16 3 6 4" xfId="29986"/>
    <cellStyle name="Note 2 5 16 3 6 5" xfId="34662"/>
    <cellStyle name="Note 2 5 16 3 6 6" xfId="40140"/>
    <cellStyle name="Note 2 5 16 3 6 7" xfId="45038"/>
    <cellStyle name="Note 2 5 16 3 6 8" xfId="51048"/>
    <cellStyle name="Note 2 5 16 3 7" xfId="9459"/>
    <cellStyle name="Note 2 5 16 3 7 2" xfId="17700"/>
    <cellStyle name="Note 2 5 16 3 7 3" xfId="24916"/>
    <cellStyle name="Note 2 5 16 3 7 4" xfId="29987"/>
    <cellStyle name="Note 2 5 16 3 7 5" xfId="34663"/>
    <cellStyle name="Note 2 5 16 3 7 6" xfId="40141"/>
    <cellStyle name="Note 2 5 16 3 7 7" xfId="45039"/>
    <cellStyle name="Note 2 5 16 3 7 8" xfId="51049"/>
    <cellStyle name="Note 2 5 16 3 8" xfId="9779"/>
    <cellStyle name="Note 2 5 16 3 8 2" xfId="17701"/>
    <cellStyle name="Note 2 5 16 3 8 3" xfId="24917"/>
    <cellStyle name="Note 2 5 16 3 8 4" xfId="29988"/>
    <cellStyle name="Note 2 5 16 3 8 5" xfId="34664"/>
    <cellStyle name="Note 2 5 16 3 8 6" xfId="40142"/>
    <cellStyle name="Note 2 5 16 3 8 7" xfId="45040"/>
    <cellStyle name="Note 2 5 16 3 8 8" xfId="51050"/>
    <cellStyle name="Note 2 5 16 3 9" xfId="10048"/>
    <cellStyle name="Note 2 5 16 3 9 2" xfId="17702"/>
    <cellStyle name="Note 2 5 16 3 9 3" xfId="24918"/>
    <cellStyle name="Note 2 5 16 3 9 4" xfId="29989"/>
    <cellStyle name="Note 2 5 16 3 9 5" xfId="34665"/>
    <cellStyle name="Note 2 5 16 3 9 6" xfId="40143"/>
    <cellStyle name="Note 2 5 16 3 9 7" xfId="45041"/>
    <cellStyle name="Note 2 5 16 3 9 8" xfId="51051"/>
    <cellStyle name="Note 2 5 16 4" xfId="4191"/>
    <cellStyle name="Note 2 5 16 4 10" xfId="17703"/>
    <cellStyle name="Note 2 5 16 4 11" xfId="24919"/>
    <cellStyle name="Note 2 5 16 4 12" xfId="29990"/>
    <cellStyle name="Note 2 5 16 4 13" xfId="34666"/>
    <cellStyle name="Note 2 5 16 4 14" xfId="40144"/>
    <cellStyle name="Note 2 5 16 4 15" xfId="45042"/>
    <cellStyle name="Note 2 5 16 4 16" xfId="51052"/>
    <cellStyle name="Note 2 5 16 4 2" xfId="7327"/>
    <cellStyle name="Note 2 5 16 4 2 2" xfId="17704"/>
    <cellStyle name="Note 2 5 16 4 2 3" xfId="24920"/>
    <cellStyle name="Note 2 5 16 4 2 4" xfId="29991"/>
    <cellStyle name="Note 2 5 16 4 2 5" xfId="34667"/>
    <cellStyle name="Note 2 5 16 4 2 6" xfId="40145"/>
    <cellStyle name="Note 2 5 16 4 2 7" xfId="45043"/>
    <cellStyle name="Note 2 5 16 4 2 8" xfId="51053"/>
    <cellStyle name="Note 2 5 16 4 3" xfId="7851"/>
    <cellStyle name="Note 2 5 16 4 3 2" xfId="17705"/>
    <cellStyle name="Note 2 5 16 4 3 3" xfId="24921"/>
    <cellStyle name="Note 2 5 16 4 3 4" xfId="29992"/>
    <cellStyle name="Note 2 5 16 4 3 5" xfId="34668"/>
    <cellStyle name="Note 2 5 16 4 3 6" xfId="40146"/>
    <cellStyle name="Note 2 5 16 4 3 7" xfId="45044"/>
    <cellStyle name="Note 2 5 16 4 3 8" xfId="51054"/>
    <cellStyle name="Note 2 5 16 4 4" xfId="8193"/>
    <cellStyle name="Note 2 5 16 4 4 2" xfId="17706"/>
    <cellStyle name="Note 2 5 16 4 4 3" xfId="24922"/>
    <cellStyle name="Note 2 5 16 4 4 4" xfId="29993"/>
    <cellStyle name="Note 2 5 16 4 4 5" xfId="34669"/>
    <cellStyle name="Note 2 5 16 4 4 6" xfId="40147"/>
    <cellStyle name="Note 2 5 16 4 4 7" xfId="45045"/>
    <cellStyle name="Note 2 5 16 4 4 8" xfId="51055"/>
    <cellStyle name="Note 2 5 16 4 5" xfId="8623"/>
    <cellStyle name="Note 2 5 16 4 5 2" xfId="17707"/>
    <cellStyle name="Note 2 5 16 4 5 3" xfId="24923"/>
    <cellStyle name="Note 2 5 16 4 5 4" xfId="29994"/>
    <cellStyle name="Note 2 5 16 4 5 5" xfId="34670"/>
    <cellStyle name="Note 2 5 16 4 5 6" xfId="40148"/>
    <cellStyle name="Note 2 5 16 4 5 7" xfId="45046"/>
    <cellStyle name="Note 2 5 16 4 5 8" xfId="51056"/>
    <cellStyle name="Note 2 5 16 4 6" xfId="8976"/>
    <cellStyle name="Note 2 5 16 4 6 2" xfId="17708"/>
    <cellStyle name="Note 2 5 16 4 6 3" xfId="24924"/>
    <cellStyle name="Note 2 5 16 4 6 4" xfId="29995"/>
    <cellStyle name="Note 2 5 16 4 6 5" xfId="34671"/>
    <cellStyle name="Note 2 5 16 4 6 6" xfId="40149"/>
    <cellStyle name="Note 2 5 16 4 6 7" xfId="45047"/>
    <cellStyle name="Note 2 5 16 4 6 8" xfId="51057"/>
    <cellStyle name="Note 2 5 16 4 7" xfId="9431"/>
    <cellStyle name="Note 2 5 16 4 7 2" xfId="17709"/>
    <cellStyle name="Note 2 5 16 4 7 3" xfId="24925"/>
    <cellStyle name="Note 2 5 16 4 7 4" xfId="29996"/>
    <cellStyle name="Note 2 5 16 4 7 5" xfId="34672"/>
    <cellStyle name="Note 2 5 16 4 7 6" xfId="40150"/>
    <cellStyle name="Note 2 5 16 4 7 7" xfId="45048"/>
    <cellStyle name="Note 2 5 16 4 7 8" xfId="51058"/>
    <cellStyle name="Note 2 5 16 4 8" xfId="9757"/>
    <cellStyle name="Note 2 5 16 4 8 2" xfId="17710"/>
    <cellStyle name="Note 2 5 16 4 8 3" xfId="24926"/>
    <cellStyle name="Note 2 5 16 4 8 4" xfId="29997"/>
    <cellStyle name="Note 2 5 16 4 8 5" xfId="34673"/>
    <cellStyle name="Note 2 5 16 4 8 6" xfId="40151"/>
    <cellStyle name="Note 2 5 16 4 8 7" xfId="45049"/>
    <cellStyle name="Note 2 5 16 4 8 8" xfId="51059"/>
    <cellStyle name="Note 2 5 16 4 9" xfId="10026"/>
    <cellStyle name="Note 2 5 16 4 9 2" xfId="17711"/>
    <cellStyle name="Note 2 5 16 4 9 3" xfId="24927"/>
    <cellStyle name="Note 2 5 16 4 9 4" xfId="29998"/>
    <cellStyle name="Note 2 5 16 4 9 5" xfId="34674"/>
    <cellStyle name="Note 2 5 16 4 9 6" xfId="40152"/>
    <cellStyle name="Note 2 5 16 4 9 7" xfId="45050"/>
    <cellStyle name="Note 2 5 16 4 9 8" xfId="51060"/>
    <cellStyle name="Note 2 5 16 5" xfId="3728"/>
    <cellStyle name="Note 2 5 16 5 2" xfId="17712"/>
    <cellStyle name="Note 2 5 16 5 3" xfId="24928"/>
    <cellStyle name="Note 2 5 16 5 4" xfId="29999"/>
    <cellStyle name="Note 2 5 16 5 5" xfId="34675"/>
    <cellStyle name="Note 2 5 16 5 6" xfId="40153"/>
    <cellStyle name="Note 2 5 16 5 7" xfId="45051"/>
    <cellStyle name="Note 2 5 16 5 8" xfId="51061"/>
    <cellStyle name="Note 2 5 16 6" xfId="6047"/>
    <cellStyle name="Note 2 5 16 6 2" xfId="17713"/>
    <cellStyle name="Note 2 5 16 6 3" xfId="24929"/>
    <cellStyle name="Note 2 5 16 6 4" xfId="30000"/>
    <cellStyle name="Note 2 5 16 6 5" xfId="34676"/>
    <cellStyle name="Note 2 5 16 6 6" xfId="40154"/>
    <cellStyle name="Note 2 5 16 6 7" xfId="45052"/>
    <cellStyle name="Note 2 5 16 6 8" xfId="51062"/>
    <cellStyle name="Note 2 5 16 7" xfId="4557"/>
    <cellStyle name="Note 2 5 16 7 2" xfId="17714"/>
    <cellStyle name="Note 2 5 16 7 3" xfId="24930"/>
    <cellStyle name="Note 2 5 16 7 4" xfId="30001"/>
    <cellStyle name="Note 2 5 16 7 5" xfId="34677"/>
    <cellStyle name="Note 2 5 16 7 6" xfId="40155"/>
    <cellStyle name="Note 2 5 16 7 7" xfId="45053"/>
    <cellStyle name="Note 2 5 16 7 8" xfId="51063"/>
    <cellStyle name="Note 2 5 16 8" xfId="5939"/>
    <cellStyle name="Note 2 5 16 8 2" xfId="17715"/>
    <cellStyle name="Note 2 5 16 8 3" xfId="24931"/>
    <cellStyle name="Note 2 5 16 8 4" xfId="30002"/>
    <cellStyle name="Note 2 5 16 8 5" xfId="34678"/>
    <cellStyle name="Note 2 5 16 8 6" xfId="40156"/>
    <cellStyle name="Note 2 5 16 8 7" xfId="45054"/>
    <cellStyle name="Note 2 5 16 8 8" xfId="51064"/>
    <cellStyle name="Note 2 5 16 9" xfId="11331"/>
    <cellStyle name="Note 2 5 17" xfId="1410"/>
    <cellStyle name="Note 2 5 17 10" xfId="32364"/>
    <cellStyle name="Note 2 5 17 11" xfId="47158"/>
    <cellStyle name="Note 2 5 17 2" xfId="4462"/>
    <cellStyle name="Note 2 5 17 2 10" xfId="40157"/>
    <cellStyle name="Note 2 5 17 2 11" xfId="45055"/>
    <cellStyle name="Note 2 5 17 2 12" xfId="51065"/>
    <cellStyle name="Note 2 5 17 2 2" xfId="7053"/>
    <cellStyle name="Note 2 5 17 2 2 2" xfId="17717"/>
    <cellStyle name="Note 2 5 17 2 2 3" xfId="24933"/>
    <cellStyle name="Note 2 5 17 2 2 4" xfId="30004"/>
    <cellStyle name="Note 2 5 17 2 2 5" xfId="34680"/>
    <cellStyle name="Note 2 5 17 2 2 6" xfId="40158"/>
    <cellStyle name="Note 2 5 17 2 2 7" xfId="45056"/>
    <cellStyle name="Note 2 5 17 2 2 8" xfId="51066"/>
    <cellStyle name="Note 2 5 17 2 3" xfId="6784"/>
    <cellStyle name="Note 2 5 17 2 3 2" xfId="17718"/>
    <cellStyle name="Note 2 5 17 2 3 3" xfId="24934"/>
    <cellStyle name="Note 2 5 17 2 3 4" xfId="30005"/>
    <cellStyle name="Note 2 5 17 2 3 5" xfId="34681"/>
    <cellStyle name="Note 2 5 17 2 3 6" xfId="40159"/>
    <cellStyle name="Note 2 5 17 2 3 7" xfId="45057"/>
    <cellStyle name="Note 2 5 17 2 3 8" xfId="51067"/>
    <cellStyle name="Note 2 5 17 2 4" xfId="4749"/>
    <cellStyle name="Note 2 5 17 2 4 2" xfId="17719"/>
    <cellStyle name="Note 2 5 17 2 4 3" xfId="24935"/>
    <cellStyle name="Note 2 5 17 2 4 4" xfId="30006"/>
    <cellStyle name="Note 2 5 17 2 4 5" xfId="34682"/>
    <cellStyle name="Note 2 5 17 2 4 6" xfId="40160"/>
    <cellStyle name="Note 2 5 17 2 4 7" xfId="45058"/>
    <cellStyle name="Note 2 5 17 2 4 8" xfId="51068"/>
    <cellStyle name="Note 2 5 17 2 5" xfId="9211"/>
    <cellStyle name="Note 2 5 17 2 5 2" xfId="17720"/>
    <cellStyle name="Note 2 5 17 2 5 3" xfId="24936"/>
    <cellStyle name="Note 2 5 17 2 5 4" xfId="30007"/>
    <cellStyle name="Note 2 5 17 2 5 5" xfId="34683"/>
    <cellStyle name="Note 2 5 17 2 5 6" xfId="40161"/>
    <cellStyle name="Note 2 5 17 2 5 7" xfId="45059"/>
    <cellStyle name="Note 2 5 17 2 5 8" xfId="51069"/>
    <cellStyle name="Note 2 5 17 2 6" xfId="17716"/>
    <cellStyle name="Note 2 5 17 2 7" xfId="24932"/>
    <cellStyle name="Note 2 5 17 2 8" xfId="30003"/>
    <cellStyle name="Note 2 5 17 2 9" xfId="34679"/>
    <cellStyle name="Note 2 5 17 3" xfId="5514"/>
    <cellStyle name="Note 2 5 17 3 10" xfId="17721"/>
    <cellStyle name="Note 2 5 17 3 11" xfId="24937"/>
    <cellStyle name="Note 2 5 17 3 12" xfId="30008"/>
    <cellStyle name="Note 2 5 17 3 13" xfId="34684"/>
    <cellStyle name="Note 2 5 17 3 14" xfId="40162"/>
    <cellStyle name="Note 2 5 17 3 15" xfId="45060"/>
    <cellStyle name="Note 2 5 17 3 16" xfId="51070"/>
    <cellStyle name="Note 2 5 17 3 2" xfId="7413"/>
    <cellStyle name="Note 2 5 17 3 2 2" xfId="17722"/>
    <cellStyle name="Note 2 5 17 3 2 3" xfId="24938"/>
    <cellStyle name="Note 2 5 17 3 2 4" xfId="30009"/>
    <cellStyle name="Note 2 5 17 3 2 5" xfId="34685"/>
    <cellStyle name="Note 2 5 17 3 2 6" xfId="40163"/>
    <cellStyle name="Note 2 5 17 3 2 7" xfId="45061"/>
    <cellStyle name="Note 2 5 17 3 2 8" xfId="51071"/>
    <cellStyle name="Note 2 5 17 3 3" xfId="7930"/>
    <cellStyle name="Note 2 5 17 3 3 2" xfId="17723"/>
    <cellStyle name="Note 2 5 17 3 3 3" xfId="24939"/>
    <cellStyle name="Note 2 5 17 3 3 4" xfId="30010"/>
    <cellStyle name="Note 2 5 17 3 3 5" xfId="34686"/>
    <cellStyle name="Note 2 5 17 3 3 6" xfId="40164"/>
    <cellStyle name="Note 2 5 17 3 3 7" xfId="45062"/>
    <cellStyle name="Note 2 5 17 3 3 8" xfId="51072"/>
    <cellStyle name="Note 2 5 17 3 4" xfId="8270"/>
    <cellStyle name="Note 2 5 17 3 4 2" xfId="17724"/>
    <cellStyle name="Note 2 5 17 3 4 3" xfId="24940"/>
    <cellStyle name="Note 2 5 17 3 4 4" xfId="30011"/>
    <cellStyle name="Note 2 5 17 3 4 5" xfId="34687"/>
    <cellStyle name="Note 2 5 17 3 4 6" xfId="40165"/>
    <cellStyle name="Note 2 5 17 3 4 7" xfId="45063"/>
    <cellStyle name="Note 2 5 17 3 4 8" xfId="51073"/>
    <cellStyle name="Note 2 5 17 3 5" xfId="8703"/>
    <cellStyle name="Note 2 5 17 3 5 2" xfId="17725"/>
    <cellStyle name="Note 2 5 17 3 5 3" xfId="24941"/>
    <cellStyle name="Note 2 5 17 3 5 4" xfId="30012"/>
    <cellStyle name="Note 2 5 17 3 5 5" xfId="34688"/>
    <cellStyle name="Note 2 5 17 3 5 6" xfId="40166"/>
    <cellStyle name="Note 2 5 17 3 5 7" xfId="45064"/>
    <cellStyle name="Note 2 5 17 3 5 8" xfId="51074"/>
    <cellStyle name="Note 2 5 17 3 6" xfId="9052"/>
    <cellStyle name="Note 2 5 17 3 6 2" xfId="17726"/>
    <cellStyle name="Note 2 5 17 3 6 3" xfId="24942"/>
    <cellStyle name="Note 2 5 17 3 6 4" xfId="30013"/>
    <cellStyle name="Note 2 5 17 3 6 5" xfId="34689"/>
    <cellStyle name="Note 2 5 17 3 6 6" xfId="40167"/>
    <cellStyle name="Note 2 5 17 3 6 7" xfId="45065"/>
    <cellStyle name="Note 2 5 17 3 6 8" xfId="51075"/>
    <cellStyle name="Note 2 5 17 3 7" xfId="9506"/>
    <cellStyle name="Note 2 5 17 3 7 2" xfId="17727"/>
    <cellStyle name="Note 2 5 17 3 7 3" xfId="24943"/>
    <cellStyle name="Note 2 5 17 3 7 4" xfId="30014"/>
    <cellStyle name="Note 2 5 17 3 7 5" xfId="34690"/>
    <cellStyle name="Note 2 5 17 3 7 6" xfId="40168"/>
    <cellStyle name="Note 2 5 17 3 7 7" xfId="45066"/>
    <cellStyle name="Note 2 5 17 3 7 8" xfId="51076"/>
    <cellStyle name="Note 2 5 17 3 8" xfId="9823"/>
    <cellStyle name="Note 2 5 17 3 8 2" xfId="17728"/>
    <cellStyle name="Note 2 5 17 3 8 3" xfId="24944"/>
    <cellStyle name="Note 2 5 17 3 8 4" xfId="30015"/>
    <cellStyle name="Note 2 5 17 3 8 5" xfId="34691"/>
    <cellStyle name="Note 2 5 17 3 8 6" xfId="40169"/>
    <cellStyle name="Note 2 5 17 3 8 7" xfId="45067"/>
    <cellStyle name="Note 2 5 17 3 8 8" xfId="51077"/>
    <cellStyle name="Note 2 5 17 3 9" xfId="10092"/>
    <cellStyle name="Note 2 5 17 3 9 2" xfId="17729"/>
    <cellStyle name="Note 2 5 17 3 9 3" xfId="24945"/>
    <cellStyle name="Note 2 5 17 3 9 4" xfId="30016"/>
    <cellStyle name="Note 2 5 17 3 9 5" xfId="34692"/>
    <cellStyle name="Note 2 5 17 3 9 6" xfId="40170"/>
    <cellStyle name="Note 2 5 17 3 9 7" xfId="45068"/>
    <cellStyle name="Note 2 5 17 3 9 8" xfId="51078"/>
    <cellStyle name="Note 2 5 17 4" xfId="4605"/>
    <cellStyle name="Note 2 5 17 4 10" xfId="17730"/>
    <cellStyle name="Note 2 5 17 4 11" xfId="24946"/>
    <cellStyle name="Note 2 5 17 4 12" xfId="30017"/>
    <cellStyle name="Note 2 5 17 4 13" xfId="34693"/>
    <cellStyle name="Note 2 5 17 4 14" xfId="40171"/>
    <cellStyle name="Note 2 5 17 4 15" xfId="45069"/>
    <cellStyle name="Note 2 5 17 4 16" xfId="51079"/>
    <cellStyle name="Note 2 5 17 4 2" xfId="6796"/>
    <cellStyle name="Note 2 5 17 4 2 2" xfId="17731"/>
    <cellStyle name="Note 2 5 17 4 2 3" xfId="24947"/>
    <cellStyle name="Note 2 5 17 4 2 4" xfId="30018"/>
    <cellStyle name="Note 2 5 17 4 2 5" xfId="34694"/>
    <cellStyle name="Note 2 5 17 4 2 6" xfId="40172"/>
    <cellStyle name="Note 2 5 17 4 2 7" xfId="45070"/>
    <cellStyle name="Note 2 5 17 4 2 8" xfId="51080"/>
    <cellStyle name="Note 2 5 17 4 3" xfId="4356"/>
    <cellStyle name="Note 2 5 17 4 3 2" xfId="17732"/>
    <cellStyle name="Note 2 5 17 4 3 3" xfId="24948"/>
    <cellStyle name="Note 2 5 17 4 3 4" xfId="30019"/>
    <cellStyle name="Note 2 5 17 4 3 5" xfId="34695"/>
    <cellStyle name="Note 2 5 17 4 3 6" xfId="40173"/>
    <cellStyle name="Note 2 5 17 4 3 7" xfId="45071"/>
    <cellStyle name="Note 2 5 17 4 3 8" xfId="51081"/>
    <cellStyle name="Note 2 5 17 4 4" xfId="4358"/>
    <cellStyle name="Note 2 5 17 4 4 2" xfId="17733"/>
    <cellStyle name="Note 2 5 17 4 4 3" xfId="24949"/>
    <cellStyle name="Note 2 5 17 4 4 4" xfId="30020"/>
    <cellStyle name="Note 2 5 17 4 4 5" xfId="34696"/>
    <cellStyle name="Note 2 5 17 4 4 6" xfId="40174"/>
    <cellStyle name="Note 2 5 17 4 4 7" xfId="45072"/>
    <cellStyle name="Note 2 5 17 4 4 8" xfId="51082"/>
    <cellStyle name="Note 2 5 17 4 5" xfId="6503"/>
    <cellStyle name="Note 2 5 17 4 5 2" xfId="17734"/>
    <cellStyle name="Note 2 5 17 4 5 3" xfId="24950"/>
    <cellStyle name="Note 2 5 17 4 5 4" xfId="30021"/>
    <cellStyle name="Note 2 5 17 4 5 5" xfId="34697"/>
    <cellStyle name="Note 2 5 17 4 5 6" xfId="40175"/>
    <cellStyle name="Note 2 5 17 4 5 7" xfId="45073"/>
    <cellStyle name="Note 2 5 17 4 5 8" xfId="51083"/>
    <cellStyle name="Note 2 5 17 4 6" xfId="6205"/>
    <cellStyle name="Note 2 5 17 4 6 2" xfId="17735"/>
    <cellStyle name="Note 2 5 17 4 6 3" xfId="24951"/>
    <cellStyle name="Note 2 5 17 4 6 4" xfId="30022"/>
    <cellStyle name="Note 2 5 17 4 6 5" xfId="34698"/>
    <cellStyle name="Note 2 5 17 4 6 6" xfId="40176"/>
    <cellStyle name="Note 2 5 17 4 6 7" xfId="45074"/>
    <cellStyle name="Note 2 5 17 4 6 8" xfId="51084"/>
    <cellStyle name="Note 2 5 17 4 7" xfId="8595"/>
    <cellStyle name="Note 2 5 17 4 7 2" xfId="17736"/>
    <cellStyle name="Note 2 5 17 4 7 3" xfId="24952"/>
    <cellStyle name="Note 2 5 17 4 7 4" xfId="30023"/>
    <cellStyle name="Note 2 5 17 4 7 5" xfId="34699"/>
    <cellStyle name="Note 2 5 17 4 7 6" xfId="40177"/>
    <cellStyle name="Note 2 5 17 4 7 7" xfId="45075"/>
    <cellStyle name="Note 2 5 17 4 7 8" xfId="51085"/>
    <cellStyle name="Note 2 5 17 4 8" xfId="6576"/>
    <cellStyle name="Note 2 5 17 4 8 2" xfId="17737"/>
    <cellStyle name="Note 2 5 17 4 8 3" xfId="24953"/>
    <cellStyle name="Note 2 5 17 4 8 4" xfId="30024"/>
    <cellStyle name="Note 2 5 17 4 8 5" xfId="34700"/>
    <cellStyle name="Note 2 5 17 4 8 6" xfId="40178"/>
    <cellStyle name="Note 2 5 17 4 8 7" xfId="45076"/>
    <cellStyle name="Note 2 5 17 4 8 8" xfId="51086"/>
    <cellStyle name="Note 2 5 17 4 9" xfId="8414"/>
    <cellStyle name="Note 2 5 17 4 9 2" xfId="17738"/>
    <cellStyle name="Note 2 5 17 4 9 3" xfId="24954"/>
    <cellStyle name="Note 2 5 17 4 9 4" xfId="30025"/>
    <cellStyle name="Note 2 5 17 4 9 5" xfId="34701"/>
    <cellStyle name="Note 2 5 17 4 9 6" xfId="40179"/>
    <cellStyle name="Note 2 5 17 4 9 7" xfId="45077"/>
    <cellStyle name="Note 2 5 17 4 9 8" xfId="51087"/>
    <cellStyle name="Note 2 5 17 5" xfId="5900"/>
    <cellStyle name="Note 2 5 17 5 2" xfId="17739"/>
    <cellStyle name="Note 2 5 17 5 3" xfId="24955"/>
    <cellStyle name="Note 2 5 17 5 4" xfId="30026"/>
    <cellStyle name="Note 2 5 17 5 5" xfId="34702"/>
    <cellStyle name="Note 2 5 17 5 6" xfId="40180"/>
    <cellStyle name="Note 2 5 17 5 7" xfId="45078"/>
    <cellStyle name="Note 2 5 17 5 8" xfId="51088"/>
    <cellStyle name="Note 2 5 17 6" xfId="5983"/>
    <cellStyle name="Note 2 5 17 6 2" xfId="17740"/>
    <cellStyle name="Note 2 5 17 6 3" xfId="24956"/>
    <cellStyle name="Note 2 5 17 6 4" xfId="30027"/>
    <cellStyle name="Note 2 5 17 6 5" xfId="34703"/>
    <cellStyle name="Note 2 5 17 6 6" xfId="40181"/>
    <cellStyle name="Note 2 5 17 6 7" xfId="45079"/>
    <cellStyle name="Note 2 5 17 6 8" xfId="51089"/>
    <cellStyle name="Note 2 5 17 7" xfId="6081"/>
    <cellStyle name="Note 2 5 17 7 2" xfId="17741"/>
    <cellStyle name="Note 2 5 17 7 3" xfId="24957"/>
    <cellStyle name="Note 2 5 17 7 4" xfId="30028"/>
    <cellStyle name="Note 2 5 17 7 5" xfId="34704"/>
    <cellStyle name="Note 2 5 17 7 6" xfId="40182"/>
    <cellStyle name="Note 2 5 17 7 7" xfId="45080"/>
    <cellStyle name="Note 2 5 17 7 8" xfId="51090"/>
    <cellStyle name="Note 2 5 17 8" xfId="5242"/>
    <cellStyle name="Note 2 5 17 8 2" xfId="17742"/>
    <cellStyle name="Note 2 5 17 8 3" xfId="24958"/>
    <cellStyle name="Note 2 5 17 8 4" xfId="30029"/>
    <cellStyle name="Note 2 5 17 8 5" xfId="34705"/>
    <cellStyle name="Note 2 5 17 8 6" xfId="40183"/>
    <cellStyle name="Note 2 5 17 8 7" xfId="45081"/>
    <cellStyle name="Note 2 5 17 8 8" xfId="51091"/>
    <cellStyle name="Note 2 5 17 9" xfId="11347"/>
    <cellStyle name="Note 2 5 18" xfId="1836"/>
    <cellStyle name="Note 2 5 18 10" xfId="19946"/>
    <cellStyle name="Note 2 5 18 11" xfId="47190"/>
    <cellStyle name="Note 2 5 18 2" xfId="4674"/>
    <cellStyle name="Note 2 5 18 2 10" xfId="40184"/>
    <cellStyle name="Note 2 5 18 2 11" xfId="45082"/>
    <cellStyle name="Note 2 5 18 2 12" xfId="51092"/>
    <cellStyle name="Note 2 5 18 2 2" xfId="7103"/>
    <cellStyle name="Note 2 5 18 2 2 2" xfId="17744"/>
    <cellStyle name="Note 2 5 18 2 2 3" xfId="24960"/>
    <cellStyle name="Note 2 5 18 2 2 4" xfId="30031"/>
    <cellStyle name="Note 2 5 18 2 2 5" xfId="34707"/>
    <cellStyle name="Note 2 5 18 2 2 6" xfId="40185"/>
    <cellStyle name="Note 2 5 18 2 2 7" xfId="45083"/>
    <cellStyle name="Note 2 5 18 2 2 8" xfId="51093"/>
    <cellStyle name="Note 2 5 18 2 3" xfId="6986"/>
    <cellStyle name="Note 2 5 18 2 3 2" xfId="17745"/>
    <cellStyle name="Note 2 5 18 2 3 3" xfId="24961"/>
    <cellStyle name="Note 2 5 18 2 3 4" xfId="30032"/>
    <cellStyle name="Note 2 5 18 2 3 5" xfId="34708"/>
    <cellStyle name="Note 2 5 18 2 3 6" xfId="40186"/>
    <cellStyle name="Note 2 5 18 2 3 7" xfId="45084"/>
    <cellStyle name="Note 2 5 18 2 3 8" xfId="51094"/>
    <cellStyle name="Note 2 5 18 2 4" xfId="6612"/>
    <cellStyle name="Note 2 5 18 2 4 2" xfId="17746"/>
    <cellStyle name="Note 2 5 18 2 4 3" xfId="24962"/>
    <cellStyle name="Note 2 5 18 2 4 4" xfId="30033"/>
    <cellStyle name="Note 2 5 18 2 4 5" xfId="34709"/>
    <cellStyle name="Note 2 5 18 2 4 6" xfId="40187"/>
    <cellStyle name="Note 2 5 18 2 4 7" xfId="45085"/>
    <cellStyle name="Note 2 5 18 2 4 8" xfId="51095"/>
    <cellStyle name="Note 2 5 18 2 5" xfId="9247"/>
    <cellStyle name="Note 2 5 18 2 5 2" xfId="17747"/>
    <cellStyle name="Note 2 5 18 2 5 3" xfId="24963"/>
    <cellStyle name="Note 2 5 18 2 5 4" xfId="30034"/>
    <cellStyle name="Note 2 5 18 2 5 5" xfId="34710"/>
    <cellStyle name="Note 2 5 18 2 5 6" xfId="40188"/>
    <cellStyle name="Note 2 5 18 2 5 7" xfId="45086"/>
    <cellStyle name="Note 2 5 18 2 5 8" xfId="51096"/>
    <cellStyle name="Note 2 5 18 2 6" xfId="17743"/>
    <cellStyle name="Note 2 5 18 2 7" xfId="24959"/>
    <cellStyle name="Note 2 5 18 2 8" xfId="30030"/>
    <cellStyle name="Note 2 5 18 2 9" xfId="34706"/>
    <cellStyle name="Note 2 5 18 3" xfId="5267"/>
    <cellStyle name="Note 2 5 18 3 10" xfId="17748"/>
    <cellStyle name="Note 2 5 18 3 11" xfId="24964"/>
    <cellStyle name="Note 2 5 18 3 12" xfId="30035"/>
    <cellStyle name="Note 2 5 18 3 13" xfId="34711"/>
    <cellStyle name="Note 2 5 18 3 14" xfId="40189"/>
    <cellStyle name="Note 2 5 18 3 15" xfId="45087"/>
    <cellStyle name="Note 2 5 18 3 16" xfId="51097"/>
    <cellStyle name="Note 2 5 18 3 2" xfId="7421"/>
    <cellStyle name="Note 2 5 18 3 2 2" xfId="17749"/>
    <cellStyle name="Note 2 5 18 3 2 3" xfId="24965"/>
    <cellStyle name="Note 2 5 18 3 2 4" xfId="30036"/>
    <cellStyle name="Note 2 5 18 3 2 5" xfId="34712"/>
    <cellStyle name="Note 2 5 18 3 2 6" xfId="40190"/>
    <cellStyle name="Note 2 5 18 3 2 7" xfId="45088"/>
    <cellStyle name="Note 2 5 18 3 2 8" xfId="51098"/>
    <cellStyle name="Note 2 5 18 3 3" xfId="7937"/>
    <cellStyle name="Note 2 5 18 3 3 2" xfId="17750"/>
    <cellStyle name="Note 2 5 18 3 3 3" xfId="24966"/>
    <cellStyle name="Note 2 5 18 3 3 4" xfId="30037"/>
    <cellStyle name="Note 2 5 18 3 3 5" xfId="34713"/>
    <cellStyle name="Note 2 5 18 3 3 6" xfId="40191"/>
    <cellStyle name="Note 2 5 18 3 3 7" xfId="45089"/>
    <cellStyle name="Note 2 5 18 3 3 8" xfId="51099"/>
    <cellStyle name="Note 2 5 18 3 4" xfId="8277"/>
    <cellStyle name="Note 2 5 18 3 4 2" xfId="17751"/>
    <cellStyle name="Note 2 5 18 3 4 3" xfId="24967"/>
    <cellStyle name="Note 2 5 18 3 4 4" xfId="30038"/>
    <cellStyle name="Note 2 5 18 3 4 5" xfId="34714"/>
    <cellStyle name="Note 2 5 18 3 4 6" xfId="40192"/>
    <cellStyle name="Note 2 5 18 3 4 7" xfId="45090"/>
    <cellStyle name="Note 2 5 18 3 4 8" xfId="51100"/>
    <cellStyle name="Note 2 5 18 3 5" xfId="8712"/>
    <cellStyle name="Note 2 5 18 3 5 2" xfId="17752"/>
    <cellStyle name="Note 2 5 18 3 5 3" xfId="24968"/>
    <cellStyle name="Note 2 5 18 3 5 4" xfId="30039"/>
    <cellStyle name="Note 2 5 18 3 5 5" xfId="34715"/>
    <cellStyle name="Note 2 5 18 3 5 6" xfId="40193"/>
    <cellStyle name="Note 2 5 18 3 5 7" xfId="45091"/>
    <cellStyle name="Note 2 5 18 3 5 8" xfId="51101"/>
    <cellStyle name="Note 2 5 18 3 6" xfId="9060"/>
    <cellStyle name="Note 2 5 18 3 6 2" xfId="17753"/>
    <cellStyle name="Note 2 5 18 3 6 3" xfId="24969"/>
    <cellStyle name="Note 2 5 18 3 6 4" xfId="30040"/>
    <cellStyle name="Note 2 5 18 3 6 5" xfId="34716"/>
    <cellStyle name="Note 2 5 18 3 6 6" xfId="40194"/>
    <cellStyle name="Note 2 5 18 3 6 7" xfId="45092"/>
    <cellStyle name="Note 2 5 18 3 6 8" xfId="51102"/>
    <cellStyle name="Note 2 5 18 3 7" xfId="9512"/>
    <cellStyle name="Note 2 5 18 3 7 2" xfId="17754"/>
    <cellStyle name="Note 2 5 18 3 7 3" xfId="24970"/>
    <cellStyle name="Note 2 5 18 3 7 4" xfId="30041"/>
    <cellStyle name="Note 2 5 18 3 7 5" xfId="34717"/>
    <cellStyle name="Note 2 5 18 3 7 6" xfId="40195"/>
    <cellStyle name="Note 2 5 18 3 7 7" xfId="45093"/>
    <cellStyle name="Note 2 5 18 3 7 8" xfId="51103"/>
    <cellStyle name="Note 2 5 18 3 8" xfId="9829"/>
    <cellStyle name="Note 2 5 18 3 8 2" xfId="17755"/>
    <cellStyle name="Note 2 5 18 3 8 3" xfId="24971"/>
    <cellStyle name="Note 2 5 18 3 8 4" xfId="30042"/>
    <cellStyle name="Note 2 5 18 3 8 5" xfId="34718"/>
    <cellStyle name="Note 2 5 18 3 8 6" xfId="40196"/>
    <cellStyle name="Note 2 5 18 3 8 7" xfId="45094"/>
    <cellStyle name="Note 2 5 18 3 8 8" xfId="51104"/>
    <cellStyle name="Note 2 5 18 3 9" xfId="10098"/>
    <cellStyle name="Note 2 5 18 3 9 2" xfId="17756"/>
    <cellStyle name="Note 2 5 18 3 9 3" xfId="24972"/>
    <cellStyle name="Note 2 5 18 3 9 4" xfId="30043"/>
    <cellStyle name="Note 2 5 18 3 9 5" xfId="34719"/>
    <cellStyle name="Note 2 5 18 3 9 6" xfId="40197"/>
    <cellStyle name="Note 2 5 18 3 9 7" xfId="45095"/>
    <cellStyle name="Note 2 5 18 3 9 8" xfId="51105"/>
    <cellStyle name="Note 2 5 18 4" xfId="3703"/>
    <cellStyle name="Note 2 5 18 4 10" xfId="17757"/>
    <cellStyle name="Note 2 5 18 4 11" xfId="24973"/>
    <cellStyle name="Note 2 5 18 4 12" xfId="30044"/>
    <cellStyle name="Note 2 5 18 4 13" xfId="34720"/>
    <cellStyle name="Note 2 5 18 4 14" xfId="40198"/>
    <cellStyle name="Note 2 5 18 4 15" xfId="45096"/>
    <cellStyle name="Note 2 5 18 4 16" xfId="51106"/>
    <cellStyle name="Note 2 5 18 4 2" xfId="7293"/>
    <cellStyle name="Note 2 5 18 4 2 2" xfId="17758"/>
    <cellStyle name="Note 2 5 18 4 2 3" xfId="24974"/>
    <cellStyle name="Note 2 5 18 4 2 4" xfId="30045"/>
    <cellStyle name="Note 2 5 18 4 2 5" xfId="34721"/>
    <cellStyle name="Note 2 5 18 4 2 6" xfId="40199"/>
    <cellStyle name="Note 2 5 18 4 2 7" xfId="45097"/>
    <cellStyle name="Note 2 5 18 4 2 8" xfId="51107"/>
    <cellStyle name="Note 2 5 18 4 3" xfId="7809"/>
    <cellStyle name="Note 2 5 18 4 3 2" xfId="17759"/>
    <cellStyle name="Note 2 5 18 4 3 3" xfId="24975"/>
    <cellStyle name="Note 2 5 18 4 3 4" xfId="30046"/>
    <cellStyle name="Note 2 5 18 4 3 5" xfId="34722"/>
    <cellStyle name="Note 2 5 18 4 3 6" xfId="40200"/>
    <cellStyle name="Note 2 5 18 4 3 7" xfId="45098"/>
    <cellStyle name="Note 2 5 18 4 3 8" xfId="51108"/>
    <cellStyle name="Note 2 5 18 4 4" xfId="8161"/>
    <cellStyle name="Note 2 5 18 4 4 2" xfId="17760"/>
    <cellStyle name="Note 2 5 18 4 4 3" xfId="24976"/>
    <cellStyle name="Note 2 5 18 4 4 4" xfId="30047"/>
    <cellStyle name="Note 2 5 18 4 4 5" xfId="34723"/>
    <cellStyle name="Note 2 5 18 4 4 6" xfId="40201"/>
    <cellStyle name="Note 2 5 18 4 4 7" xfId="45099"/>
    <cellStyle name="Note 2 5 18 4 4 8" xfId="51109"/>
    <cellStyle name="Note 2 5 18 4 5" xfId="8582"/>
    <cellStyle name="Note 2 5 18 4 5 2" xfId="17761"/>
    <cellStyle name="Note 2 5 18 4 5 3" xfId="24977"/>
    <cellStyle name="Note 2 5 18 4 5 4" xfId="30048"/>
    <cellStyle name="Note 2 5 18 4 5 5" xfId="34724"/>
    <cellStyle name="Note 2 5 18 4 5 6" xfId="40202"/>
    <cellStyle name="Note 2 5 18 4 5 7" xfId="45100"/>
    <cellStyle name="Note 2 5 18 4 5 8" xfId="51110"/>
    <cellStyle name="Note 2 5 18 4 6" xfId="8946"/>
    <cellStyle name="Note 2 5 18 4 6 2" xfId="17762"/>
    <cellStyle name="Note 2 5 18 4 6 3" xfId="24978"/>
    <cellStyle name="Note 2 5 18 4 6 4" xfId="30049"/>
    <cellStyle name="Note 2 5 18 4 6 5" xfId="34725"/>
    <cellStyle name="Note 2 5 18 4 6 6" xfId="40203"/>
    <cellStyle name="Note 2 5 18 4 6 7" xfId="45101"/>
    <cellStyle name="Note 2 5 18 4 6 8" xfId="51111"/>
    <cellStyle name="Note 2 5 18 4 7" xfId="9397"/>
    <cellStyle name="Note 2 5 18 4 7 2" xfId="17763"/>
    <cellStyle name="Note 2 5 18 4 7 3" xfId="24979"/>
    <cellStyle name="Note 2 5 18 4 7 4" xfId="30050"/>
    <cellStyle name="Note 2 5 18 4 7 5" xfId="34726"/>
    <cellStyle name="Note 2 5 18 4 7 6" xfId="40204"/>
    <cellStyle name="Note 2 5 18 4 7 7" xfId="45102"/>
    <cellStyle name="Note 2 5 18 4 7 8" xfId="51112"/>
    <cellStyle name="Note 2 5 18 4 8" xfId="9727"/>
    <cellStyle name="Note 2 5 18 4 8 2" xfId="17764"/>
    <cellStyle name="Note 2 5 18 4 8 3" xfId="24980"/>
    <cellStyle name="Note 2 5 18 4 8 4" xfId="30051"/>
    <cellStyle name="Note 2 5 18 4 8 5" xfId="34727"/>
    <cellStyle name="Note 2 5 18 4 8 6" xfId="40205"/>
    <cellStyle name="Note 2 5 18 4 8 7" xfId="45103"/>
    <cellStyle name="Note 2 5 18 4 8 8" xfId="51113"/>
    <cellStyle name="Note 2 5 18 4 9" xfId="9995"/>
    <cellStyle name="Note 2 5 18 4 9 2" xfId="17765"/>
    <cellStyle name="Note 2 5 18 4 9 3" xfId="24981"/>
    <cellStyle name="Note 2 5 18 4 9 4" xfId="30052"/>
    <cellStyle name="Note 2 5 18 4 9 5" xfId="34728"/>
    <cellStyle name="Note 2 5 18 4 9 6" xfId="40206"/>
    <cellStyle name="Note 2 5 18 4 9 7" xfId="45104"/>
    <cellStyle name="Note 2 5 18 4 9 8" xfId="51114"/>
    <cellStyle name="Note 2 5 18 5" xfId="4537"/>
    <cellStyle name="Note 2 5 18 5 2" xfId="17766"/>
    <cellStyle name="Note 2 5 18 5 3" xfId="24982"/>
    <cellStyle name="Note 2 5 18 5 4" xfId="30053"/>
    <cellStyle name="Note 2 5 18 5 5" xfId="34729"/>
    <cellStyle name="Note 2 5 18 5 6" xfId="40207"/>
    <cellStyle name="Note 2 5 18 5 7" xfId="45105"/>
    <cellStyle name="Note 2 5 18 5 8" xfId="51115"/>
    <cellStyle name="Note 2 5 18 6" xfId="4258"/>
    <cellStyle name="Note 2 5 18 6 2" xfId="17767"/>
    <cellStyle name="Note 2 5 18 6 3" xfId="24983"/>
    <cellStyle name="Note 2 5 18 6 4" xfId="30054"/>
    <cellStyle name="Note 2 5 18 6 5" xfId="34730"/>
    <cellStyle name="Note 2 5 18 6 6" xfId="40208"/>
    <cellStyle name="Note 2 5 18 6 7" xfId="45106"/>
    <cellStyle name="Note 2 5 18 6 8" xfId="51116"/>
    <cellStyle name="Note 2 5 18 7" xfId="4521"/>
    <cellStyle name="Note 2 5 18 7 2" xfId="17768"/>
    <cellStyle name="Note 2 5 18 7 3" xfId="24984"/>
    <cellStyle name="Note 2 5 18 7 4" xfId="30055"/>
    <cellStyle name="Note 2 5 18 7 5" xfId="34731"/>
    <cellStyle name="Note 2 5 18 7 6" xfId="40209"/>
    <cellStyle name="Note 2 5 18 7 7" xfId="45107"/>
    <cellStyle name="Note 2 5 18 7 8" xfId="51117"/>
    <cellStyle name="Note 2 5 18 8" xfId="6013"/>
    <cellStyle name="Note 2 5 18 8 2" xfId="17769"/>
    <cellStyle name="Note 2 5 18 8 3" xfId="24985"/>
    <cellStyle name="Note 2 5 18 8 4" xfId="30056"/>
    <cellStyle name="Note 2 5 18 8 5" xfId="34732"/>
    <cellStyle name="Note 2 5 18 8 6" xfId="40210"/>
    <cellStyle name="Note 2 5 18 8 7" xfId="45108"/>
    <cellStyle name="Note 2 5 18 8 8" xfId="51118"/>
    <cellStyle name="Note 2 5 18 9" xfId="11726"/>
    <cellStyle name="Note 2 5 19" xfId="2234"/>
    <cellStyle name="Note 2 5 19 10" xfId="27619"/>
    <cellStyle name="Note 2 5 19 11" xfId="47242"/>
    <cellStyle name="Note 2 5 19 2" xfId="4880"/>
    <cellStyle name="Note 2 5 19 2 10" xfId="40211"/>
    <cellStyle name="Note 2 5 19 2 11" xfId="45109"/>
    <cellStyle name="Note 2 5 19 2 12" xfId="51119"/>
    <cellStyle name="Note 2 5 19 2 2" xfId="7188"/>
    <cellStyle name="Note 2 5 19 2 2 2" xfId="17771"/>
    <cellStyle name="Note 2 5 19 2 2 3" xfId="24987"/>
    <cellStyle name="Note 2 5 19 2 2 4" xfId="30058"/>
    <cellStyle name="Note 2 5 19 2 2 5" xfId="34734"/>
    <cellStyle name="Note 2 5 19 2 2 6" xfId="40212"/>
    <cellStyle name="Note 2 5 19 2 2 7" xfId="45110"/>
    <cellStyle name="Note 2 5 19 2 2 8" xfId="51120"/>
    <cellStyle name="Note 2 5 19 2 3" xfId="8058"/>
    <cellStyle name="Note 2 5 19 2 3 2" xfId="17772"/>
    <cellStyle name="Note 2 5 19 2 3 3" xfId="24988"/>
    <cellStyle name="Note 2 5 19 2 3 4" xfId="30059"/>
    <cellStyle name="Note 2 5 19 2 3 5" xfId="34735"/>
    <cellStyle name="Note 2 5 19 2 3 6" xfId="40213"/>
    <cellStyle name="Note 2 5 19 2 3 7" xfId="45111"/>
    <cellStyle name="Note 2 5 19 2 3 8" xfId="51121"/>
    <cellStyle name="Note 2 5 19 2 4" xfId="8854"/>
    <cellStyle name="Note 2 5 19 2 4 2" xfId="17773"/>
    <cellStyle name="Note 2 5 19 2 4 3" xfId="24989"/>
    <cellStyle name="Note 2 5 19 2 4 4" xfId="30060"/>
    <cellStyle name="Note 2 5 19 2 4 5" xfId="34736"/>
    <cellStyle name="Note 2 5 19 2 4 6" xfId="40214"/>
    <cellStyle name="Note 2 5 19 2 4 7" xfId="45112"/>
    <cellStyle name="Note 2 5 19 2 4 8" xfId="51122"/>
    <cellStyle name="Note 2 5 19 2 5" xfId="9316"/>
    <cellStyle name="Note 2 5 19 2 5 2" xfId="17774"/>
    <cellStyle name="Note 2 5 19 2 5 3" xfId="24990"/>
    <cellStyle name="Note 2 5 19 2 5 4" xfId="30061"/>
    <cellStyle name="Note 2 5 19 2 5 5" xfId="34737"/>
    <cellStyle name="Note 2 5 19 2 5 6" xfId="40215"/>
    <cellStyle name="Note 2 5 19 2 5 7" xfId="45113"/>
    <cellStyle name="Note 2 5 19 2 5 8" xfId="51123"/>
    <cellStyle name="Note 2 5 19 2 6" xfId="17770"/>
    <cellStyle name="Note 2 5 19 2 7" xfId="24986"/>
    <cellStyle name="Note 2 5 19 2 8" xfId="30057"/>
    <cellStyle name="Note 2 5 19 2 9" xfId="34733"/>
    <cellStyle name="Note 2 5 19 3" xfId="5196"/>
    <cellStyle name="Note 2 5 19 3 10" xfId="17775"/>
    <cellStyle name="Note 2 5 19 3 11" xfId="24991"/>
    <cellStyle name="Note 2 5 19 3 12" xfId="30062"/>
    <cellStyle name="Note 2 5 19 3 13" xfId="34738"/>
    <cellStyle name="Note 2 5 19 3 14" xfId="40216"/>
    <cellStyle name="Note 2 5 19 3 15" xfId="45114"/>
    <cellStyle name="Note 2 5 19 3 16" xfId="51124"/>
    <cellStyle name="Note 2 5 19 3 2" xfId="7392"/>
    <cellStyle name="Note 2 5 19 3 2 2" xfId="17776"/>
    <cellStyle name="Note 2 5 19 3 2 3" xfId="24992"/>
    <cellStyle name="Note 2 5 19 3 2 4" xfId="30063"/>
    <cellStyle name="Note 2 5 19 3 2 5" xfId="34739"/>
    <cellStyle name="Note 2 5 19 3 2 6" xfId="40217"/>
    <cellStyle name="Note 2 5 19 3 2 7" xfId="45115"/>
    <cellStyle name="Note 2 5 19 3 2 8" xfId="51125"/>
    <cellStyle name="Note 2 5 19 3 3" xfId="7911"/>
    <cellStyle name="Note 2 5 19 3 3 2" xfId="17777"/>
    <cellStyle name="Note 2 5 19 3 3 3" xfId="24993"/>
    <cellStyle name="Note 2 5 19 3 3 4" xfId="30064"/>
    <cellStyle name="Note 2 5 19 3 3 5" xfId="34740"/>
    <cellStyle name="Note 2 5 19 3 3 6" xfId="40218"/>
    <cellStyle name="Note 2 5 19 3 3 7" xfId="45116"/>
    <cellStyle name="Note 2 5 19 3 3 8" xfId="51126"/>
    <cellStyle name="Note 2 5 19 3 4" xfId="8250"/>
    <cellStyle name="Note 2 5 19 3 4 2" xfId="17778"/>
    <cellStyle name="Note 2 5 19 3 4 3" xfId="24994"/>
    <cellStyle name="Note 2 5 19 3 4 4" xfId="30065"/>
    <cellStyle name="Note 2 5 19 3 4 5" xfId="34741"/>
    <cellStyle name="Note 2 5 19 3 4 6" xfId="40219"/>
    <cellStyle name="Note 2 5 19 3 4 7" xfId="45117"/>
    <cellStyle name="Note 2 5 19 3 4 8" xfId="51127"/>
    <cellStyle name="Note 2 5 19 3 5" xfId="8683"/>
    <cellStyle name="Note 2 5 19 3 5 2" xfId="17779"/>
    <cellStyle name="Note 2 5 19 3 5 3" xfId="24995"/>
    <cellStyle name="Note 2 5 19 3 5 4" xfId="30066"/>
    <cellStyle name="Note 2 5 19 3 5 5" xfId="34742"/>
    <cellStyle name="Note 2 5 19 3 5 6" xfId="40220"/>
    <cellStyle name="Note 2 5 19 3 5 7" xfId="45118"/>
    <cellStyle name="Note 2 5 19 3 5 8" xfId="51128"/>
    <cellStyle name="Note 2 5 19 3 6" xfId="9032"/>
    <cellStyle name="Note 2 5 19 3 6 2" xfId="17780"/>
    <cellStyle name="Note 2 5 19 3 6 3" xfId="24996"/>
    <cellStyle name="Note 2 5 19 3 6 4" xfId="30067"/>
    <cellStyle name="Note 2 5 19 3 6 5" xfId="34743"/>
    <cellStyle name="Note 2 5 19 3 6 6" xfId="40221"/>
    <cellStyle name="Note 2 5 19 3 6 7" xfId="45119"/>
    <cellStyle name="Note 2 5 19 3 6 8" xfId="51129"/>
    <cellStyle name="Note 2 5 19 3 7" xfId="9486"/>
    <cellStyle name="Note 2 5 19 3 7 2" xfId="17781"/>
    <cellStyle name="Note 2 5 19 3 7 3" xfId="24997"/>
    <cellStyle name="Note 2 5 19 3 7 4" xfId="30068"/>
    <cellStyle name="Note 2 5 19 3 7 5" xfId="34744"/>
    <cellStyle name="Note 2 5 19 3 7 6" xfId="40222"/>
    <cellStyle name="Note 2 5 19 3 7 7" xfId="45120"/>
    <cellStyle name="Note 2 5 19 3 7 8" xfId="51130"/>
    <cellStyle name="Note 2 5 19 3 8" xfId="9805"/>
    <cellStyle name="Note 2 5 19 3 8 2" xfId="17782"/>
    <cellStyle name="Note 2 5 19 3 8 3" xfId="24998"/>
    <cellStyle name="Note 2 5 19 3 8 4" xfId="30069"/>
    <cellStyle name="Note 2 5 19 3 8 5" xfId="34745"/>
    <cellStyle name="Note 2 5 19 3 8 6" xfId="40223"/>
    <cellStyle name="Note 2 5 19 3 8 7" xfId="45121"/>
    <cellStyle name="Note 2 5 19 3 8 8" xfId="51131"/>
    <cellStyle name="Note 2 5 19 3 9" xfId="10073"/>
    <cellStyle name="Note 2 5 19 3 9 2" xfId="17783"/>
    <cellStyle name="Note 2 5 19 3 9 3" xfId="24999"/>
    <cellStyle name="Note 2 5 19 3 9 4" xfId="30070"/>
    <cellStyle name="Note 2 5 19 3 9 5" xfId="34746"/>
    <cellStyle name="Note 2 5 19 3 9 6" xfId="40224"/>
    <cellStyle name="Note 2 5 19 3 9 7" xfId="45122"/>
    <cellStyle name="Note 2 5 19 3 9 8" xfId="51132"/>
    <cellStyle name="Note 2 5 19 4" xfId="5868"/>
    <cellStyle name="Note 2 5 19 4 10" xfId="17784"/>
    <cellStyle name="Note 2 5 19 4 11" xfId="25000"/>
    <cellStyle name="Note 2 5 19 4 12" xfId="30071"/>
    <cellStyle name="Note 2 5 19 4 13" xfId="34747"/>
    <cellStyle name="Note 2 5 19 4 14" xfId="40225"/>
    <cellStyle name="Note 2 5 19 4 15" xfId="45123"/>
    <cellStyle name="Note 2 5 19 4 16" xfId="51133"/>
    <cellStyle name="Note 2 5 19 4 2" xfId="7399"/>
    <cellStyle name="Note 2 5 19 4 2 2" xfId="17785"/>
    <cellStyle name="Note 2 5 19 4 2 3" xfId="25001"/>
    <cellStyle name="Note 2 5 19 4 2 4" xfId="30072"/>
    <cellStyle name="Note 2 5 19 4 2 5" xfId="34748"/>
    <cellStyle name="Note 2 5 19 4 2 6" xfId="40226"/>
    <cellStyle name="Note 2 5 19 4 2 7" xfId="45124"/>
    <cellStyle name="Note 2 5 19 4 2 8" xfId="51134"/>
    <cellStyle name="Note 2 5 19 4 3" xfId="7918"/>
    <cellStyle name="Note 2 5 19 4 3 2" xfId="17786"/>
    <cellStyle name="Note 2 5 19 4 3 3" xfId="25002"/>
    <cellStyle name="Note 2 5 19 4 3 4" xfId="30073"/>
    <cellStyle name="Note 2 5 19 4 3 5" xfId="34749"/>
    <cellStyle name="Note 2 5 19 4 3 6" xfId="40227"/>
    <cellStyle name="Note 2 5 19 4 3 7" xfId="45125"/>
    <cellStyle name="Note 2 5 19 4 3 8" xfId="51135"/>
    <cellStyle name="Note 2 5 19 4 4" xfId="8256"/>
    <cellStyle name="Note 2 5 19 4 4 2" xfId="17787"/>
    <cellStyle name="Note 2 5 19 4 4 3" xfId="25003"/>
    <cellStyle name="Note 2 5 19 4 4 4" xfId="30074"/>
    <cellStyle name="Note 2 5 19 4 4 5" xfId="34750"/>
    <cellStyle name="Note 2 5 19 4 4 6" xfId="40228"/>
    <cellStyle name="Note 2 5 19 4 4 7" xfId="45126"/>
    <cellStyle name="Note 2 5 19 4 4 8" xfId="51136"/>
    <cellStyle name="Note 2 5 19 4 5" xfId="8689"/>
    <cellStyle name="Note 2 5 19 4 5 2" xfId="17788"/>
    <cellStyle name="Note 2 5 19 4 5 3" xfId="25004"/>
    <cellStyle name="Note 2 5 19 4 5 4" xfId="30075"/>
    <cellStyle name="Note 2 5 19 4 5 5" xfId="34751"/>
    <cellStyle name="Note 2 5 19 4 5 6" xfId="40229"/>
    <cellStyle name="Note 2 5 19 4 5 7" xfId="45127"/>
    <cellStyle name="Note 2 5 19 4 5 8" xfId="51137"/>
    <cellStyle name="Note 2 5 19 4 6" xfId="9038"/>
    <cellStyle name="Note 2 5 19 4 6 2" xfId="17789"/>
    <cellStyle name="Note 2 5 19 4 6 3" xfId="25005"/>
    <cellStyle name="Note 2 5 19 4 6 4" xfId="30076"/>
    <cellStyle name="Note 2 5 19 4 6 5" xfId="34752"/>
    <cellStyle name="Note 2 5 19 4 6 6" xfId="40230"/>
    <cellStyle name="Note 2 5 19 4 6 7" xfId="45128"/>
    <cellStyle name="Note 2 5 19 4 6 8" xfId="51138"/>
    <cellStyle name="Note 2 5 19 4 7" xfId="9493"/>
    <cellStyle name="Note 2 5 19 4 7 2" xfId="17790"/>
    <cellStyle name="Note 2 5 19 4 7 3" xfId="25006"/>
    <cellStyle name="Note 2 5 19 4 7 4" xfId="30077"/>
    <cellStyle name="Note 2 5 19 4 7 5" xfId="34753"/>
    <cellStyle name="Note 2 5 19 4 7 6" xfId="40231"/>
    <cellStyle name="Note 2 5 19 4 7 7" xfId="45129"/>
    <cellStyle name="Note 2 5 19 4 7 8" xfId="51139"/>
    <cellStyle name="Note 2 5 19 4 8" xfId="9811"/>
    <cellStyle name="Note 2 5 19 4 8 2" xfId="17791"/>
    <cellStyle name="Note 2 5 19 4 8 3" xfId="25007"/>
    <cellStyle name="Note 2 5 19 4 8 4" xfId="30078"/>
    <cellStyle name="Note 2 5 19 4 8 5" xfId="34754"/>
    <cellStyle name="Note 2 5 19 4 8 6" xfId="40232"/>
    <cellStyle name="Note 2 5 19 4 8 7" xfId="45130"/>
    <cellStyle name="Note 2 5 19 4 8 8" xfId="51140"/>
    <cellStyle name="Note 2 5 19 4 9" xfId="10079"/>
    <cellStyle name="Note 2 5 19 4 9 2" xfId="17792"/>
    <cellStyle name="Note 2 5 19 4 9 3" xfId="25008"/>
    <cellStyle name="Note 2 5 19 4 9 4" xfId="30079"/>
    <cellStyle name="Note 2 5 19 4 9 5" xfId="34755"/>
    <cellStyle name="Note 2 5 19 4 9 6" xfId="40233"/>
    <cellStyle name="Note 2 5 19 4 9 7" xfId="45131"/>
    <cellStyle name="Note 2 5 19 4 9 8" xfId="51141"/>
    <cellStyle name="Note 2 5 19 5" xfId="4500"/>
    <cellStyle name="Note 2 5 19 5 2" xfId="17793"/>
    <cellStyle name="Note 2 5 19 5 3" xfId="25009"/>
    <cellStyle name="Note 2 5 19 5 4" xfId="30080"/>
    <cellStyle name="Note 2 5 19 5 5" xfId="34756"/>
    <cellStyle name="Note 2 5 19 5 6" xfId="40234"/>
    <cellStyle name="Note 2 5 19 5 7" xfId="45132"/>
    <cellStyle name="Note 2 5 19 5 8" xfId="51142"/>
    <cellStyle name="Note 2 5 19 6" xfId="5457"/>
    <cellStyle name="Note 2 5 19 6 2" xfId="17794"/>
    <cellStyle name="Note 2 5 19 6 3" xfId="25010"/>
    <cellStyle name="Note 2 5 19 6 4" xfId="30081"/>
    <cellStyle name="Note 2 5 19 6 5" xfId="34757"/>
    <cellStyle name="Note 2 5 19 6 6" xfId="40235"/>
    <cellStyle name="Note 2 5 19 6 7" xfId="45133"/>
    <cellStyle name="Note 2 5 19 6 8" xfId="51143"/>
    <cellStyle name="Note 2 5 19 7" xfId="5599"/>
    <cellStyle name="Note 2 5 19 7 2" xfId="17795"/>
    <cellStyle name="Note 2 5 19 7 3" xfId="25011"/>
    <cellStyle name="Note 2 5 19 7 4" xfId="30082"/>
    <cellStyle name="Note 2 5 19 7 5" xfId="34758"/>
    <cellStyle name="Note 2 5 19 7 6" xfId="40236"/>
    <cellStyle name="Note 2 5 19 7 7" xfId="45134"/>
    <cellStyle name="Note 2 5 19 7 8" xfId="51144"/>
    <cellStyle name="Note 2 5 19 8" xfId="6202"/>
    <cellStyle name="Note 2 5 19 8 2" xfId="17796"/>
    <cellStyle name="Note 2 5 19 8 3" xfId="25012"/>
    <cellStyle name="Note 2 5 19 8 4" xfId="30083"/>
    <cellStyle name="Note 2 5 19 8 5" xfId="34759"/>
    <cellStyle name="Note 2 5 19 8 6" xfId="40237"/>
    <cellStyle name="Note 2 5 19 8 7" xfId="45135"/>
    <cellStyle name="Note 2 5 19 8 8" xfId="51145"/>
    <cellStyle name="Note 2 5 19 9" xfId="12021"/>
    <cellStyle name="Note 2 5 2" xfId="703"/>
    <cellStyle name="Note 2 5 2 10" xfId="20111"/>
    <cellStyle name="Note 2 5 2 11" xfId="46960"/>
    <cellStyle name="Note 2 5 2 2" xfId="4052"/>
    <cellStyle name="Note 2 5 2 2 10" xfId="40238"/>
    <cellStyle name="Note 2 5 2 2 11" xfId="45136"/>
    <cellStyle name="Note 2 5 2 2 12" xfId="51146"/>
    <cellStyle name="Note 2 5 2 2 2" xfId="6869"/>
    <cellStyle name="Note 2 5 2 2 2 2" xfId="17798"/>
    <cellStyle name="Note 2 5 2 2 2 3" xfId="25014"/>
    <cellStyle name="Note 2 5 2 2 2 4" xfId="30085"/>
    <cellStyle name="Note 2 5 2 2 2 5" xfId="34761"/>
    <cellStyle name="Note 2 5 2 2 2 6" xfId="40239"/>
    <cellStyle name="Note 2 5 2 2 2 7" xfId="45137"/>
    <cellStyle name="Note 2 5 2 2 2 8" xfId="51147"/>
    <cellStyle name="Note 2 5 2 2 3" xfId="6858"/>
    <cellStyle name="Note 2 5 2 2 3 2" xfId="17799"/>
    <cellStyle name="Note 2 5 2 2 3 3" xfId="25015"/>
    <cellStyle name="Note 2 5 2 2 3 4" xfId="30086"/>
    <cellStyle name="Note 2 5 2 2 3 5" xfId="34762"/>
    <cellStyle name="Note 2 5 2 2 3 6" xfId="40240"/>
    <cellStyle name="Note 2 5 2 2 3 7" xfId="45138"/>
    <cellStyle name="Note 2 5 2 2 3 8" xfId="51148"/>
    <cellStyle name="Note 2 5 2 2 4" xfId="6676"/>
    <cellStyle name="Note 2 5 2 2 4 2" xfId="17800"/>
    <cellStyle name="Note 2 5 2 2 4 3" xfId="25016"/>
    <cellStyle name="Note 2 5 2 2 4 4" xfId="30087"/>
    <cellStyle name="Note 2 5 2 2 4 5" xfId="34763"/>
    <cellStyle name="Note 2 5 2 2 4 6" xfId="40241"/>
    <cellStyle name="Note 2 5 2 2 4 7" xfId="45139"/>
    <cellStyle name="Note 2 5 2 2 4 8" xfId="51149"/>
    <cellStyle name="Note 2 5 2 2 5" xfId="4613"/>
    <cellStyle name="Note 2 5 2 2 5 2" xfId="17801"/>
    <cellStyle name="Note 2 5 2 2 5 3" xfId="25017"/>
    <cellStyle name="Note 2 5 2 2 5 4" xfId="30088"/>
    <cellStyle name="Note 2 5 2 2 5 5" xfId="34764"/>
    <cellStyle name="Note 2 5 2 2 5 6" xfId="40242"/>
    <cellStyle name="Note 2 5 2 2 5 7" xfId="45140"/>
    <cellStyle name="Note 2 5 2 2 5 8" xfId="51150"/>
    <cellStyle name="Note 2 5 2 2 6" xfId="17797"/>
    <cellStyle name="Note 2 5 2 2 7" xfId="25013"/>
    <cellStyle name="Note 2 5 2 2 8" xfId="30084"/>
    <cellStyle name="Note 2 5 2 2 9" xfId="34760"/>
    <cellStyle name="Note 2 5 2 3" xfId="5477"/>
    <cellStyle name="Note 2 5 2 3 10" xfId="17802"/>
    <cellStyle name="Note 2 5 2 3 11" xfId="25018"/>
    <cellStyle name="Note 2 5 2 3 12" xfId="30089"/>
    <cellStyle name="Note 2 5 2 3 13" xfId="34765"/>
    <cellStyle name="Note 2 5 2 3 14" xfId="40243"/>
    <cellStyle name="Note 2 5 2 3 15" xfId="45141"/>
    <cellStyle name="Note 2 5 2 3 16" xfId="51151"/>
    <cellStyle name="Note 2 5 2 3 2" xfId="7391"/>
    <cellStyle name="Note 2 5 2 3 2 2" xfId="17803"/>
    <cellStyle name="Note 2 5 2 3 2 3" xfId="25019"/>
    <cellStyle name="Note 2 5 2 3 2 4" xfId="30090"/>
    <cellStyle name="Note 2 5 2 3 2 5" xfId="34766"/>
    <cellStyle name="Note 2 5 2 3 2 6" xfId="40244"/>
    <cellStyle name="Note 2 5 2 3 2 7" xfId="45142"/>
    <cellStyle name="Note 2 5 2 3 2 8" xfId="51152"/>
    <cellStyle name="Note 2 5 2 3 3" xfId="7910"/>
    <cellStyle name="Note 2 5 2 3 3 2" xfId="17804"/>
    <cellStyle name="Note 2 5 2 3 3 3" xfId="25020"/>
    <cellStyle name="Note 2 5 2 3 3 4" xfId="30091"/>
    <cellStyle name="Note 2 5 2 3 3 5" xfId="34767"/>
    <cellStyle name="Note 2 5 2 3 3 6" xfId="40245"/>
    <cellStyle name="Note 2 5 2 3 3 7" xfId="45143"/>
    <cellStyle name="Note 2 5 2 3 3 8" xfId="51153"/>
    <cellStyle name="Note 2 5 2 3 4" xfId="8249"/>
    <cellStyle name="Note 2 5 2 3 4 2" xfId="17805"/>
    <cellStyle name="Note 2 5 2 3 4 3" xfId="25021"/>
    <cellStyle name="Note 2 5 2 3 4 4" xfId="30092"/>
    <cellStyle name="Note 2 5 2 3 4 5" xfId="34768"/>
    <cellStyle name="Note 2 5 2 3 4 6" xfId="40246"/>
    <cellStyle name="Note 2 5 2 3 4 7" xfId="45144"/>
    <cellStyle name="Note 2 5 2 3 4 8" xfId="51154"/>
    <cellStyle name="Note 2 5 2 3 5" xfId="8682"/>
    <cellStyle name="Note 2 5 2 3 5 2" xfId="17806"/>
    <cellStyle name="Note 2 5 2 3 5 3" xfId="25022"/>
    <cellStyle name="Note 2 5 2 3 5 4" xfId="30093"/>
    <cellStyle name="Note 2 5 2 3 5 5" xfId="34769"/>
    <cellStyle name="Note 2 5 2 3 5 6" xfId="40247"/>
    <cellStyle name="Note 2 5 2 3 5 7" xfId="45145"/>
    <cellStyle name="Note 2 5 2 3 5 8" xfId="51155"/>
    <cellStyle name="Note 2 5 2 3 6" xfId="9031"/>
    <cellStyle name="Note 2 5 2 3 6 2" xfId="17807"/>
    <cellStyle name="Note 2 5 2 3 6 3" xfId="25023"/>
    <cellStyle name="Note 2 5 2 3 6 4" xfId="30094"/>
    <cellStyle name="Note 2 5 2 3 6 5" xfId="34770"/>
    <cellStyle name="Note 2 5 2 3 6 6" xfId="40248"/>
    <cellStyle name="Note 2 5 2 3 6 7" xfId="45146"/>
    <cellStyle name="Note 2 5 2 3 6 8" xfId="51156"/>
    <cellStyle name="Note 2 5 2 3 7" xfId="9485"/>
    <cellStyle name="Note 2 5 2 3 7 2" xfId="17808"/>
    <cellStyle name="Note 2 5 2 3 7 3" xfId="25024"/>
    <cellStyle name="Note 2 5 2 3 7 4" xfId="30095"/>
    <cellStyle name="Note 2 5 2 3 7 5" xfId="34771"/>
    <cellStyle name="Note 2 5 2 3 7 6" xfId="40249"/>
    <cellStyle name="Note 2 5 2 3 7 7" xfId="45147"/>
    <cellStyle name="Note 2 5 2 3 7 8" xfId="51157"/>
    <cellStyle name="Note 2 5 2 3 8" xfId="9804"/>
    <cellStyle name="Note 2 5 2 3 8 2" xfId="17809"/>
    <cellStyle name="Note 2 5 2 3 8 3" xfId="25025"/>
    <cellStyle name="Note 2 5 2 3 8 4" xfId="30096"/>
    <cellStyle name="Note 2 5 2 3 8 5" xfId="34772"/>
    <cellStyle name="Note 2 5 2 3 8 6" xfId="40250"/>
    <cellStyle name="Note 2 5 2 3 8 7" xfId="45148"/>
    <cellStyle name="Note 2 5 2 3 8 8" xfId="51158"/>
    <cellStyle name="Note 2 5 2 3 9" xfId="10072"/>
    <cellStyle name="Note 2 5 2 3 9 2" xfId="17810"/>
    <cellStyle name="Note 2 5 2 3 9 3" xfId="25026"/>
    <cellStyle name="Note 2 5 2 3 9 4" xfId="30097"/>
    <cellStyle name="Note 2 5 2 3 9 5" xfId="34773"/>
    <cellStyle name="Note 2 5 2 3 9 6" xfId="40251"/>
    <cellStyle name="Note 2 5 2 3 9 7" xfId="45149"/>
    <cellStyle name="Note 2 5 2 3 9 8" xfId="51159"/>
    <cellStyle name="Note 2 5 2 4" xfId="5288"/>
    <cellStyle name="Note 2 5 2 4 10" xfId="17811"/>
    <cellStyle name="Note 2 5 2 4 11" xfId="25027"/>
    <cellStyle name="Note 2 5 2 4 12" xfId="30098"/>
    <cellStyle name="Note 2 5 2 4 13" xfId="34774"/>
    <cellStyle name="Note 2 5 2 4 14" xfId="40252"/>
    <cellStyle name="Note 2 5 2 4 15" xfId="45150"/>
    <cellStyle name="Note 2 5 2 4 16" xfId="51160"/>
    <cellStyle name="Note 2 5 2 4 2" xfId="7126"/>
    <cellStyle name="Note 2 5 2 4 2 2" xfId="17812"/>
    <cellStyle name="Note 2 5 2 4 2 3" xfId="25028"/>
    <cellStyle name="Note 2 5 2 4 2 4" xfId="30099"/>
    <cellStyle name="Note 2 5 2 4 2 5" xfId="34775"/>
    <cellStyle name="Note 2 5 2 4 2 6" xfId="40253"/>
    <cellStyle name="Note 2 5 2 4 2 7" xfId="45151"/>
    <cellStyle name="Note 2 5 2 4 2 8" xfId="51161"/>
    <cellStyle name="Note 2 5 2 4 3" xfId="7686"/>
    <cellStyle name="Note 2 5 2 4 3 2" xfId="17813"/>
    <cellStyle name="Note 2 5 2 4 3 3" xfId="25029"/>
    <cellStyle name="Note 2 5 2 4 3 4" xfId="30100"/>
    <cellStyle name="Note 2 5 2 4 3 5" xfId="34776"/>
    <cellStyle name="Note 2 5 2 4 3 6" xfId="40254"/>
    <cellStyle name="Note 2 5 2 4 3 7" xfId="45152"/>
    <cellStyle name="Note 2 5 2 4 3 8" xfId="51162"/>
    <cellStyle name="Note 2 5 2 4 4" xfId="3759"/>
    <cellStyle name="Note 2 5 2 4 4 2" xfId="17814"/>
    <cellStyle name="Note 2 5 2 4 4 3" xfId="25030"/>
    <cellStyle name="Note 2 5 2 4 4 4" xfId="30101"/>
    <cellStyle name="Note 2 5 2 4 4 5" xfId="34777"/>
    <cellStyle name="Note 2 5 2 4 4 6" xfId="40255"/>
    <cellStyle name="Note 2 5 2 4 4 7" xfId="45153"/>
    <cellStyle name="Note 2 5 2 4 4 8" xfId="51163"/>
    <cellStyle name="Note 2 5 2 4 5" xfId="8460"/>
    <cellStyle name="Note 2 5 2 4 5 2" xfId="17815"/>
    <cellStyle name="Note 2 5 2 4 5 3" xfId="25031"/>
    <cellStyle name="Note 2 5 2 4 5 4" xfId="30102"/>
    <cellStyle name="Note 2 5 2 4 5 5" xfId="34778"/>
    <cellStyle name="Note 2 5 2 4 5 6" xfId="40256"/>
    <cellStyle name="Note 2 5 2 4 5 7" xfId="45154"/>
    <cellStyle name="Note 2 5 2 4 5 8" xfId="51164"/>
    <cellStyle name="Note 2 5 2 4 6" xfId="8799"/>
    <cellStyle name="Note 2 5 2 4 6 2" xfId="17816"/>
    <cellStyle name="Note 2 5 2 4 6 3" xfId="25032"/>
    <cellStyle name="Note 2 5 2 4 6 4" xfId="30103"/>
    <cellStyle name="Note 2 5 2 4 6 5" xfId="34779"/>
    <cellStyle name="Note 2 5 2 4 6 6" xfId="40257"/>
    <cellStyle name="Note 2 5 2 4 6 7" xfId="45155"/>
    <cellStyle name="Note 2 5 2 4 6 8" xfId="51165"/>
    <cellStyle name="Note 2 5 2 4 7" xfId="9263"/>
    <cellStyle name="Note 2 5 2 4 7 2" xfId="17817"/>
    <cellStyle name="Note 2 5 2 4 7 3" xfId="25033"/>
    <cellStyle name="Note 2 5 2 4 7 4" xfId="30104"/>
    <cellStyle name="Note 2 5 2 4 7 5" xfId="34780"/>
    <cellStyle name="Note 2 5 2 4 7 6" xfId="40258"/>
    <cellStyle name="Note 2 5 2 4 7 7" xfId="45156"/>
    <cellStyle name="Note 2 5 2 4 7 8" xfId="51166"/>
    <cellStyle name="Note 2 5 2 4 8" xfId="9624"/>
    <cellStyle name="Note 2 5 2 4 8 2" xfId="17818"/>
    <cellStyle name="Note 2 5 2 4 8 3" xfId="25034"/>
    <cellStyle name="Note 2 5 2 4 8 4" xfId="30105"/>
    <cellStyle name="Note 2 5 2 4 8 5" xfId="34781"/>
    <cellStyle name="Note 2 5 2 4 8 6" xfId="40259"/>
    <cellStyle name="Note 2 5 2 4 8 7" xfId="45157"/>
    <cellStyle name="Note 2 5 2 4 8 8" xfId="51167"/>
    <cellStyle name="Note 2 5 2 4 9" xfId="8900"/>
    <cellStyle name="Note 2 5 2 4 9 2" xfId="17819"/>
    <cellStyle name="Note 2 5 2 4 9 3" xfId="25035"/>
    <cellStyle name="Note 2 5 2 4 9 4" xfId="30106"/>
    <cellStyle name="Note 2 5 2 4 9 5" xfId="34782"/>
    <cellStyle name="Note 2 5 2 4 9 6" xfId="40260"/>
    <cellStyle name="Note 2 5 2 4 9 7" xfId="45158"/>
    <cellStyle name="Note 2 5 2 4 9 8" xfId="51168"/>
    <cellStyle name="Note 2 5 2 5" xfId="5189"/>
    <cellStyle name="Note 2 5 2 5 2" xfId="17820"/>
    <cellStyle name="Note 2 5 2 5 3" xfId="25036"/>
    <cellStyle name="Note 2 5 2 5 4" xfId="30107"/>
    <cellStyle name="Note 2 5 2 5 5" xfId="34783"/>
    <cellStyle name="Note 2 5 2 5 6" xfId="40261"/>
    <cellStyle name="Note 2 5 2 5 7" xfId="45159"/>
    <cellStyle name="Note 2 5 2 5 8" xfId="51169"/>
    <cellStyle name="Note 2 5 2 6" xfId="5453"/>
    <cellStyle name="Note 2 5 2 6 2" xfId="17821"/>
    <cellStyle name="Note 2 5 2 6 3" xfId="25037"/>
    <cellStyle name="Note 2 5 2 6 4" xfId="30108"/>
    <cellStyle name="Note 2 5 2 6 5" xfId="34784"/>
    <cellStyle name="Note 2 5 2 6 6" xfId="40262"/>
    <cellStyle name="Note 2 5 2 6 7" xfId="45160"/>
    <cellStyle name="Note 2 5 2 6 8" xfId="51170"/>
    <cellStyle name="Note 2 5 2 7" xfId="4753"/>
    <cellStyle name="Note 2 5 2 7 2" xfId="17822"/>
    <cellStyle name="Note 2 5 2 7 3" xfId="25038"/>
    <cellStyle name="Note 2 5 2 7 4" xfId="30109"/>
    <cellStyle name="Note 2 5 2 7 5" xfId="34785"/>
    <cellStyle name="Note 2 5 2 7 6" xfId="40263"/>
    <cellStyle name="Note 2 5 2 7 7" xfId="45161"/>
    <cellStyle name="Note 2 5 2 7 8" xfId="51171"/>
    <cellStyle name="Note 2 5 2 8" xfId="3903"/>
    <cellStyle name="Note 2 5 2 8 2" xfId="17823"/>
    <cellStyle name="Note 2 5 2 8 3" xfId="25039"/>
    <cellStyle name="Note 2 5 2 8 4" xfId="30110"/>
    <cellStyle name="Note 2 5 2 8 5" xfId="34786"/>
    <cellStyle name="Note 2 5 2 8 6" xfId="40264"/>
    <cellStyle name="Note 2 5 2 8 7" xfId="45162"/>
    <cellStyle name="Note 2 5 2 8 8" xfId="51172"/>
    <cellStyle name="Note 2 5 2 9" xfId="10759"/>
    <cellStyle name="Note 2 5 20" xfId="2601"/>
    <cellStyle name="Note 2 5 20 10" xfId="20992"/>
    <cellStyle name="Note 2 5 20 11" xfId="47277"/>
    <cellStyle name="Note 2 5 20 2" xfId="5078"/>
    <cellStyle name="Note 2 5 20 2 10" xfId="40265"/>
    <cellStyle name="Note 2 5 20 2 11" xfId="45163"/>
    <cellStyle name="Note 2 5 20 2 12" xfId="51173"/>
    <cellStyle name="Note 2 5 20 2 2" xfId="7260"/>
    <cellStyle name="Note 2 5 20 2 2 2" xfId="17825"/>
    <cellStyle name="Note 2 5 20 2 2 3" xfId="25041"/>
    <cellStyle name="Note 2 5 20 2 2 4" xfId="30112"/>
    <cellStyle name="Note 2 5 20 2 2 5" xfId="34788"/>
    <cellStyle name="Note 2 5 20 2 2 6" xfId="40266"/>
    <cellStyle name="Note 2 5 20 2 2 7" xfId="45164"/>
    <cellStyle name="Note 2 5 20 2 2 8" xfId="51174"/>
    <cellStyle name="Note 2 5 20 2 3" xfId="8125"/>
    <cellStyle name="Note 2 5 20 2 3 2" xfId="17826"/>
    <cellStyle name="Note 2 5 20 2 3 3" xfId="25042"/>
    <cellStyle name="Note 2 5 20 2 3 4" xfId="30113"/>
    <cellStyle name="Note 2 5 20 2 3 5" xfId="34789"/>
    <cellStyle name="Note 2 5 20 2 3 6" xfId="40267"/>
    <cellStyle name="Note 2 5 20 2 3 7" xfId="45165"/>
    <cellStyle name="Note 2 5 20 2 3 8" xfId="51175"/>
    <cellStyle name="Note 2 5 20 2 4" xfId="8916"/>
    <cellStyle name="Note 2 5 20 2 4 2" xfId="17827"/>
    <cellStyle name="Note 2 5 20 2 4 3" xfId="25043"/>
    <cellStyle name="Note 2 5 20 2 4 4" xfId="30114"/>
    <cellStyle name="Note 2 5 20 2 4 5" xfId="34790"/>
    <cellStyle name="Note 2 5 20 2 4 6" xfId="40268"/>
    <cellStyle name="Note 2 5 20 2 4 7" xfId="45166"/>
    <cellStyle name="Note 2 5 20 2 4 8" xfId="51176"/>
    <cellStyle name="Note 2 5 20 2 5" xfId="9367"/>
    <cellStyle name="Note 2 5 20 2 5 2" xfId="17828"/>
    <cellStyle name="Note 2 5 20 2 5 3" xfId="25044"/>
    <cellStyle name="Note 2 5 20 2 5 4" xfId="30115"/>
    <cellStyle name="Note 2 5 20 2 5 5" xfId="34791"/>
    <cellStyle name="Note 2 5 20 2 5 6" xfId="40269"/>
    <cellStyle name="Note 2 5 20 2 5 7" xfId="45167"/>
    <cellStyle name="Note 2 5 20 2 5 8" xfId="51177"/>
    <cellStyle name="Note 2 5 20 2 6" xfId="17824"/>
    <cellStyle name="Note 2 5 20 2 7" xfId="25040"/>
    <cellStyle name="Note 2 5 20 2 8" xfId="30111"/>
    <cellStyle name="Note 2 5 20 2 9" xfId="34787"/>
    <cellStyle name="Note 2 5 20 3" xfId="5006"/>
    <cellStyle name="Note 2 5 20 3 10" xfId="17829"/>
    <cellStyle name="Note 2 5 20 3 11" xfId="25045"/>
    <cellStyle name="Note 2 5 20 3 12" xfId="30116"/>
    <cellStyle name="Note 2 5 20 3 13" xfId="34792"/>
    <cellStyle name="Note 2 5 20 3 14" xfId="40270"/>
    <cellStyle name="Note 2 5 20 3 15" xfId="45168"/>
    <cellStyle name="Note 2 5 20 3 16" xfId="51178"/>
    <cellStyle name="Note 2 5 20 3 2" xfId="6875"/>
    <cellStyle name="Note 2 5 20 3 2 2" xfId="17830"/>
    <cellStyle name="Note 2 5 20 3 2 3" xfId="25046"/>
    <cellStyle name="Note 2 5 20 3 2 4" xfId="30117"/>
    <cellStyle name="Note 2 5 20 3 2 5" xfId="34793"/>
    <cellStyle name="Note 2 5 20 3 2 6" xfId="40271"/>
    <cellStyle name="Note 2 5 20 3 2 7" xfId="45169"/>
    <cellStyle name="Note 2 5 20 3 2 8" xfId="51179"/>
    <cellStyle name="Note 2 5 20 3 3" xfId="7532"/>
    <cellStyle name="Note 2 5 20 3 3 2" xfId="17831"/>
    <cellStyle name="Note 2 5 20 3 3 3" xfId="25047"/>
    <cellStyle name="Note 2 5 20 3 3 4" xfId="30118"/>
    <cellStyle name="Note 2 5 20 3 3 5" xfId="34794"/>
    <cellStyle name="Note 2 5 20 3 3 6" xfId="40272"/>
    <cellStyle name="Note 2 5 20 3 3 7" xfId="45170"/>
    <cellStyle name="Note 2 5 20 3 3 8" xfId="51180"/>
    <cellStyle name="Note 2 5 20 3 4" xfId="6707"/>
    <cellStyle name="Note 2 5 20 3 4 2" xfId="17832"/>
    <cellStyle name="Note 2 5 20 3 4 3" xfId="25048"/>
    <cellStyle name="Note 2 5 20 3 4 4" xfId="30119"/>
    <cellStyle name="Note 2 5 20 3 4 5" xfId="34795"/>
    <cellStyle name="Note 2 5 20 3 4 6" xfId="40273"/>
    <cellStyle name="Note 2 5 20 3 4 7" xfId="45171"/>
    <cellStyle name="Note 2 5 20 3 4 8" xfId="51181"/>
    <cellStyle name="Note 2 5 20 3 5" xfId="6327"/>
    <cellStyle name="Note 2 5 20 3 5 2" xfId="17833"/>
    <cellStyle name="Note 2 5 20 3 5 3" xfId="25049"/>
    <cellStyle name="Note 2 5 20 3 5 4" xfId="30120"/>
    <cellStyle name="Note 2 5 20 3 5 5" xfId="34796"/>
    <cellStyle name="Note 2 5 20 3 5 6" xfId="40274"/>
    <cellStyle name="Note 2 5 20 3 5 7" xfId="45172"/>
    <cellStyle name="Note 2 5 20 3 5 8" xfId="51182"/>
    <cellStyle name="Note 2 5 20 3 6" xfId="6563"/>
    <cellStyle name="Note 2 5 20 3 6 2" xfId="17834"/>
    <cellStyle name="Note 2 5 20 3 6 3" xfId="25050"/>
    <cellStyle name="Note 2 5 20 3 6 4" xfId="30121"/>
    <cellStyle name="Note 2 5 20 3 6 5" xfId="34797"/>
    <cellStyle name="Note 2 5 20 3 6 6" xfId="40275"/>
    <cellStyle name="Note 2 5 20 3 6 7" xfId="45173"/>
    <cellStyle name="Note 2 5 20 3 6 8" xfId="51183"/>
    <cellStyle name="Note 2 5 20 3 7" xfId="4563"/>
    <cellStyle name="Note 2 5 20 3 7 2" xfId="17835"/>
    <cellStyle name="Note 2 5 20 3 7 3" xfId="25051"/>
    <cellStyle name="Note 2 5 20 3 7 4" xfId="30122"/>
    <cellStyle name="Note 2 5 20 3 7 5" xfId="34798"/>
    <cellStyle name="Note 2 5 20 3 7 6" xfId="40276"/>
    <cellStyle name="Note 2 5 20 3 7 7" xfId="45174"/>
    <cellStyle name="Note 2 5 20 3 7 8" xfId="51184"/>
    <cellStyle name="Note 2 5 20 3 8" xfId="8502"/>
    <cellStyle name="Note 2 5 20 3 8 2" xfId="17836"/>
    <cellStyle name="Note 2 5 20 3 8 3" xfId="25052"/>
    <cellStyle name="Note 2 5 20 3 8 4" xfId="30123"/>
    <cellStyle name="Note 2 5 20 3 8 5" xfId="34799"/>
    <cellStyle name="Note 2 5 20 3 8 6" xfId="40277"/>
    <cellStyle name="Note 2 5 20 3 8 7" xfId="45175"/>
    <cellStyle name="Note 2 5 20 3 8 8" xfId="51185"/>
    <cellStyle name="Note 2 5 20 3 9" xfId="7358"/>
    <cellStyle name="Note 2 5 20 3 9 2" xfId="17837"/>
    <cellStyle name="Note 2 5 20 3 9 3" xfId="25053"/>
    <cellStyle name="Note 2 5 20 3 9 4" xfId="30124"/>
    <cellStyle name="Note 2 5 20 3 9 5" xfId="34800"/>
    <cellStyle name="Note 2 5 20 3 9 6" xfId="40278"/>
    <cellStyle name="Note 2 5 20 3 9 7" xfId="45176"/>
    <cellStyle name="Note 2 5 20 3 9 8" xfId="51186"/>
    <cellStyle name="Note 2 5 20 4" xfId="5736"/>
    <cellStyle name="Note 2 5 20 4 10" xfId="17838"/>
    <cellStyle name="Note 2 5 20 4 11" xfId="25054"/>
    <cellStyle name="Note 2 5 20 4 12" xfId="30125"/>
    <cellStyle name="Note 2 5 20 4 13" xfId="34801"/>
    <cellStyle name="Note 2 5 20 4 14" xfId="40279"/>
    <cellStyle name="Note 2 5 20 4 15" xfId="45177"/>
    <cellStyle name="Note 2 5 20 4 16" xfId="51187"/>
    <cellStyle name="Note 2 5 20 4 2" xfId="7074"/>
    <cellStyle name="Note 2 5 20 4 2 2" xfId="17839"/>
    <cellStyle name="Note 2 5 20 4 2 3" xfId="25055"/>
    <cellStyle name="Note 2 5 20 4 2 4" xfId="30126"/>
    <cellStyle name="Note 2 5 20 4 2 5" xfId="34802"/>
    <cellStyle name="Note 2 5 20 4 2 6" xfId="40280"/>
    <cellStyle name="Note 2 5 20 4 2 7" xfId="45178"/>
    <cellStyle name="Note 2 5 20 4 2 8" xfId="51188"/>
    <cellStyle name="Note 2 5 20 4 3" xfId="7648"/>
    <cellStyle name="Note 2 5 20 4 3 2" xfId="17840"/>
    <cellStyle name="Note 2 5 20 4 3 3" xfId="25056"/>
    <cellStyle name="Note 2 5 20 4 3 4" xfId="30127"/>
    <cellStyle name="Note 2 5 20 4 3 5" xfId="34803"/>
    <cellStyle name="Note 2 5 20 4 3 6" xfId="40281"/>
    <cellStyle name="Note 2 5 20 4 3 7" xfId="45179"/>
    <cellStyle name="Note 2 5 20 4 3 8" xfId="51189"/>
    <cellStyle name="Note 2 5 20 4 4" xfId="5551"/>
    <cellStyle name="Note 2 5 20 4 4 2" xfId="17841"/>
    <cellStyle name="Note 2 5 20 4 4 3" xfId="25057"/>
    <cellStyle name="Note 2 5 20 4 4 4" xfId="30128"/>
    <cellStyle name="Note 2 5 20 4 4 5" xfId="34804"/>
    <cellStyle name="Note 2 5 20 4 4 6" xfId="40282"/>
    <cellStyle name="Note 2 5 20 4 4 7" xfId="45180"/>
    <cellStyle name="Note 2 5 20 4 4 8" xfId="51190"/>
    <cellStyle name="Note 2 5 20 4 5" xfId="8426"/>
    <cellStyle name="Note 2 5 20 4 5 2" xfId="17842"/>
    <cellStyle name="Note 2 5 20 4 5 3" xfId="25058"/>
    <cellStyle name="Note 2 5 20 4 5 4" xfId="30129"/>
    <cellStyle name="Note 2 5 20 4 5 5" xfId="34805"/>
    <cellStyle name="Note 2 5 20 4 5 6" xfId="40283"/>
    <cellStyle name="Note 2 5 20 4 5 7" xfId="45181"/>
    <cellStyle name="Note 2 5 20 4 5 8" xfId="51191"/>
    <cellStyle name="Note 2 5 20 4 6" xfId="7565"/>
    <cellStyle name="Note 2 5 20 4 6 2" xfId="17843"/>
    <cellStyle name="Note 2 5 20 4 6 3" xfId="25059"/>
    <cellStyle name="Note 2 5 20 4 6 4" xfId="30130"/>
    <cellStyle name="Note 2 5 20 4 6 5" xfId="34806"/>
    <cellStyle name="Note 2 5 20 4 6 6" xfId="40284"/>
    <cellStyle name="Note 2 5 20 4 6 7" xfId="45182"/>
    <cellStyle name="Note 2 5 20 4 6 8" xfId="51192"/>
    <cellStyle name="Note 2 5 20 4 7" xfId="9226"/>
    <cellStyle name="Note 2 5 20 4 7 2" xfId="17844"/>
    <cellStyle name="Note 2 5 20 4 7 3" xfId="25060"/>
    <cellStyle name="Note 2 5 20 4 7 4" xfId="30131"/>
    <cellStyle name="Note 2 5 20 4 7 5" xfId="34807"/>
    <cellStyle name="Note 2 5 20 4 7 6" xfId="40285"/>
    <cellStyle name="Note 2 5 20 4 7 7" xfId="45183"/>
    <cellStyle name="Note 2 5 20 4 7 8" xfId="51193"/>
    <cellStyle name="Note 2 5 20 4 8" xfId="9593"/>
    <cellStyle name="Note 2 5 20 4 8 2" xfId="17845"/>
    <cellStyle name="Note 2 5 20 4 8 3" xfId="25061"/>
    <cellStyle name="Note 2 5 20 4 8 4" xfId="30132"/>
    <cellStyle name="Note 2 5 20 4 8 5" xfId="34808"/>
    <cellStyle name="Note 2 5 20 4 8 6" xfId="40286"/>
    <cellStyle name="Note 2 5 20 4 8 7" xfId="45184"/>
    <cellStyle name="Note 2 5 20 4 8 8" xfId="51194"/>
    <cellStyle name="Note 2 5 20 4 9" xfId="6740"/>
    <cellStyle name="Note 2 5 20 4 9 2" xfId="17846"/>
    <cellStyle name="Note 2 5 20 4 9 3" xfId="25062"/>
    <cellStyle name="Note 2 5 20 4 9 4" xfId="30133"/>
    <cellStyle name="Note 2 5 20 4 9 5" xfId="34809"/>
    <cellStyle name="Note 2 5 20 4 9 6" xfId="40287"/>
    <cellStyle name="Note 2 5 20 4 9 7" xfId="45185"/>
    <cellStyle name="Note 2 5 20 4 9 8" xfId="51195"/>
    <cellStyle name="Note 2 5 20 5" xfId="5093"/>
    <cellStyle name="Note 2 5 20 5 2" xfId="17847"/>
    <cellStyle name="Note 2 5 20 5 3" xfId="25063"/>
    <cellStyle name="Note 2 5 20 5 4" xfId="30134"/>
    <cellStyle name="Note 2 5 20 5 5" xfId="34810"/>
    <cellStyle name="Note 2 5 20 5 6" xfId="40288"/>
    <cellStyle name="Note 2 5 20 5 7" xfId="45186"/>
    <cellStyle name="Note 2 5 20 5 8" xfId="51196"/>
    <cellStyle name="Note 2 5 20 6" xfId="5703"/>
    <cellStyle name="Note 2 5 20 6 2" xfId="17848"/>
    <cellStyle name="Note 2 5 20 6 3" xfId="25064"/>
    <cellStyle name="Note 2 5 20 6 4" xfId="30135"/>
    <cellStyle name="Note 2 5 20 6 5" xfId="34811"/>
    <cellStyle name="Note 2 5 20 6 6" xfId="40289"/>
    <cellStyle name="Note 2 5 20 6 7" xfId="45187"/>
    <cellStyle name="Note 2 5 20 6 8" xfId="51197"/>
    <cellStyle name="Note 2 5 20 7" xfId="4511"/>
    <cellStyle name="Note 2 5 20 7 2" xfId="17849"/>
    <cellStyle name="Note 2 5 20 7 3" xfId="25065"/>
    <cellStyle name="Note 2 5 20 7 4" xfId="30136"/>
    <cellStyle name="Note 2 5 20 7 5" xfId="34812"/>
    <cellStyle name="Note 2 5 20 7 6" xfId="40290"/>
    <cellStyle name="Note 2 5 20 7 7" xfId="45188"/>
    <cellStyle name="Note 2 5 20 7 8" xfId="51198"/>
    <cellStyle name="Note 2 5 20 8" xfId="6361"/>
    <cellStyle name="Note 2 5 20 8 2" xfId="17850"/>
    <cellStyle name="Note 2 5 20 8 3" xfId="25066"/>
    <cellStyle name="Note 2 5 20 8 4" xfId="30137"/>
    <cellStyle name="Note 2 5 20 8 5" xfId="34813"/>
    <cellStyle name="Note 2 5 20 8 6" xfId="40291"/>
    <cellStyle name="Note 2 5 20 8 7" xfId="45189"/>
    <cellStyle name="Note 2 5 20 8 8" xfId="51199"/>
    <cellStyle name="Note 2 5 20 9" xfId="12292"/>
    <cellStyle name="Note 2 5 21" xfId="2172"/>
    <cellStyle name="Note 2 5 21 10" xfId="20054"/>
    <cellStyle name="Note 2 5 21 11" xfId="47226"/>
    <cellStyle name="Note 2 5 21 2" xfId="4840"/>
    <cellStyle name="Note 2 5 21 2 10" xfId="40292"/>
    <cellStyle name="Note 2 5 21 2 11" xfId="45190"/>
    <cellStyle name="Note 2 5 21 2 12" xfId="51200"/>
    <cellStyle name="Note 2 5 21 2 2" xfId="7176"/>
    <cellStyle name="Note 2 5 21 2 2 2" xfId="17852"/>
    <cellStyle name="Note 2 5 21 2 2 3" xfId="25068"/>
    <cellStyle name="Note 2 5 21 2 2 4" xfId="30139"/>
    <cellStyle name="Note 2 5 21 2 2 5" xfId="34815"/>
    <cellStyle name="Note 2 5 21 2 2 6" xfId="40293"/>
    <cellStyle name="Note 2 5 21 2 2 7" xfId="45191"/>
    <cellStyle name="Note 2 5 21 2 2 8" xfId="51201"/>
    <cellStyle name="Note 2 5 21 2 3" xfId="8043"/>
    <cellStyle name="Note 2 5 21 2 3 2" xfId="17853"/>
    <cellStyle name="Note 2 5 21 2 3 3" xfId="25069"/>
    <cellStyle name="Note 2 5 21 2 3 4" xfId="30140"/>
    <cellStyle name="Note 2 5 21 2 3 5" xfId="34816"/>
    <cellStyle name="Note 2 5 21 2 3 6" xfId="40294"/>
    <cellStyle name="Note 2 5 21 2 3 7" xfId="45192"/>
    <cellStyle name="Note 2 5 21 2 3 8" xfId="51202"/>
    <cellStyle name="Note 2 5 21 2 4" xfId="8843"/>
    <cellStyle name="Note 2 5 21 2 4 2" xfId="17854"/>
    <cellStyle name="Note 2 5 21 2 4 3" xfId="25070"/>
    <cellStyle name="Note 2 5 21 2 4 4" xfId="30141"/>
    <cellStyle name="Note 2 5 21 2 4 5" xfId="34817"/>
    <cellStyle name="Note 2 5 21 2 4 6" xfId="40295"/>
    <cellStyle name="Note 2 5 21 2 4 7" xfId="45193"/>
    <cellStyle name="Note 2 5 21 2 4 8" xfId="51203"/>
    <cellStyle name="Note 2 5 21 2 5" xfId="9305"/>
    <cellStyle name="Note 2 5 21 2 5 2" xfId="17855"/>
    <cellStyle name="Note 2 5 21 2 5 3" xfId="25071"/>
    <cellStyle name="Note 2 5 21 2 5 4" xfId="30142"/>
    <cellStyle name="Note 2 5 21 2 5 5" xfId="34818"/>
    <cellStyle name="Note 2 5 21 2 5 6" xfId="40296"/>
    <cellStyle name="Note 2 5 21 2 5 7" xfId="45194"/>
    <cellStyle name="Note 2 5 21 2 5 8" xfId="51204"/>
    <cellStyle name="Note 2 5 21 2 6" xfId="17851"/>
    <cellStyle name="Note 2 5 21 2 7" xfId="25067"/>
    <cellStyle name="Note 2 5 21 2 8" xfId="30138"/>
    <cellStyle name="Note 2 5 21 2 9" xfId="34814"/>
    <cellStyle name="Note 2 5 21 3" xfId="3742"/>
    <cellStyle name="Note 2 5 21 3 10" xfId="17856"/>
    <cellStyle name="Note 2 5 21 3 11" xfId="25072"/>
    <cellStyle name="Note 2 5 21 3 12" xfId="30143"/>
    <cellStyle name="Note 2 5 21 3 13" xfId="34819"/>
    <cellStyle name="Note 2 5 21 3 14" xfId="40297"/>
    <cellStyle name="Note 2 5 21 3 15" xfId="45195"/>
    <cellStyle name="Note 2 5 21 3 16" xfId="51205"/>
    <cellStyle name="Note 2 5 21 3 2" xfId="7345"/>
    <cellStyle name="Note 2 5 21 3 2 2" xfId="17857"/>
    <cellStyle name="Note 2 5 21 3 2 3" xfId="25073"/>
    <cellStyle name="Note 2 5 21 3 2 4" xfId="30144"/>
    <cellStyle name="Note 2 5 21 3 2 5" xfId="34820"/>
    <cellStyle name="Note 2 5 21 3 2 6" xfId="40298"/>
    <cellStyle name="Note 2 5 21 3 2 7" xfId="45196"/>
    <cellStyle name="Note 2 5 21 3 2 8" xfId="51206"/>
    <cellStyle name="Note 2 5 21 3 3" xfId="7861"/>
    <cellStyle name="Note 2 5 21 3 3 2" xfId="17858"/>
    <cellStyle name="Note 2 5 21 3 3 3" xfId="25074"/>
    <cellStyle name="Note 2 5 21 3 3 4" xfId="30145"/>
    <cellStyle name="Note 2 5 21 3 3 5" xfId="34821"/>
    <cellStyle name="Note 2 5 21 3 3 6" xfId="40299"/>
    <cellStyle name="Note 2 5 21 3 3 7" xfId="45197"/>
    <cellStyle name="Note 2 5 21 3 3 8" xfId="51207"/>
    <cellStyle name="Note 2 5 21 3 4" xfId="8208"/>
    <cellStyle name="Note 2 5 21 3 4 2" xfId="17859"/>
    <cellStyle name="Note 2 5 21 3 4 3" xfId="25075"/>
    <cellStyle name="Note 2 5 21 3 4 4" xfId="30146"/>
    <cellStyle name="Note 2 5 21 3 4 5" xfId="34822"/>
    <cellStyle name="Note 2 5 21 3 4 6" xfId="40300"/>
    <cellStyle name="Note 2 5 21 3 4 7" xfId="45198"/>
    <cellStyle name="Note 2 5 21 3 4 8" xfId="51208"/>
    <cellStyle name="Note 2 5 21 3 5" xfId="8632"/>
    <cellStyle name="Note 2 5 21 3 5 2" xfId="17860"/>
    <cellStyle name="Note 2 5 21 3 5 3" xfId="25076"/>
    <cellStyle name="Note 2 5 21 3 5 4" xfId="30147"/>
    <cellStyle name="Note 2 5 21 3 5 5" xfId="34823"/>
    <cellStyle name="Note 2 5 21 3 5 6" xfId="40301"/>
    <cellStyle name="Note 2 5 21 3 5 7" xfId="45199"/>
    <cellStyle name="Note 2 5 21 3 5 8" xfId="51209"/>
    <cellStyle name="Note 2 5 21 3 6" xfId="8989"/>
    <cellStyle name="Note 2 5 21 3 6 2" xfId="17861"/>
    <cellStyle name="Note 2 5 21 3 6 3" xfId="25077"/>
    <cellStyle name="Note 2 5 21 3 6 4" xfId="30148"/>
    <cellStyle name="Note 2 5 21 3 6 5" xfId="34824"/>
    <cellStyle name="Note 2 5 21 3 6 6" xfId="40302"/>
    <cellStyle name="Note 2 5 21 3 6 7" xfId="45200"/>
    <cellStyle name="Note 2 5 21 3 6 8" xfId="51210"/>
    <cellStyle name="Note 2 5 21 3 7" xfId="9445"/>
    <cellStyle name="Note 2 5 21 3 7 2" xfId="17862"/>
    <cellStyle name="Note 2 5 21 3 7 3" xfId="25078"/>
    <cellStyle name="Note 2 5 21 3 7 4" xfId="30149"/>
    <cellStyle name="Note 2 5 21 3 7 5" xfId="34825"/>
    <cellStyle name="Note 2 5 21 3 7 6" xfId="40303"/>
    <cellStyle name="Note 2 5 21 3 7 7" xfId="45201"/>
    <cellStyle name="Note 2 5 21 3 7 8" xfId="51211"/>
    <cellStyle name="Note 2 5 21 3 8" xfId="9765"/>
    <cellStyle name="Note 2 5 21 3 8 2" xfId="17863"/>
    <cellStyle name="Note 2 5 21 3 8 3" xfId="25079"/>
    <cellStyle name="Note 2 5 21 3 8 4" xfId="30150"/>
    <cellStyle name="Note 2 5 21 3 8 5" xfId="34826"/>
    <cellStyle name="Note 2 5 21 3 8 6" xfId="40304"/>
    <cellStyle name="Note 2 5 21 3 8 7" xfId="45202"/>
    <cellStyle name="Note 2 5 21 3 8 8" xfId="51212"/>
    <cellStyle name="Note 2 5 21 3 9" xfId="10033"/>
    <cellStyle name="Note 2 5 21 3 9 2" xfId="17864"/>
    <cellStyle name="Note 2 5 21 3 9 3" xfId="25080"/>
    <cellStyle name="Note 2 5 21 3 9 4" xfId="30151"/>
    <cellStyle name="Note 2 5 21 3 9 5" xfId="34827"/>
    <cellStyle name="Note 2 5 21 3 9 6" xfId="40305"/>
    <cellStyle name="Note 2 5 21 3 9 7" xfId="45203"/>
    <cellStyle name="Note 2 5 21 3 9 8" xfId="51213"/>
    <cellStyle name="Note 2 5 21 4" xfId="3925"/>
    <cellStyle name="Note 2 5 21 4 10" xfId="17865"/>
    <cellStyle name="Note 2 5 21 4 11" xfId="25081"/>
    <cellStyle name="Note 2 5 21 4 12" xfId="30152"/>
    <cellStyle name="Note 2 5 21 4 13" xfId="34828"/>
    <cellStyle name="Note 2 5 21 4 14" xfId="40306"/>
    <cellStyle name="Note 2 5 21 4 15" xfId="45204"/>
    <cellStyle name="Note 2 5 21 4 16" xfId="51214"/>
    <cellStyle name="Note 2 5 21 4 2" xfId="7239"/>
    <cellStyle name="Note 2 5 21 4 2 2" xfId="17866"/>
    <cellStyle name="Note 2 5 21 4 2 3" xfId="25082"/>
    <cellStyle name="Note 2 5 21 4 2 4" xfId="30153"/>
    <cellStyle name="Note 2 5 21 4 2 5" xfId="34829"/>
    <cellStyle name="Note 2 5 21 4 2 6" xfId="40307"/>
    <cellStyle name="Note 2 5 21 4 2 7" xfId="45205"/>
    <cellStyle name="Note 2 5 21 4 2 8" xfId="51215"/>
    <cellStyle name="Note 2 5 21 4 3" xfId="7781"/>
    <cellStyle name="Note 2 5 21 4 3 2" xfId="17867"/>
    <cellStyle name="Note 2 5 21 4 3 3" xfId="25083"/>
    <cellStyle name="Note 2 5 21 4 3 4" xfId="30154"/>
    <cellStyle name="Note 2 5 21 4 3 5" xfId="34830"/>
    <cellStyle name="Note 2 5 21 4 3 6" xfId="40308"/>
    <cellStyle name="Note 2 5 21 4 3 7" xfId="45206"/>
    <cellStyle name="Note 2 5 21 4 3 8" xfId="51216"/>
    <cellStyle name="Note 2 5 21 4 4" xfId="8108"/>
    <cellStyle name="Note 2 5 21 4 4 2" xfId="17868"/>
    <cellStyle name="Note 2 5 21 4 4 3" xfId="25084"/>
    <cellStyle name="Note 2 5 21 4 4 4" xfId="30155"/>
    <cellStyle name="Note 2 5 21 4 4 5" xfId="34831"/>
    <cellStyle name="Note 2 5 21 4 4 6" xfId="40309"/>
    <cellStyle name="Note 2 5 21 4 4 7" xfId="45207"/>
    <cellStyle name="Note 2 5 21 4 4 8" xfId="51217"/>
    <cellStyle name="Note 2 5 21 4 5" xfId="8550"/>
    <cellStyle name="Note 2 5 21 4 5 2" xfId="17869"/>
    <cellStyle name="Note 2 5 21 4 5 3" xfId="25085"/>
    <cellStyle name="Note 2 5 21 4 5 4" xfId="30156"/>
    <cellStyle name="Note 2 5 21 4 5 5" xfId="34832"/>
    <cellStyle name="Note 2 5 21 4 5 6" xfId="40310"/>
    <cellStyle name="Note 2 5 21 4 5 7" xfId="45208"/>
    <cellStyle name="Note 2 5 21 4 5 8" xfId="51218"/>
    <cellStyle name="Note 2 5 21 4 6" xfId="8902"/>
    <cellStyle name="Note 2 5 21 4 6 2" xfId="17870"/>
    <cellStyle name="Note 2 5 21 4 6 3" xfId="25086"/>
    <cellStyle name="Note 2 5 21 4 6 4" xfId="30157"/>
    <cellStyle name="Note 2 5 21 4 6 5" xfId="34833"/>
    <cellStyle name="Note 2 5 21 4 6 6" xfId="40311"/>
    <cellStyle name="Note 2 5 21 4 6 7" xfId="45209"/>
    <cellStyle name="Note 2 5 21 4 6 8" xfId="51219"/>
    <cellStyle name="Note 2 5 21 4 7" xfId="9355"/>
    <cellStyle name="Note 2 5 21 4 7 2" xfId="17871"/>
    <cellStyle name="Note 2 5 21 4 7 3" xfId="25087"/>
    <cellStyle name="Note 2 5 21 4 7 4" xfId="30158"/>
    <cellStyle name="Note 2 5 21 4 7 5" xfId="34834"/>
    <cellStyle name="Note 2 5 21 4 7 6" xfId="40312"/>
    <cellStyle name="Note 2 5 21 4 7 7" xfId="45210"/>
    <cellStyle name="Note 2 5 21 4 7 8" xfId="51220"/>
    <cellStyle name="Note 2 5 21 4 8" xfId="9704"/>
    <cellStyle name="Note 2 5 21 4 8 2" xfId="17872"/>
    <cellStyle name="Note 2 5 21 4 8 3" xfId="25088"/>
    <cellStyle name="Note 2 5 21 4 8 4" xfId="30159"/>
    <cellStyle name="Note 2 5 21 4 8 5" xfId="34835"/>
    <cellStyle name="Note 2 5 21 4 8 6" xfId="40313"/>
    <cellStyle name="Note 2 5 21 4 8 7" xfId="45211"/>
    <cellStyle name="Note 2 5 21 4 8 8" xfId="51221"/>
    <cellStyle name="Note 2 5 21 4 9" xfId="9971"/>
    <cellStyle name="Note 2 5 21 4 9 2" xfId="17873"/>
    <cellStyle name="Note 2 5 21 4 9 3" xfId="25089"/>
    <cellStyle name="Note 2 5 21 4 9 4" xfId="30160"/>
    <cellStyle name="Note 2 5 21 4 9 5" xfId="34836"/>
    <cellStyle name="Note 2 5 21 4 9 6" xfId="40314"/>
    <cellStyle name="Note 2 5 21 4 9 7" xfId="45212"/>
    <cellStyle name="Note 2 5 21 4 9 8" xfId="51222"/>
    <cellStyle name="Note 2 5 21 5" xfId="4841"/>
    <cellStyle name="Note 2 5 21 5 2" xfId="17874"/>
    <cellStyle name="Note 2 5 21 5 3" xfId="25090"/>
    <cellStyle name="Note 2 5 21 5 4" xfId="30161"/>
    <cellStyle name="Note 2 5 21 5 5" xfId="34837"/>
    <cellStyle name="Note 2 5 21 5 6" xfId="40315"/>
    <cellStyle name="Note 2 5 21 5 7" xfId="45213"/>
    <cellStyle name="Note 2 5 21 5 8" xfId="51223"/>
    <cellStyle name="Note 2 5 21 6" xfId="4353"/>
    <cellStyle name="Note 2 5 21 6 2" xfId="17875"/>
    <cellStyle name="Note 2 5 21 6 3" xfId="25091"/>
    <cellStyle name="Note 2 5 21 6 4" xfId="30162"/>
    <cellStyle name="Note 2 5 21 6 5" xfId="34838"/>
    <cellStyle name="Note 2 5 21 6 6" xfId="40316"/>
    <cellStyle name="Note 2 5 21 6 7" xfId="45214"/>
    <cellStyle name="Note 2 5 21 6 8" xfId="51224"/>
    <cellStyle name="Note 2 5 21 7" xfId="4212"/>
    <cellStyle name="Note 2 5 21 7 2" xfId="17876"/>
    <cellStyle name="Note 2 5 21 7 3" xfId="25092"/>
    <cellStyle name="Note 2 5 21 7 4" xfId="30163"/>
    <cellStyle name="Note 2 5 21 7 5" xfId="34839"/>
    <cellStyle name="Note 2 5 21 7 6" xfId="40317"/>
    <cellStyle name="Note 2 5 21 7 7" xfId="45215"/>
    <cellStyle name="Note 2 5 21 7 8" xfId="51225"/>
    <cellStyle name="Note 2 5 21 8" xfId="3800"/>
    <cellStyle name="Note 2 5 21 8 2" xfId="17877"/>
    <cellStyle name="Note 2 5 21 8 3" xfId="25093"/>
    <cellStyle name="Note 2 5 21 8 4" xfId="30164"/>
    <cellStyle name="Note 2 5 21 8 5" xfId="34840"/>
    <cellStyle name="Note 2 5 21 8 6" xfId="40318"/>
    <cellStyle name="Note 2 5 21 8 7" xfId="45216"/>
    <cellStyle name="Note 2 5 21 8 8" xfId="51226"/>
    <cellStyle name="Note 2 5 21 9" xfId="11969"/>
    <cellStyle name="Note 2 5 22" xfId="2630"/>
    <cellStyle name="Note 2 5 22 10" xfId="26860"/>
    <cellStyle name="Note 2 5 22 11" xfId="47287"/>
    <cellStyle name="Note 2 5 22 2" xfId="5099"/>
    <cellStyle name="Note 2 5 22 2 10" xfId="40319"/>
    <cellStyle name="Note 2 5 22 2 11" xfId="45217"/>
    <cellStyle name="Note 2 5 22 2 12" xfId="51227"/>
    <cellStyle name="Note 2 5 22 2 2" xfId="7270"/>
    <cellStyle name="Note 2 5 22 2 2 2" xfId="17879"/>
    <cellStyle name="Note 2 5 22 2 2 3" xfId="25095"/>
    <cellStyle name="Note 2 5 22 2 2 4" xfId="30166"/>
    <cellStyle name="Note 2 5 22 2 2 5" xfId="34842"/>
    <cellStyle name="Note 2 5 22 2 2 6" xfId="40320"/>
    <cellStyle name="Note 2 5 22 2 2 7" xfId="45218"/>
    <cellStyle name="Note 2 5 22 2 2 8" xfId="51228"/>
    <cellStyle name="Note 2 5 22 2 3" xfId="8136"/>
    <cellStyle name="Note 2 5 22 2 3 2" xfId="17880"/>
    <cellStyle name="Note 2 5 22 2 3 3" xfId="25096"/>
    <cellStyle name="Note 2 5 22 2 3 4" xfId="30167"/>
    <cellStyle name="Note 2 5 22 2 3 5" xfId="34843"/>
    <cellStyle name="Note 2 5 22 2 3 6" xfId="40321"/>
    <cellStyle name="Note 2 5 22 2 3 7" xfId="45219"/>
    <cellStyle name="Note 2 5 22 2 3 8" xfId="51229"/>
    <cellStyle name="Note 2 5 22 2 4" xfId="8925"/>
    <cellStyle name="Note 2 5 22 2 4 2" xfId="17881"/>
    <cellStyle name="Note 2 5 22 2 4 3" xfId="25097"/>
    <cellStyle name="Note 2 5 22 2 4 4" xfId="30168"/>
    <cellStyle name="Note 2 5 22 2 4 5" xfId="34844"/>
    <cellStyle name="Note 2 5 22 2 4 6" xfId="40322"/>
    <cellStyle name="Note 2 5 22 2 4 7" xfId="45220"/>
    <cellStyle name="Note 2 5 22 2 4 8" xfId="51230"/>
    <cellStyle name="Note 2 5 22 2 5" xfId="9377"/>
    <cellStyle name="Note 2 5 22 2 5 2" xfId="17882"/>
    <cellStyle name="Note 2 5 22 2 5 3" xfId="25098"/>
    <cellStyle name="Note 2 5 22 2 5 4" xfId="30169"/>
    <cellStyle name="Note 2 5 22 2 5 5" xfId="34845"/>
    <cellStyle name="Note 2 5 22 2 5 6" xfId="40323"/>
    <cellStyle name="Note 2 5 22 2 5 7" xfId="45221"/>
    <cellStyle name="Note 2 5 22 2 5 8" xfId="51231"/>
    <cellStyle name="Note 2 5 22 2 6" xfId="17878"/>
    <cellStyle name="Note 2 5 22 2 7" xfId="25094"/>
    <cellStyle name="Note 2 5 22 2 8" xfId="30165"/>
    <cellStyle name="Note 2 5 22 2 9" xfId="34841"/>
    <cellStyle name="Note 2 5 22 3" xfId="4482"/>
    <cellStyle name="Note 2 5 22 3 10" xfId="17883"/>
    <cellStyle name="Note 2 5 22 3 11" xfId="25099"/>
    <cellStyle name="Note 2 5 22 3 12" xfId="30170"/>
    <cellStyle name="Note 2 5 22 3 13" xfId="34846"/>
    <cellStyle name="Note 2 5 22 3 14" xfId="40324"/>
    <cellStyle name="Note 2 5 22 3 15" xfId="45222"/>
    <cellStyle name="Note 2 5 22 3 16" xfId="51232"/>
    <cellStyle name="Note 2 5 22 3 2" xfId="6865"/>
    <cellStyle name="Note 2 5 22 3 2 2" xfId="17884"/>
    <cellStyle name="Note 2 5 22 3 2 3" xfId="25100"/>
    <cellStyle name="Note 2 5 22 3 2 4" xfId="30171"/>
    <cellStyle name="Note 2 5 22 3 2 5" xfId="34847"/>
    <cellStyle name="Note 2 5 22 3 2 6" xfId="40325"/>
    <cellStyle name="Note 2 5 22 3 2 7" xfId="45223"/>
    <cellStyle name="Note 2 5 22 3 2 8" xfId="51233"/>
    <cellStyle name="Note 2 5 22 3 3" xfId="7523"/>
    <cellStyle name="Note 2 5 22 3 3 2" xfId="17885"/>
    <cellStyle name="Note 2 5 22 3 3 3" xfId="25101"/>
    <cellStyle name="Note 2 5 22 3 3 4" xfId="30172"/>
    <cellStyle name="Note 2 5 22 3 3 5" xfId="34848"/>
    <cellStyle name="Note 2 5 22 3 3 6" xfId="40326"/>
    <cellStyle name="Note 2 5 22 3 3 7" xfId="45224"/>
    <cellStyle name="Note 2 5 22 3 3 8" xfId="51234"/>
    <cellStyle name="Note 2 5 22 3 4" xfId="4248"/>
    <cellStyle name="Note 2 5 22 3 4 2" xfId="17886"/>
    <cellStyle name="Note 2 5 22 3 4 3" xfId="25102"/>
    <cellStyle name="Note 2 5 22 3 4 4" xfId="30173"/>
    <cellStyle name="Note 2 5 22 3 4 5" xfId="34849"/>
    <cellStyle name="Note 2 5 22 3 4 6" xfId="40327"/>
    <cellStyle name="Note 2 5 22 3 4 7" xfId="45225"/>
    <cellStyle name="Note 2 5 22 3 4 8" xfId="51235"/>
    <cellStyle name="Note 2 5 22 3 5" xfId="3691"/>
    <cellStyle name="Note 2 5 22 3 5 2" xfId="17887"/>
    <cellStyle name="Note 2 5 22 3 5 3" xfId="25103"/>
    <cellStyle name="Note 2 5 22 3 5 4" xfId="30174"/>
    <cellStyle name="Note 2 5 22 3 5 5" xfId="34850"/>
    <cellStyle name="Note 2 5 22 3 5 6" xfId="40328"/>
    <cellStyle name="Note 2 5 22 3 5 7" xfId="45226"/>
    <cellStyle name="Note 2 5 22 3 5 8" xfId="51236"/>
    <cellStyle name="Note 2 5 22 3 6" xfId="4247"/>
    <cellStyle name="Note 2 5 22 3 6 2" xfId="17888"/>
    <cellStyle name="Note 2 5 22 3 6 3" xfId="25104"/>
    <cellStyle name="Note 2 5 22 3 6 4" xfId="30175"/>
    <cellStyle name="Note 2 5 22 3 6 5" xfId="34851"/>
    <cellStyle name="Note 2 5 22 3 6 6" xfId="40329"/>
    <cellStyle name="Note 2 5 22 3 6 7" xfId="45227"/>
    <cellStyle name="Note 2 5 22 3 6 8" xfId="51237"/>
    <cellStyle name="Note 2 5 22 3 7" xfId="7433"/>
    <cellStyle name="Note 2 5 22 3 7 2" xfId="17889"/>
    <cellStyle name="Note 2 5 22 3 7 3" xfId="25105"/>
    <cellStyle name="Note 2 5 22 3 7 4" xfId="30176"/>
    <cellStyle name="Note 2 5 22 3 7 5" xfId="34852"/>
    <cellStyle name="Note 2 5 22 3 7 6" xfId="40330"/>
    <cellStyle name="Note 2 5 22 3 7 7" xfId="45228"/>
    <cellStyle name="Note 2 5 22 3 7 8" xfId="51238"/>
    <cellStyle name="Note 2 5 22 3 8" xfId="6219"/>
    <cellStyle name="Note 2 5 22 3 8 2" xfId="17890"/>
    <cellStyle name="Note 2 5 22 3 8 3" xfId="25106"/>
    <cellStyle name="Note 2 5 22 3 8 4" xfId="30177"/>
    <cellStyle name="Note 2 5 22 3 8 5" xfId="34853"/>
    <cellStyle name="Note 2 5 22 3 8 6" xfId="40331"/>
    <cellStyle name="Note 2 5 22 3 8 7" xfId="45229"/>
    <cellStyle name="Note 2 5 22 3 8 8" xfId="51239"/>
    <cellStyle name="Note 2 5 22 3 9" xfId="6014"/>
    <cellStyle name="Note 2 5 22 3 9 2" xfId="17891"/>
    <cellStyle name="Note 2 5 22 3 9 3" xfId="25107"/>
    <cellStyle name="Note 2 5 22 3 9 4" xfId="30178"/>
    <cellStyle name="Note 2 5 22 3 9 5" xfId="34854"/>
    <cellStyle name="Note 2 5 22 3 9 6" xfId="40332"/>
    <cellStyle name="Note 2 5 22 3 9 7" xfId="45230"/>
    <cellStyle name="Note 2 5 22 3 9 8" xfId="51240"/>
    <cellStyle name="Note 2 5 22 4" xfId="4538"/>
    <cellStyle name="Note 2 5 22 4 10" xfId="17892"/>
    <cellStyle name="Note 2 5 22 4 11" xfId="25108"/>
    <cellStyle name="Note 2 5 22 4 12" xfId="30179"/>
    <cellStyle name="Note 2 5 22 4 13" xfId="34855"/>
    <cellStyle name="Note 2 5 22 4 14" xfId="40333"/>
    <cellStyle name="Note 2 5 22 4 15" xfId="45231"/>
    <cellStyle name="Note 2 5 22 4 16" xfId="51241"/>
    <cellStyle name="Note 2 5 22 4 2" xfId="7366"/>
    <cellStyle name="Note 2 5 22 4 2 2" xfId="17893"/>
    <cellStyle name="Note 2 5 22 4 2 3" xfId="25109"/>
    <cellStyle name="Note 2 5 22 4 2 4" xfId="30180"/>
    <cellStyle name="Note 2 5 22 4 2 5" xfId="34856"/>
    <cellStyle name="Note 2 5 22 4 2 6" xfId="40334"/>
    <cellStyle name="Note 2 5 22 4 2 7" xfId="45232"/>
    <cellStyle name="Note 2 5 22 4 2 8" xfId="51242"/>
    <cellStyle name="Note 2 5 22 4 3" xfId="7885"/>
    <cellStyle name="Note 2 5 22 4 3 2" xfId="17894"/>
    <cellStyle name="Note 2 5 22 4 3 3" xfId="25110"/>
    <cellStyle name="Note 2 5 22 4 3 4" xfId="30181"/>
    <cellStyle name="Note 2 5 22 4 3 5" xfId="34857"/>
    <cellStyle name="Note 2 5 22 4 3 6" xfId="40335"/>
    <cellStyle name="Note 2 5 22 4 3 7" xfId="45233"/>
    <cellStyle name="Note 2 5 22 4 3 8" xfId="51243"/>
    <cellStyle name="Note 2 5 22 4 4" xfId="8228"/>
    <cellStyle name="Note 2 5 22 4 4 2" xfId="17895"/>
    <cellStyle name="Note 2 5 22 4 4 3" xfId="25111"/>
    <cellStyle name="Note 2 5 22 4 4 4" xfId="30182"/>
    <cellStyle name="Note 2 5 22 4 4 5" xfId="34858"/>
    <cellStyle name="Note 2 5 22 4 4 6" xfId="40336"/>
    <cellStyle name="Note 2 5 22 4 4 7" xfId="45234"/>
    <cellStyle name="Note 2 5 22 4 4 8" xfId="51244"/>
    <cellStyle name="Note 2 5 22 4 5" xfId="8657"/>
    <cellStyle name="Note 2 5 22 4 5 2" xfId="17896"/>
    <cellStyle name="Note 2 5 22 4 5 3" xfId="25112"/>
    <cellStyle name="Note 2 5 22 4 5 4" xfId="30183"/>
    <cellStyle name="Note 2 5 22 4 5 5" xfId="34859"/>
    <cellStyle name="Note 2 5 22 4 5 6" xfId="40337"/>
    <cellStyle name="Note 2 5 22 4 5 7" xfId="45235"/>
    <cellStyle name="Note 2 5 22 4 5 8" xfId="51245"/>
    <cellStyle name="Note 2 5 22 4 6" xfId="9008"/>
    <cellStyle name="Note 2 5 22 4 6 2" xfId="17897"/>
    <cellStyle name="Note 2 5 22 4 6 3" xfId="25113"/>
    <cellStyle name="Note 2 5 22 4 6 4" xfId="30184"/>
    <cellStyle name="Note 2 5 22 4 6 5" xfId="34860"/>
    <cellStyle name="Note 2 5 22 4 6 6" xfId="40338"/>
    <cellStyle name="Note 2 5 22 4 6 7" xfId="45236"/>
    <cellStyle name="Note 2 5 22 4 6 8" xfId="51246"/>
    <cellStyle name="Note 2 5 22 4 7" xfId="9463"/>
    <cellStyle name="Note 2 5 22 4 7 2" xfId="17898"/>
    <cellStyle name="Note 2 5 22 4 7 3" xfId="25114"/>
    <cellStyle name="Note 2 5 22 4 7 4" xfId="30185"/>
    <cellStyle name="Note 2 5 22 4 7 5" xfId="34861"/>
    <cellStyle name="Note 2 5 22 4 7 6" xfId="40339"/>
    <cellStyle name="Note 2 5 22 4 7 7" xfId="45237"/>
    <cellStyle name="Note 2 5 22 4 7 8" xfId="51247"/>
    <cellStyle name="Note 2 5 22 4 8" xfId="9783"/>
    <cellStyle name="Note 2 5 22 4 8 2" xfId="17899"/>
    <cellStyle name="Note 2 5 22 4 8 3" xfId="25115"/>
    <cellStyle name="Note 2 5 22 4 8 4" xfId="30186"/>
    <cellStyle name="Note 2 5 22 4 8 5" xfId="34862"/>
    <cellStyle name="Note 2 5 22 4 8 6" xfId="40340"/>
    <cellStyle name="Note 2 5 22 4 8 7" xfId="45238"/>
    <cellStyle name="Note 2 5 22 4 8 8" xfId="51248"/>
    <cellStyle name="Note 2 5 22 4 9" xfId="10052"/>
    <cellStyle name="Note 2 5 22 4 9 2" xfId="17900"/>
    <cellStyle name="Note 2 5 22 4 9 3" xfId="25116"/>
    <cellStyle name="Note 2 5 22 4 9 4" xfId="30187"/>
    <cellStyle name="Note 2 5 22 4 9 5" xfId="34863"/>
    <cellStyle name="Note 2 5 22 4 9 6" xfId="40341"/>
    <cellStyle name="Note 2 5 22 4 9 7" xfId="45239"/>
    <cellStyle name="Note 2 5 22 4 9 8" xfId="51249"/>
    <cellStyle name="Note 2 5 22 5" xfId="3940"/>
    <cellStyle name="Note 2 5 22 5 2" xfId="17901"/>
    <cellStyle name="Note 2 5 22 5 3" xfId="25117"/>
    <cellStyle name="Note 2 5 22 5 4" xfId="30188"/>
    <cellStyle name="Note 2 5 22 5 5" xfId="34864"/>
    <cellStyle name="Note 2 5 22 5 6" xfId="40342"/>
    <cellStyle name="Note 2 5 22 5 7" xfId="45240"/>
    <cellStyle name="Note 2 5 22 5 8" xfId="51250"/>
    <cellStyle name="Note 2 5 22 6" xfId="4902"/>
    <cellStyle name="Note 2 5 22 6 2" xfId="17902"/>
    <cellStyle name="Note 2 5 22 6 3" xfId="25118"/>
    <cellStyle name="Note 2 5 22 6 4" xfId="30189"/>
    <cellStyle name="Note 2 5 22 6 5" xfId="34865"/>
    <cellStyle name="Note 2 5 22 6 6" xfId="40343"/>
    <cellStyle name="Note 2 5 22 6 7" xfId="45241"/>
    <cellStyle name="Note 2 5 22 6 8" xfId="51251"/>
    <cellStyle name="Note 2 5 22 7" xfId="6128"/>
    <cellStyle name="Note 2 5 22 7 2" xfId="17903"/>
    <cellStyle name="Note 2 5 22 7 3" xfId="25119"/>
    <cellStyle name="Note 2 5 22 7 4" xfId="30190"/>
    <cellStyle name="Note 2 5 22 7 5" xfId="34866"/>
    <cellStyle name="Note 2 5 22 7 6" xfId="40344"/>
    <cellStyle name="Note 2 5 22 7 7" xfId="45242"/>
    <cellStyle name="Note 2 5 22 7 8" xfId="51252"/>
    <cellStyle name="Note 2 5 22 8" xfId="6374"/>
    <cellStyle name="Note 2 5 22 8 2" xfId="17904"/>
    <cellStyle name="Note 2 5 22 8 3" xfId="25120"/>
    <cellStyle name="Note 2 5 22 8 4" xfId="30191"/>
    <cellStyle name="Note 2 5 22 8 5" xfId="34867"/>
    <cellStyle name="Note 2 5 22 8 6" xfId="40345"/>
    <cellStyle name="Note 2 5 22 8 7" xfId="45243"/>
    <cellStyle name="Note 2 5 22 8 8" xfId="51253"/>
    <cellStyle name="Note 2 5 22 9" xfId="12319"/>
    <cellStyle name="Note 2 5 23" xfId="2352"/>
    <cellStyle name="Note 2 5 23 10" xfId="20075"/>
    <cellStyle name="Note 2 5 23 11" xfId="47251"/>
    <cellStyle name="Note 2 5 23 2" xfId="4947"/>
    <cellStyle name="Note 2 5 23 2 10" xfId="40346"/>
    <cellStyle name="Note 2 5 23 2 11" xfId="45244"/>
    <cellStyle name="Note 2 5 23 2 12" xfId="51254"/>
    <cellStyle name="Note 2 5 23 2 2" xfId="7219"/>
    <cellStyle name="Note 2 5 23 2 2 2" xfId="17906"/>
    <cellStyle name="Note 2 5 23 2 2 3" xfId="25122"/>
    <cellStyle name="Note 2 5 23 2 2 4" xfId="30193"/>
    <cellStyle name="Note 2 5 23 2 2 5" xfId="34869"/>
    <cellStyle name="Note 2 5 23 2 2 6" xfId="40347"/>
    <cellStyle name="Note 2 5 23 2 2 7" xfId="45245"/>
    <cellStyle name="Note 2 5 23 2 2 8" xfId="51255"/>
    <cellStyle name="Note 2 5 23 2 3" xfId="8089"/>
    <cellStyle name="Note 2 5 23 2 3 2" xfId="17907"/>
    <cellStyle name="Note 2 5 23 2 3 3" xfId="25123"/>
    <cellStyle name="Note 2 5 23 2 3 4" xfId="30194"/>
    <cellStyle name="Note 2 5 23 2 3 5" xfId="34870"/>
    <cellStyle name="Note 2 5 23 2 3 6" xfId="40348"/>
    <cellStyle name="Note 2 5 23 2 3 7" xfId="45246"/>
    <cellStyle name="Note 2 5 23 2 3 8" xfId="51256"/>
    <cellStyle name="Note 2 5 23 2 4" xfId="8885"/>
    <cellStyle name="Note 2 5 23 2 4 2" xfId="17908"/>
    <cellStyle name="Note 2 5 23 2 4 3" xfId="25124"/>
    <cellStyle name="Note 2 5 23 2 4 4" xfId="30195"/>
    <cellStyle name="Note 2 5 23 2 4 5" xfId="34871"/>
    <cellStyle name="Note 2 5 23 2 4 6" xfId="40349"/>
    <cellStyle name="Note 2 5 23 2 4 7" xfId="45247"/>
    <cellStyle name="Note 2 5 23 2 4 8" xfId="51257"/>
    <cellStyle name="Note 2 5 23 2 5" xfId="9336"/>
    <cellStyle name="Note 2 5 23 2 5 2" xfId="17909"/>
    <cellStyle name="Note 2 5 23 2 5 3" xfId="25125"/>
    <cellStyle name="Note 2 5 23 2 5 4" xfId="30196"/>
    <cellStyle name="Note 2 5 23 2 5 5" xfId="34872"/>
    <cellStyle name="Note 2 5 23 2 5 6" xfId="40350"/>
    <cellStyle name="Note 2 5 23 2 5 7" xfId="45248"/>
    <cellStyle name="Note 2 5 23 2 5 8" xfId="51258"/>
    <cellStyle name="Note 2 5 23 2 6" xfId="17905"/>
    <cellStyle name="Note 2 5 23 2 7" xfId="25121"/>
    <cellStyle name="Note 2 5 23 2 8" xfId="30192"/>
    <cellStyle name="Note 2 5 23 2 9" xfId="34868"/>
    <cellStyle name="Note 2 5 23 3" xfId="5474"/>
    <cellStyle name="Note 2 5 23 3 10" xfId="17910"/>
    <cellStyle name="Note 2 5 23 3 11" xfId="25126"/>
    <cellStyle name="Note 2 5 23 3 12" xfId="30197"/>
    <cellStyle name="Note 2 5 23 3 13" xfId="34873"/>
    <cellStyle name="Note 2 5 23 3 14" xfId="40351"/>
    <cellStyle name="Note 2 5 23 3 15" xfId="45249"/>
    <cellStyle name="Note 2 5 23 3 16" xfId="51259"/>
    <cellStyle name="Note 2 5 23 3 2" xfId="7303"/>
    <cellStyle name="Note 2 5 23 3 2 2" xfId="17911"/>
    <cellStyle name="Note 2 5 23 3 2 3" xfId="25127"/>
    <cellStyle name="Note 2 5 23 3 2 4" xfId="30198"/>
    <cellStyle name="Note 2 5 23 3 2 5" xfId="34874"/>
    <cellStyle name="Note 2 5 23 3 2 6" xfId="40352"/>
    <cellStyle name="Note 2 5 23 3 2 7" xfId="45250"/>
    <cellStyle name="Note 2 5 23 3 2 8" xfId="51260"/>
    <cellStyle name="Note 2 5 23 3 3" xfId="7821"/>
    <cellStyle name="Note 2 5 23 3 3 2" xfId="17912"/>
    <cellStyle name="Note 2 5 23 3 3 3" xfId="25128"/>
    <cellStyle name="Note 2 5 23 3 3 4" xfId="30199"/>
    <cellStyle name="Note 2 5 23 3 3 5" xfId="34875"/>
    <cellStyle name="Note 2 5 23 3 3 6" xfId="40353"/>
    <cellStyle name="Note 2 5 23 3 3 7" xfId="45251"/>
    <cellStyle name="Note 2 5 23 3 3 8" xfId="51261"/>
    <cellStyle name="Note 2 5 23 3 4" xfId="8171"/>
    <cellStyle name="Note 2 5 23 3 4 2" xfId="17913"/>
    <cellStyle name="Note 2 5 23 3 4 3" xfId="25129"/>
    <cellStyle name="Note 2 5 23 3 4 4" xfId="30200"/>
    <cellStyle name="Note 2 5 23 3 4 5" xfId="34876"/>
    <cellStyle name="Note 2 5 23 3 4 6" xfId="40354"/>
    <cellStyle name="Note 2 5 23 3 4 7" xfId="45252"/>
    <cellStyle name="Note 2 5 23 3 4 8" xfId="51262"/>
    <cellStyle name="Note 2 5 23 3 5" xfId="8592"/>
    <cellStyle name="Note 2 5 23 3 5 2" xfId="17914"/>
    <cellStyle name="Note 2 5 23 3 5 3" xfId="25130"/>
    <cellStyle name="Note 2 5 23 3 5 4" xfId="30201"/>
    <cellStyle name="Note 2 5 23 3 5 5" xfId="34877"/>
    <cellStyle name="Note 2 5 23 3 5 6" xfId="40355"/>
    <cellStyle name="Note 2 5 23 3 5 7" xfId="45253"/>
    <cellStyle name="Note 2 5 23 3 5 8" xfId="51263"/>
    <cellStyle name="Note 2 5 23 3 6" xfId="8954"/>
    <cellStyle name="Note 2 5 23 3 6 2" xfId="17915"/>
    <cellStyle name="Note 2 5 23 3 6 3" xfId="25131"/>
    <cellStyle name="Note 2 5 23 3 6 4" xfId="30202"/>
    <cellStyle name="Note 2 5 23 3 6 5" xfId="34878"/>
    <cellStyle name="Note 2 5 23 3 6 6" xfId="40356"/>
    <cellStyle name="Note 2 5 23 3 6 7" xfId="45254"/>
    <cellStyle name="Note 2 5 23 3 6 8" xfId="51264"/>
    <cellStyle name="Note 2 5 23 3 7" xfId="9407"/>
    <cellStyle name="Note 2 5 23 3 7 2" xfId="17916"/>
    <cellStyle name="Note 2 5 23 3 7 3" xfId="25132"/>
    <cellStyle name="Note 2 5 23 3 7 4" xfId="30203"/>
    <cellStyle name="Note 2 5 23 3 7 5" xfId="34879"/>
    <cellStyle name="Note 2 5 23 3 7 6" xfId="40357"/>
    <cellStyle name="Note 2 5 23 3 7 7" xfId="45255"/>
    <cellStyle name="Note 2 5 23 3 7 8" xfId="51265"/>
    <cellStyle name="Note 2 5 23 3 8" xfId="9735"/>
    <cellStyle name="Note 2 5 23 3 8 2" xfId="17917"/>
    <cellStyle name="Note 2 5 23 3 8 3" xfId="25133"/>
    <cellStyle name="Note 2 5 23 3 8 4" xfId="30204"/>
    <cellStyle name="Note 2 5 23 3 8 5" xfId="34880"/>
    <cellStyle name="Note 2 5 23 3 8 6" xfId="40358"/>
    <cellStyle name="Note 2 5 23 3 8 7" xfId="45256"/>
    <cellStyle name="Note 2 5 23 3 8 8" xfId="51266"/>
    <cellStyle name="Note 2 5 23 3 9" xfId="10004"/>
    <cellStyle name="Note 2 5 23 3 9 2" xfId="17918"/>
    <cellStyle name="Note 2 5 23 3 9 3" xfId="25134"/>
    <cellStyle name="Note 2 5 23 3 9 4" xfId="30205"/>
    <cellStyle name="Note 2 5 23 3 9 5" xfId="34881"/>
    <cellStyle name="Note 2 5 23 3 9 6" xfId="40359"/>
    <cellStyle name="Note 2 5 23 3 9 7" xfId="45257"/>
    <cellStyle name="Note 2 5 23 3 9 8" xfId="51267"/>
    <cellStyle name="Note 2 5 23 4" xfId="4126"/>
    <cellStyle name="Note 2 5 23 4 10" xfId="17919"/>
    <cellStyle name="Note 2 5 23 4 11" xfId="25135"/>
    <cellStyle name="Note 2 5 23 4 12" xfId="30206"/>
    <cellStyle name="Note 2 5 23 4 13" xfId="34882"/>
    <cellStyle name="Note 2 5 23 4 14" xfId="40360"/>
    <cellStyle name="Note 2 5 23 4 15" xfId="45258"/>
    <cellStyle name="Note 2 5 23 4 16" xfId="51268"/>
    <cellStyle name="Note 2 5 23 4 2" xfId="7478"/>
    <cellStyle name="Note 2 5 23 4 2 2" xfId="17920"/>
    <cellStyle name="Note 2 5 23 4 2 3" xfId="25136"/>
    <cellStyle name="Note 2 5 23 4 2 4" xfId="30207"/>
    <cellStyle name="Note 2 5 23 4 2 5" xfId="34883"/>
    <cellStyle name="Note 2 5 23 4 2 6" xfId="40361"/>
    <cellStyle name="Note 2 5 23 4 2 7" xfId="45259"/>
    <cellStyle name="Note 2 5 23 4 2 8" xfId="51269"/>
    <cellStyle name="Note 2 5 23 4 3" xfId="7975"/>
    <cellStyle name="Note 2 5 23 4 3 2" xfId="17921"/>
    <cellStyle name="Note 2 5 23 4 3 3" xfId="25137"/>
    <cellStyle name="Note 2 5 23 4 3 4" xfId="30208"/>
    <cellStyle name="Note 2 5 23 4 3 5" xfId="34884"/>
    <cellStyle name="Note 2 5 23 4 3 6" xfId="40362"/>
    <cellStyle name="Note 2 5 23 4 3 7" xfId="45260"/>
    <cellStyle name="Note 2 5 23 4 3 8" xfId="51270"/>
    <cellStyle name="Note 2 5 23 4 4" xfId="8337"/>
    <cellStyle name="Note 2 5 23 4 4 2" xfId="17922"/>
    <cellStyle name="Note 2 5 23 4 4 3" xfId="25138"/>
    <cellStyle name="Note 2 5 23 4 4 4" xfId="30209"/>
    <cellStyle name="Note 2 5 23 4 4 5" xfId="34885"/>
    <cellStyle name="Note 2 5 23 4 4 6" xfId="40363"/>
    <cellStyle name="Note 2 5 23 4 4 7" xfId="45261"/>
    <cellStyle name="Note 2 5 23 4 4 8" xfId="51271"/>
    <cellStyle name="Note 2 5 23 4 5" xfId="8751"/>
    <cellStyle name="Note 2 5 23 4 5 2" xfId="17923"/>
    <cellStyle name="Note 2 5 23 4 5 3" xfId="25139"/>
    <cellStyle name="Note 2 5 23 4 5 4" xfId="30210"/>
    <cellStyle name="Note 2 5 23 4 5 5" xfId="34886"/>
    <cellStyle name="Note 2 5 23 4 5 6" xfId="40364"/>
    <cellStyle name="Note 2 5 23 4 5 7" xfId="45262"/>
    <cellStyle name="Note 2 5 23 4 5 8" xfId="51272"/>
    <cellStyle name="Note 2 5 23 4 6" xfId="9119"/>
    <cellStyle name="Note 2 5 23 4 6 2" xfId="17924"/>
    <cellStyle name="Note 2 5 23 4 6 3" xfId="25140"/>
    <cellStyle name="Note 2 5 23 4 6 4" xfId="30211"/>
    <cellStyle name="Note 2 5 23 4 6 5" xfId="34887"/>
    <cellStyle name="Note 2 5 23 4 6 6" xfId="40365"/>
    <cellStyle name="Note 2 5 23 4 6 7" xfId="45263"/>
    <cellStyle name="Note 2 5 23 4 6 8" xfId="51273"/>
    <cellStyle name="Note 2 5 23 4 7" xfId="9547"/>
    <cellStyle name="Note 2 5 23 4 7 2" xfId="17925"/>
    <cellStyle name="Note 2 5 23 4 7 3" xfId="25141"/>
    <cellStyle name="Note 2 5 23 4 7 4" xfId="30212"/>
    <cellStyle name="Note 2 5 23 4 7 5" xfId="34888"/>
    <cellStyle name="Note 2 5 23 4 7 6" xfId="40366"/>
    <cellStyle name="Note 2 5 23 4 7 7" xfId="45264"/>
    <cellStyle name="Note 2 5 23 4 7 8" xfId="51274"/>
    <cellStyle name="Note 2 5 23 4 8" xfId="9861"/>
    <cellStyle name="Note 2 5 23 4 8 2" xfId="17926"/>
    <cellStyle name="Note 2 5 23 4 8 3" xfId="25142"/>
    <cellStyle name="Note 2 5 23 4 8 4" xfId="30213"/>
    <cellStyle name="Note 2 5 23 4 8 5" xfId="34889"/>
    <cellStyle name="Note 2 5 23 4 8 6" xfId="40367"/>
    <cellStyle name="Note 2 5 23 4 8 7" xfId="45265"/>
    <cellStyle name="Note 2 5 23 4 8 8" xfId="51275"/>
    <cellStyle name="Note 2 5 23 4 9" xfId="10129"/>
    <cellStyle name="Note 2 5 23 4 9 2" xfId="17927"/>
    <cellStyle name="Note 2 5 23 4 9 3" xfId="25143"/>
    <cellStyle name="Note 2 5 23 4 9 4" xfId="30214"/>
    <cellStyle name="Note 2 5 23 4 9 5" xfId="34890"/>
    <cellStyle name="Note 2 5 23 4 9 6" xfId="40368"/>
    <cellStyle name="Note 2 5 23 4 9 7" xfId="45266"/>
    <cellStyle name="Note 2 5 23 4 9 8" xfId="51276"/>
    <cellStyle name="Note 2 5 23 5" xfId="5506"/>
    <cellStyle name="Note 2 5 23 5 2" xfId="17928"/>
    <cellStyle name="Note 2 5 23 5 3" xfId="25144"/>
    <cellStyle name="Note 2 5 23 5 4" xfId="30215"/>
    <cellStyle name="Note 2 5 23 5 5" xfId="34891"/>
    <cellStyle name="Note 2 5 23 5 6" xfId="40369"/>
    <cellStyle name="Note 2 5 23 5 7" xfId="45267"/>
    <cellStyle name="Note 2 5 23 5 8" xfId="51277"/>
    <cellStyle name="Note 2 5 23 6" xfId="4526"/>
    <cellStyle name="Note 2 5 23 6 2" xfId="17929"/>
    <cellStyle name="Note 2 5 23 6 3" xfId="25145"/>
    <cellStyle name="Note 2 5 23 6 4" xfId="30216"/>
    <cellStyle name="Note 2 5 23 6 5" xfId="34892"/>
    <cellStyle name="Note 2 5 23 6 6" xfId="40370"/>
    <cellStyle name="Note 2 5 23 6 7" xfId="45268"/>
    <cellStyle name="Note 2 5 23 6 8" xfId="51278"/>
    <cellStyle name="Note 2 5 23 7" xfId="4241"/>
    <cellStyle name="Note 2 5 23 7 2" xfId="17930"/>
    <cellStyle name="Note 2 5 23 7 3" xfId="25146"/>
    <cellStyle name="Note 2 5 23 7 4" xfId="30217"/>
    <cellStyle name="Note 2 5 23 7 5" xfId="34893"/>
    <cellStyle name="Note 2 5 23 7 6" xfId="40371"/>
    <cellStyle name="Note 2 5 23 7 7" xfId="45269"/>
    <cellStyle name="Note 2 5 23 7 8" xfId="51279"/>
    <cellStyle name="Note 2 5 23 8" xfId="6262"/>
    <cellStyle name="Note 2 5 23 8 2" xfId="17931"/>
    <cellStyle name="Note 2 5 23 8 3" xfId="25147"/>
    <cellStyle name="Note 2 5 23 8 4" xfId="30218"/>
    <cellStyle name="Note 2 5 23 8 5" xfId="34894"/>
    <cellStyle name="Note 2 5 23 8 6" xfId="40372"/>
    <cellStyle name="Note 2 5 23 8 7" xfId="45270"/>
    <cellStyle name="Note 2 5 23 8 8" xfId="51280"/>
    <cellStyle name="Note 2 5 23 9" xfId="12118"/>
    <cellStyle name="Note 2 5 24" xfId="2650"/>
    <cellStyle name="Note 2 5 24 10" xfId="13051"/>
    <cellStyle name="Note 2 5 24 11" xfId="47297"/>
    <cellStyle name="Note 2 5 24 2" xfId="5113"/>
    <cellStyle name="Note 2 5 24 2 10" xfId="40373"/>
    <cellStyle name="Note 2 5 24 2 11" xfId="45271"/>
    <cellStyle name="Note 2 5 24 2 12" xfId="51281"/>
    <cellStyle name="Note 2 5 24 2 2" xfId="7276"/>
    <cellStyle name="Note 2 5 24 2 2 2" xfId="17933"/>
    <cellStyle name="Note 2 5 24 2 2 3" xfId="25149"/>
    <cellStyle name="Note 2 5 24 2 2 4" xfId="30220"/>
    <cellStyle name="Note 2 5 24 2 2 5" xfId="34896"/>
    <cellStyle name="Note 2 5 24 2 2 6" xfId="40374"/>
    <cellStyle name="Note 2 5 24 2 2 7" xfId="45272"/>
    <cellStyle name="Note 2 5 24 2 2 8" xfId="51282"/>
    <cellStyle name="Note 2 5 24 2 3" xfId="8143"/>
    <cellStyle name="Note 2 5 24 2 3 2" xfId="17934"/>
    <cellStyle name="Note 2 5 24 2 3 3" xfId="25150"/>
    <cellStyle name="Note 2 5 24 2 3 4" xfId="30221"/>
    <cellStyle name="Note 2 5 24 2 3 5" xfId="34897"/>
    <cellStyle name="Note 2 5 24 2 3 6" xfId="40375"/>
    <cellStyle name="Note 2 5 24 2 3 7" xfId="45273"/>
    <cellStyle name="Note 2 5 24 2 3 8" xfId="51283"/>
    <cellStyle name="Note 2 5 24 2 4" xfId="8931"/>
    <cellStyle name="Note 2 5 24 2 4 2" xfId="17935"/>
    <cellStyle name="Note 2 5 24 2 4 3" xfId="25151"/>
    <cellStyle name="Note 2 5 24 2 4 4" xfId="30222"/>
    <cellStyle name="Note 2 5 24 2 4 5" xfId="34898"/>
    <cellStyle name="Note 2 5 24 2 4 6" xfId="40376"/>
    <cellStyle name="Note 2 5 24 2 4 7" xfId="45274"/>
    <cellStyle name="Note 2 5 24 2 4 8" xfId="51284"/>
    <cellStyle name="Note 2 5 24 2 5" xfId="9383"/>
    <cellStyle name="Note 2 5 24 2 5 2" xfId="17936"/>
    <cellStyle name="Note 2 5 24 2 5 3" xfId="25152"/>
    <cellStyle name="Note 2 5 24 2 5 4" xfId="30223"/>
    <cellStyle name="Note 2 5 24 2 5 5" xfId="34899"/>
    <cellStyle name="Note 2 5 24 2 5 6" xfId="40377"/>
    <cellStyle name="Note 2 5 24 2 5 7" xfId="45275"/>
    <cellStyle name="Note 2 5 24 2 5 8" xfId="51285"/>
    <cellStyle name="Note 2 5 24 2 6" xfId="17932"/>
    <cellStyle name="Note 2 5 24 2 7" xfId="25148"/>
    <cellStyle name="Note 2 5 24 2 8" xfId="30219"/>
    <cellStyle name="Note 2 5 24 2 9" xfId="34895"/>
    <cellStyle name="Note 2 5 24 3" xfId="4705"/>
    <cellStyle name="Note 2 5 24 3 10" xfId="17937"/>
    <cellStyle name="Note 2 5 24 3 11" xfId="25153"/>
    <cellStyle name="Note 2 5 24 3 12" xfId="30224"/>
    <cellStyle name="Note 2 5 24 3 13" xfId="34900"/>
    <cellStyle name="Note 2 5 24 3 14" xfId="40378"/>
    <cellStyle name="Note 2 5 24 3 15" xfId="45276"/>
    <cellStyle name="Note 2 5 24 3 16" xfId="51286"/>
    <cellStyle name="Note 2 5 24 3 2" xfId="6919"/>
    <cellStyle name="Note 2 5 24 3 2 2" xfId="17938"/>
    <cellStyle name="Note 2 5 24 3 2 3" xfId="25154"/>
    <cellStyle name="Note 2 5 24 3 2 4" xfId="30225"/>
    <cellStyle name="Note 2 5 24 3 2 5" xfId="34901"/>
    <cellStyle name="Note 2 5 24 3 2 6" xfId="40379"/>
    <cellStyle name="Note 2 5 24 3 2 7" xfId="45277"/>
    <cellStyle name="Note 2 5 24 3 2 8" xfId="51287"/>
    <cellStyle name="Note 2 5 24 3 3" xfId="7559"/>
    <cellStyle name="Note 2 5 24 3 3 2" xfId="17939"/>
    <cellStyle name="Note 2 5 24 3 3 3" xfId="25155"/>
    <cellStyle name="Note 2 5 24 3 3 4" xfId="30226"/>
    <cellStyle name="Note 2 5 24 3 3 5" xfId="34902"/>
    <cellStyle name="Note 2 5 24 3 3 6" xfId="40380"/>
    <cellStyle name="Note 2 5 24 3 3 7" xfId="45278"/>
    <cellStyle name="Note 2 5 24 3 3 8" xfId="51288"/>
    <cellStyle name="Note 2 5 24 3 4" xfId="5584"/>
    <cellStyle name="Note 2 5 24 3 4 2" xfId="17940"/>
    <cellStyle name="Note 2 5 24 3 4 3" xfId="25156"/>
    <cellStyle name="Note 2 5 24 3 4 4" xfId="30227"/>
    <cellStyle name="Note 2 5 24 3 4 5" xfId="34903"/>
    <cellStyle name="Note 2 5 24 3 4 6" xfId="40381"/>
    <cellStyle name="Note 2 5 24 3 4 7" xfId="45279"/>
    <cellStyle name="Note 2 5 24 3 4 8" xfId="51289"/>
    <cellStyle name="Note 2 5 24 3 5" xfId="4516"/>
    <cellStyle name="Note 2 5 24 3 5 2" xfId="17941"/>
    <cellStyle name="Note 2 5 24 3 5 3" xfId="25157"/>
    <cellStyle name="Note 2 5 24 3 5 4" xfId="30228"/>
    <cellStyle name="Note 2 5 24 3 5 5" xfId="34904"/>
    <cellStyle name="Note 2 5 24 3 5 6" xfId="40382"/>
    <cellStyle name="Note 2 5 24 3 5 7" xfId="45280"/>
    <cellStyle name="Note 2 5 24 3 5 8" xfId="51290"/>
    <cellStyle name="Note 2 5 24 3 6" xfId="6624"/>
    <cellStyle name="Note 2 5 24 3 6 2" xfId="17942"/>
    <cellStyle name="Note 2 5 24 3 6 3" xfId="25158"/>
    <cellStyle name="Note 2 5 24 3 6 4" xfId="30229"/>
    <cellStyle name="Note 2 5 24 3 6 5" xfId="34905"/>
    <cellStyle name="Note 2 5 24 3 6 6" xfId="40383"/>
    <cellStyle name="Note 2 5 24 3 6 7" xfId="45281"/>
    <cellStyle name="Note 2 5 24 3 6 8" xfId="51291"/>
    <cellStyle name="Note 2 5 24 3 7" xfId="8717"/>
    <cellStyle name="Note 2 5 24 3 7 2" xfId="17943"/>
    <cellStyle name="Note 2 5 24 3 7 3" xfId="25159"/>
    <cellStyle name="Note 2 5 24 3 7 4" xfId="30230"/>
    <cellStyle name="Note 2 5 24 3 7 5" xfId="34906"/>
    <cellStyle name="Note 2 5 24 3 7 6" xfId="40384"/>
    <cellStyle name="Note 2 5 24 3 7 7" xfId="45282"/>
    <cellStyle name="Note 2 5 24 3 7 8" xfId="51292"/>
    <cellStyle name="Note 2 5 24 3 8" xfId="3796"/>
    <cellStyle name="Note 2 5 24 3 8 2" xfId="17944"/>
    <cellStyle name="Note 2 5 24 3 8 3" xfId="25160"/>
    <cellStyle name="Note 2 5 24 3 8 4" xfId="30231"/>
    <cellStyle name="Note 2 5 24 3 8 5" xfId="34907"/>
    <cellStyle name="Note 2 5 24 3 8 6" xfId="40385"/>
    <cellStyle name="Note 2 5 24 3 8 7" xfId="45283"/>
    <cellStyle name="Note 2 5 24 3 8 8" xfId="51293"/>
    <cellStyle name="Note 2 5 24 3 9" xfId="6218"/>
    <cellStyle name="Note 2 5 24 3 9 2" xfId="17945"/>
    <cellStyle name="Note 2 5 24 3 9 3" xfId="25161"/>
    <cellStyle name="Note 2 5 24 3 9 4" xfId="30232"/>
    <cellStyle name="Note 2 5 24 3 9 5" xfId="34908"/>
    <cellStyle name="Note 2 5 24 3 9 6" xfId="40386"/>
    <cellStyle name="Note 2 5 24 3 9 7" xfId="45284"/>
    <cellStyle name="Note 2 5 24 3 9 8" xfId="51294"/>
    <cellStyle name="Note 2 5 24 4" xfId="5435"/>
    <cellStyle name="Note 2 5 24 4 10" xfId="17946"/>
    <cellStyle name="Note 2 5 24 4 11" xfId="25162"/>
    <cellStyle name="Note 2 5 24 4 12" xfId="30233"/>
    <cellStyle name="Note 2 5 24 4 13" xfId="34909"/>
    <cellStyle name="Note 2 5 24 4 14" xfId="40387"/>
    <cellStyle name="Note 2 5 24 4 15" xfId="45285"/>
    <cellStyle name="Note 2 5 24 4 16" xfId="51295"/>
    <cellStyle name="Note 2 5 24 4 2" xfId="6886"/>
    <cellStyle name="Note 2 5 24 4 2 2" xfId="17947"/>
    <cellStyle name="Note 2 5 24 4 2 3" xfId="25163"/>
    <cellStyle name="Note 2 5 24 4 2 4" xfId="30234"/>
    <cellStyle name="Note 2 5 24 4 2 5" xfId="34910"/>
    <cellStyle name="Note 2 5 24 4 2 6" xfId="40388"/>
    <cellStyle name="Note 2 5 24 4 2 7" xfId="45286"/>
    <cellStyle name="Note 2 5 24 4 2 8" xfId="51296"/>
    <cellStyle name="Note 2 5 24 4 3" xfId="7540"/>
    <cellStyle name="Note 2 5 24 4 3 2" xfId="17948"/>
    <cellStyle name="Note 2 5 24 4 3 3" xfId="25164"/>
    <cellStyle name="Note 2 5 24 4 3 4" xfId="30235"/>
    <cellStyle name="Note 2 5 24 4 3 5" xfId="34911"/>
    <cellStyle name="Note 2 5 24 4 3 6" xfId="40389"/>
    <cellStyle name="Note 2 5 24 4 3 7" xfId="45287"/>
    <cellStyle name="Note 2 5 24 4 3 8" xfId="51297"/>
    <cellStyle name="Note 2 5 24 4 4" xfId="4271"/>
    <cellStyle name="Note 2 5 24 4 4 2" xfId="17949"/>
    <cellStyle name="Note 2 5 24 4 4 3" xfId="25165"/>
    <cellStyle name="Note 2 5 24 4 4 4" xfId="30236"/>
    <cellStyle name="Note 2 5 24 4 4 5" xfId="34912"/>
    <cellStyle name="Note 2 5 24 4 4 6" xfId="40390"/>
    <cellStyle name="Note 2 5 24 4 4 7" xfId="45288"/>
    <cellStyle name="Note 2 5 24 4 4 8" xfId="51298"/>
    <cellStyle name="Note 2 5 24 4 5" xfId="5285"/>
    <cellStyle name="Note 2 5 24 4 5 2" xfId="17950"/>
    <cellStyle name="Note 2 5 24 4 5 3" xfId="25166"/>
    <cellStyle name="Note 2 5 24 4 5 4" xfId="30237"/>
    <cellStyle name="Note 2 5 24 4 5 5" xfId="34913"/>
    <cellStyle name="Note 2 5 24 4 5 6" xfId="40391"/>
    <cellStyle name="Note 2 5 24 4 5 7" xfId="45289"/>
    <cellStyle name="Note 2 5 24 4 5 8" xfId="51299"/>
    <cellStyle name="Note 2 5 24 4 6" xfId="6401"/>
    <cellStyle name="Note 2 5 24 4 6 2" xfId="17951"/>
    <cellStyle name="Note 2 5 24 4 6 3" xfId="25167"/>
    <cellStyle name="Note 2 5 24 4 6 4" xfId="30238"/>
    <cellStyle name="Note 2 5 24 4 6 5" xfId="34914"/>
    <cellStyle name="Note 2 5 24 4 6 6" xfId="40392"/>
    <cellStyle name="Note 2 5 24 4 6 7" xfId="45290"/>
    <cellStyle name="Note 2 5 24 4 6 8" xfId="51300"/>
    <cellStyle name="Note 2 5 24 4 7" xfId="4360"/>
    <cellStyle name="Note 2 5 24 4 7 2" xfId="17952"/>
    <cellStyle name="Note 2 5 24 4 7 3" xfId="25168"/>
    <cellStyle name="Note 2 5 24 4 7 4" xfId="30239"/>
    <cellStyle name="Note 2 5 24 4 7 5" xfId="34915"/>
    <cellStyle name="Note 2 5 24 4 7 6" xfId="40393"/>
    <cellStyle name="Note 2 5 24 4 7 7" xfId="45291"/>
    <cellStyle name="Note 2 5 24 4 7 8" xfId="51301"/>
    <cellStyle name="Note 2 5 24 4 8" xfId="8168"/>
    <cellStyle name="Note 2 5 24 4 8 2" xfId="17953"/>
    <cellStyle name="Note 2 5 24 4 8 3" xfId="25169"/>
    <cellStyle name="Note 2 5 24 4 8 4" xfId="30240"/>
    <cellStyle name="Note 2 5 24 4 8 5" xfId="34916"/>
    <cellStyle name="Note 2 5 24 4 8 6" xfId="40394"/>
    <cellStyle name="Note 2 5 24 4 8 7" xfId="45292"/>
    <cellStyle name="Note 2 5 24 4 8 8" xfId="51302"/>
    <cellStyle name="Note 2 5 24 4 9" xfId="7676"/>
    <cellStyle name="Note 2 5 24 4 9 2" xfId="17954"/>
    <cellStyle name="Note 2 5 24 4 9 3" xfId="25170"/>
    <cellStyle name="Note 2 5 24 4 9 4" xfId="30241"/>
    <cellStyle name="Note 2 5 24 4 9 5" xfId="34917"/>
    <cellStyle name="Note 2 5 24 4 9 6" xfId="40395"/>
    <cellStyle name="Note 2 5 24 4 9 7" xfId="45293"/>
    <cellStyle name="Note 2 5 24 4 9 8" xfId="51303"/>
    <cellStyle name="Note 2 5 24 5" xfId="4125"/>
    <cellStyle name="Note 2 5 24 5 2" xfId="17955"/>
    <cellStyle name="Note 2 5 24 5 3" xfId="25171"/>
    <cellStyle name="Note 2 5 24 5 4" xfId="30242"/>
    <cellStyle name="Note 2 5 24 5 5" xfId="34918"/>
    <cellStyle name="Note 2 5 24 5 6" xfId="40396"/>
    <cellStyle name="Note 2 5 24 5 7" xfId="45294"/>
    <cellStyle name="Note 2 5 24 5 8" xfId="51304"/>
    <cellStyle name="Note 2 5 24 6" xfId="5197"/>
    <cellStyle name="Note 2 5 24 6 2" xfId="17956"/>
    <cellStyle name="Note 2 5 24 6 3" xfId="25172"/>
    <cellStyle name="Note 2 5 24 6 4" xfId="30243"/>
    <cellStyle name="Note 2 5 24 6 5" xfId="34919"/>
    <cellStyle name="Note 2 5 24 6 6" xfId="40397"/>
    <cellStyle name="Note 2 5 24 6 7" xfId="45295"/>
    <cellStyle name="Note 2 5 24 6 8" xfId="51305"/>
    <cellStyle name="Note 2 5 24 7" xfId="5182"/>
    <cellStyle name="Note 2 5 24 7 2" xfId="17957"/>
    <cellStyle name="Note 2 5 24 7 3" xfId="25173"/>
    <cellStyle name="Note 2 5 24 7 4" xfId="30244"/>
    <cellStyle name="Note 2 5 24 7 5" xfId="34920"/>
    <cellStyle name="Note 2 5 24 7 6" xfId="40398"/>
    <cellStyle name="Note 2 5 24 7 7" xfId="45296"/>
    <cellStyle name="Note 2 5 24 7 8" xfId="51306"/>
    <cellStyle name="Note 2 5 24 8" xfId="6385"/>
    <cellStyle name="Note 2 5 24 8 2" xfId="17958"/>
    <cellStyle name="Note 2 5 24 8 3" xfId="25174"/>
    <cellStyle name="Note 2 5 24 8 4" xfId="30245"/>
    <cellStyle name="Note 2 5 24 8 5" xfId="34921"/>
    <cellStyle name="Note 2 5 24 8 6" xfId="40399"/>
    <cellStyle name="Note 2 5 24 8 7" xfId="45297"/>
    <cellStyle name="Note 2 5 24 8 8" xfId="51307"/>
    <cellStyle name="Note 2 5 24 9" xfId="12337"/>
    <cellStyle name="Note 2 5 25" xfId="2670"/>
    <cellStyle name="Note 2 5 25 10" xfId="20391"/>
    <cellStyle name="Note 2 5 25 11" xfId="47307"/>
    <cellStyle name="Note 2 5 25 2" xfId="5126"/>
    <cellStyle name="Note 2 5 25 2 10" xfId="40400"/>
    <cellStyle name="Note 2 5 25 2 11" xfId="45298"/>
    <cellStyle name="Note 2 5 25 2 12" xfId="51308"/>
    <cellStyle name="Note 2 5 25 2 2" xfId="7282"/>
    <cellStyle name="Note 2 5 25 2 2 2" xfId="17960"/>
    <cellStyle name="Note 2 5 25 2 2 3" xfId="25176"/>
    <cellStyle name="Note 2 5 25 2 2 4" xfId="30247"/>
    <cellStyle name="Note 2 5 25 2 2 5" xfId="34923"/>
    <cellStyle name="Note 2 5 25 2 2 6" xfId="40401"/>
    <cellStyle name="Note 2 5 25 2 2 7" xfId="45299"/>
    <cellStyle name="Note 2 5 25 2 2 8" xfId="51309"/>
    <cellStyle name="Note 2 5 25 2 3" xfId="8150"/>
    <cellStyle name="Note 2 5 25 2 3 2" xfId="17961"/>
    <cellStyle name="Note 2 5 25 2 3 3" xfId="25177"/>
    <cellStyle name="Note 2 5 25 2 3 4" xfId="30248"/>
    <cellStyle name="Note 2 5 25 2 3 5" xfId="34924"/>
    <cellStyle name="Note 2 5 25 2 3 6" xfId="40402"/>
    <cellStyle name="Note 2 5 25 2 3 7" xfId="45300"/>
    <cellStyle name="Note 2 5 25 2 3 8" xfId="51310"/>
    <cellStyle name="Note 2 5 25 2 4" xfId="8937"/>
    <cellStyle name="Note 2 5 25 2 4 2" xfId="17962"/>
    <cellStyle name="Note 2 5 25 2 4 3" xfId="25178"/>
    <cellStyle name="Note 2 5 25 2 4 4" xfId="30249"/>
    <cellStyle name="Note 2 5 25 2 4 5" xfId="34925"/>
    <cellStyle name="Note 2 5 25 2 4 6" xfId="40403"/>
    <cellStyle name="Note 2 5 25 2 4 7" xfId="45301"/>
    <cellStyle name="Note 2 5 25 2 4 8" xfId="51311"/>
    <cellStyle name="Note 2 5 25 2 5" xfId="9388"/>
    <cellStyle name="Note 2 5 25 2 5 2" xfId="17963"/>
    <cellStyle name="Note 2 5 25 2 5 3" xfId="25179"/>
    <cellStyle name="Note 2 5 25 2 5 4" xfId="30250"/>
    <cellStyle name="Note 2 5 25 2 5 5" xfId="34926"/>
    <cellStyle name="Note 2 5 25 2 5 6" xfId="40404"/>
    <cellStyle name="Note 2 5 25 2 5 7" xfId="45302"/>
    <cellStyle name="Note 2 5 25 2 5 8" xfId="51312"/>
    <cellStyle name="Note 2 5 25 2 6" xfId="17959"/>
    <cellStyle name="Note 2 5 25 2 7" xfId="25175"/>
    <cellStyle name="Note 2 5 25 2 8" xfId="30246"/>
    <cellStyle name="Note 2 5 25 2 9" xfId="34922"/>
    <cellStyle name="Note 2 5 25 3" xfId="4070"/>
    <cellStyle name="Note 2 5 25 3 10" xfId="17964"/>
    <cellStyle name="Note 2 5 25 3 11" xfId="25180"/>
    <cellStyle name="Note 2 5 25 3 12" xfId="30251"/>
    <cellStyle name="Note 2 5 25 3 13" xfId="34927"/>
    <cellStyle name="Note 2 5 25 3 14" xfId="40405"/>
    <cellStyle name="Note 2 5 25 3 15" xfId="45303"/>
    <cellStyle name="Note 2 5 25 3 16" xfId="51313"/>
    <cellStyle name="Note 2 5 25 3 2" xfId="7001"/>
    <cellStyle name="Note 2 5 25 3 2 2" xfId="17965"/>
    <cellStyle name="Note 2 5 25 3 2 3" xfId="25181"/>
    <cellStyle name="Note 2 5 25 3 2 4" xfId="30252"/>
    <cellStyle name="Note 2 5 25 3 2 5" xfId="34928"/>
    <cellStyle name="Note 2 5 25 3 2 6" xfId="40406"/>
    <cellStyle name="Note 2 5 25 3 2 7" xfId="45304"/>
    <cellStyle name="Note 2 5 25 3 2 8" xfId="51314"/>
    <cellStyle name="Note 2 5 25 3 3" xfId="7611"/>
    <cellStyle name="Note 2 5 25 3 3 2" xfId="17966"/>
    <cellStyle name="Note 2 5 25 3 3 3" xfId="25182"/>
    <cellStyle name="Note 2 5 25 3 3 4" xfId="30253"/>
    <cellStyle name="Note 2 5 25 3 3 5" xfId="34929"/>
    <cellStyle name="Note 2 5 25 3 3 6" xfId="40407"/>
    <cellStyle name="Note 2 5 25 3 3 7" xfId="45305"/>
    <cellStyle name="Note 2 5 25 3 3 8" xfId="51315"/>
    <cellStyle name="Note 2 5 25 3 4" xfId="6124"/>
    <cellStyle name="Note 2 5 25 3 4 2" xfId="17967"/>
    <cellStyle name="Note 2 5 25 3 4 3" xfId="25183"/>
    <cellStyle name="Note 2 5 25 3 4 4" xfId="30254"/>
    <cellStyle name="Note 2 5 25 3 4 5" xfId="34930"/>
    <cellStyle name="Note 2 5 25 3 4 6" xfId="40408"/>
    <cellStyle name="Note 2 5 25 3 4 7" xfId="45306"/>
    <cellStyle name="Note 2 5 25 3 4 8" xfId="51316"/>
    <cellStyle name="Note 2 5 25 3 5" xfId="8388"/>
    <cellStyle name="Note 2 5 25 3 5 2" xfId="17968"/>
    <cellStyle name="Note 2 5 25 3 5 3" xfId="25184"/>
    <cellStyle name="Note 2 5 25 3 5 4" xfId="30255"/>
    <cellStyle name="Note 2 5 25 3 5 5" xfId="34931"/>
    <cellStyle name="Note 2 5 25 3 5 6" xfId="40409"/>
    <cellStyle name="Note 2 5 25 3 5 7" xfId="45307"/>
    <cellStyle name="Note 2 5 25 3 5 8" xfId="51317"/>
    <cellStyle name="Note 2 5 25 3 6" xfId="6293"/>
    <cellStyle name="Note 2 5 25 3 6 2" xfId="17969"/>
    <cellStyle name="Note 2 5 25 3 6 3" xfId="25185"/>
    <cellStyle name="Note 2 5 25 3 6 4" xfId="30256"/>
    <cellStyle name="Note 2 5 25 3 6 5" xfId="34932"/>
    <cellStyle name="Note 2 5 25 3 6 6" xfId="40410"/>
    <cellStyle name="Note 2 5 25 3 6 7" xfId="45308"/>
    <cellStyle name="Note 2 5 25 3 6 8" xfId="51318"/>
    <cellStyle name="Note 2 5 25 3 7" xfId="9172"/>
    <cellStyle name="Note 2 5 25 3 7 2" xfId="17970"/>
    <cellStyle name="Note 2 5 25 3 7 3" xfId="25186"/>
    <cellStyle name="Note 2 5 25 3 7 4" xfId="30257"/>
    <cellStyle name="Note 2 5 25 3 7 5" xfId="34933"/>
    <cellStyle name="Note 2 5 25 3 7 6" xfId="40411"/>
    <cellStyle name="Note 2 5 25 3 7 7" xfId="45309"/>
    <cellStyle name="Note 2 5 25 3 7 8" xfId="51319"/>
    <cellStyle name="Note 2 5 25 3 8" xfId="4451"/>
    <cellStyle name="Note 2 5 25 3 8 2" xfId="17971"/>
    <cellStyle name="Note 2 5 25 3 8 3" xfId="25187"/>
    <cellStyle name="Note 2 5 25 3 8 4" xfId="30258"/>
    <cellStyle name="Note 2 5 25 3 8 5" xfId="34934"/>
    <cellStyle name="Note 2 5 25 3 8 6" xfId="40412"/>
    <cellStyle name="Note 2 5 25 3 8 7" xfId="45310"/>
    <cellStyle name="Note 2 5 25 3 8 8" xfId="51320"/>
    <cellStyle name="Note 2 5 25 3 9" xfId="6701"/>
    <cellStyle name="Note 2 5 25 3 9 2" xfId="17972"/>
    <cellStyle name="Note 2 5 25 3 9 3" xfId="25188"/>
    <cellStyle name="Note 2 5 25 3 9 4" xfId="30259"/>
    <cellStyle name="Note 2 5 25 3 9 5" xfId="34935"/>
    <cellStyle name="Note 2 5 25 3 9 6" xfId="40413"/>
    <cellStyle name="Note 2 5 25 3 9 7" xfId="45311"/>
    <cellStyle name="Note 2 5 25 3 9 8" xfId="51321"/>
    <cellStyle name="Note 2 5 25 4" xfId="5766"/>
    <cellStyle name="Note 2 5 25 4 10" xfId="17973"/>
    <cellStyle name="Note 2 5 25 4 11" xfId="25189"/>
    <cellStyle name="Note 2 5 25 4 12" xfId="30260"/>
    <cellStyle name="Note 2 5 25 4 13" xfId="34936"/>
    <cellStyle name="Note 2 5 25 4 14" xfId="40414"/>
    <cellStyle name="Note 2 5 25 4 15" xfId="45312"/>
    <cellStyle name="Note 2 5 25 4 16" xfId="51322"/>
    <cellStyle name="Note 2 5 25 4 2" xfId="7514"/>
    <cellStyle name="Note 2 5 25 4 2 2" xfId="17974"/>
    <cellStyle name="Note 2 5 25 4 2 3" xfId="25190"/>
    <cellStyle name="Note 2 5 25 4 2 4" xfId="30261"/>
    <cellStyle name="Note 2 5 25 4 2 5" xfId="34937"/>
    <cellStyle name="Note 2 5 25 4 2 6" xfId="40415"/>
    <cellStyle name="Note 2 5 25 4 2 7" xfId="45313"/>
    <cellStyle name="Note 2 5 25 4 2 8" xfId="51323"/>
    <cellStyle name="Note 2 5 25 4 3" xfId="8009"/>
    <cellStyle name="Note 2 5 25 4 3 2" xfId="17975"/>
    <cellStyle name="Note 2 5 25 4 3 3" xfId="25191"/>
    <cellStyle name="Note 2 5 25 4 3 4" xfId="30262"/>
    <cellStyle name="Note 2 5 25 4 3 5" xfId="34938"/>
    <cellStyle name="Note 2 5 25 4 3 6" xfId="40416"/>
    <cellStyle name="Note 2 5 25 4 3 7" xfId="45314"/>
    <cellStyle name="Note 2 5 25 4 3 8" xfId="51324"/>
    <cellStyle name="Note 2 5 25 4 4" xfId="8373"/>
    <cellStyle name="Note 2 5 25 4 4 2" xfId="17976"/>
    <cellStyle name="Note 2 5 25 4 4 3" xfId="25192"/>
    <cellStyle name="Note 2 5 25 4 4 4" xfId="30263"/>
    <cellStyle name="Note 2 5 25 4 4 5" xfId="34939"/>
    <cellStyle name="Note 2 5 25 4 4 6" xfId="40417"/>
    <cellStyle name="Note 2 5 25 4 4 7" xfId="45315"/>
    <cellStyle name="Note 2 5 25 4 4 8" xfId="51325"/>
    <cellStyle name="Note 2 5 25 4 5" xfId="8785"/>
    <cellStyle name="Note 2 5 25 4 5 2" xfId="17977"/>
    <cellStyle name="Note 2 5 25 4 5 3" xfId="25193"/>
    <cellStyle name="Note 2 5 25 4 5 4" xfId="30264"/>
    <cellStyle name="Note 2 5 25 4 5 5" xfId="34940"/>
    <cellStyle name="Note 2 5 25 4 5 6" xfId="40418"/>
    <cellStyle name="Note 2 5 25 4 5 7" xfId="45316"/>
    <cellStyle name="Note 2 5 25 4 5 8" xfId="51326"/>
    <cellStyle name="Note 2 5 25 4 6" xfId="9155"/>
    <cellStyle name="Note 2 5 25 4 6 2" xfId="17978"/>
    <cellStyle name="Note 2 5 25 4 6 3" xfId="25194"/>
    <cellStyle name="Note 2 5 25 4 6 4" xfId="30265"/>
    <cellStyle name="Note 2 5 25 4 6 5" xfId="34941"/>
    <cellStyle name="Note 2 5 25 4 6 6" xfId="40419"/>
    <cellStyle name="Note 2 5 25 4 6 7" xfId="45317"/>
    <cellStyle name="Note 2 5 25 4 6 8" xfId="51327"/>
    <cellStyle name="Note 2 5 25 4 7" xfId="9577"/>
    <cellStyle name="Note 2 5 25 4 7 2" xfId="17979"/>
    <cellStyle name="Note 2 5 25 4 7 3" xfId="25195"/>
    <cellStyle name="Note 2 5 25 4 7 4" xfId="30266"/>
    <cellStyle name="Note 2 5 25 4 7 5" xfId="34942"/>
    <cellStyle name="Note 2 5 25 4 7 6" xfId="40420"/>
    <cellStyle name="Note 2 5 25 4 7 7" xfId="45318"/>
    <cellStyle name="Note 2 5 25 4 7 8" xfId="51328"/>
    <cellStyle name="Note 2 5 25 4 8" xfId="9892"/>
    <cellStyle name="Note 2 5 25 4 8 2" xfId="17980"/>
    <cellStyle name="Note 2 5 25 4 8 3" xfId="25196"/>
    <cellStyle name="Note 2 5 25 4 8 4" xfId="30267"/>
    <cellStyle name="Note 2 5 25 4 8 5" xfId="34943"/>
    <cellStyle name="Note 2 5 25 4 8 6" xfId="40421"/>
    <cellStyle name="Note 2 5 25 4 8 7" xfId="45319"/>
    <cellStyle name="Note 2 5 25 4 8 8" xfId="51329"/>
    <cellStyle name="Note 2 5 25 4 9" xfId="10160"/>
    <cellStyle name="Note 2 5 25 4 9 2" xfId="17981"/>
    <cellStyle name="Note 2 5 25 4 9 3" xfId="25197"/>
    <cellStyle name="Note 2 5 25 4 9 4" xfId="30268"/>
    <cellStyle name="Note 2 5 25 4 9 5" xfId="34944"/>
    <cellStyle name="Note 2 5 25 4 9 6" xfId="40422"/>
    <cellStyle name="Note 2 5 25 4 9 7" xfId="45320"/>
    <cellStyle name="Note 2 5 25 4 9 8" xfId="51330"/>
    <cellStyle name="Note 2 5 25 5" xfId="4494"/>
    <cellStyle name="Note 2 5 25 5 2" xfId="17982"/>
    <cellStyle name="Note 2 5 25 5 3" xfId="25198"/>
    <cellStyle name="Note 2 5 25 5 4" xfId="30269"/>
    <cellStyle name="Note 2 5 25 5 5" xfId="34945"/>
    <cellStyle name="Note 2 5 25 5 6" xfId="40423"/>
    <cellStyle name="Note 2 5 25 5 7" xfId="45321"/>
    <cellStyle name="Note 2 5 25 5 8" xfId="51331"/>
    <cellStyle name="Note 2 5 25 6" xfId="4403"/>
    <cellStyle name="Note 2 5 25 6 2" xfId="17983"/>
    <cellStyle name="Note 2 5 25 6 3" xfId="25199"/>
    <cellStyle name="Note 2 5 25 6 4" xfId="30270"/>
    <cellStyle name="Note 2 5 25 6 5" xfId="34946"/>
    <cellStyle name="Note 2 5 25 6 6" xfId="40424"/>
    <cellStyle name="Note 2 5 25 6 7" xfId="45322"/>
    <cellStyle name="Note 2 5 25 6 8" xfId="51332"/>
    <cellStyle name="Note 2 5 25 7" xfId="3913"/>
    <cellStyle name="Note 2 5 25 7 2" xfId="17984"/>
    <cellStyle name="Note 2 5 25 7 3" xfId="25200"/>
    <cellStyle name="Note 2 5 25 7 4" xfId="30271"/>
    <cellStyle name="Note 2 5 25 7 5" xfId="34947"/>
    <cellStyle name="Note 2 5 25 7 6" xfId="40425"/>
    <cellStyle name="Note 2 5 25 7 7" xfId="45323"/>
    <cellStyle name="Note 2 5 25 7 8" xfId="51333"/>
    <cellStyle name="Note 2 5 25 8" xfId="6397"/>
    <cellStyle name="Note 2 5 25 8 2" xfId="17985"/>
    <cellStyle name="Note 2 5 25 8 3" xfId="25201"/>
    <cellStyle name="Note 2 5 25 8 4" xfId="30272"/>
    <cellStyle name="Note 2 5 25 8 5" xfId="34948"/>
    <cellStyle name="Note 2 5 25 8 6" xfId="40426"/>
    <cellStyle name="Note 2 5 25 8 7" xfId="45324"/>
    <cellStyle name="Note 2 5 25 8 8" xfId="51334"/>
    <cellStyle name="Note 2 5 25 9" xfId="12355"/>
    <cellStyle name="Note 2 5 26" xfId="3058"/>
    <cellStyle name="Note 2 5 26 10" xfId="20508"/>
    <cellStyle name="Note 2 5 26 11" xfId="47342"/>
    <cellStyle name="Note 2 5 26 2" xfId="5319"/>
    <cellStyle name="Note 2 5 26 2 10" xfId="40427"/>
    <cellStyle name="Note 2 5 26 2 11" xfId="45325"/>
    <cellStyle name="Note 2 5 26 2 12" xfId="51335"/>
    <cellStyle name="Note 2 5 26 2 2" xfId="7341"/>
    <cellStyle name="Note 2 5 26 2 2 2" xfId="17987"/>
    <cellStyle name="Note 2 5 26 2 2 3" xfId="25203"/>
    <cellStyle name="Note 2 5 26 2 2 4" xfId="30274"/>
    <cellStyle name="Note 2 5 26 2 2 5" xfId="34950"/>
    <cellStyle name="Note 2 5 26 2 2 6" xfId="40428"/>
    <cellStyle name="Note 2 5 26 2 2 7" xfId="45326"/>
    <cellStyle name="Note 2 5 26 2 2 8" xfId="51336"/>
    <cellStyle name="Note 2 5 26 2 3" xfId="8204"/>
    <cellStyle name="Note 2 5 26 2 3 2" xfId="17988"/>
    <cellStyle name="Note 2 5 26 2 3 3" xfId="25204"/>
    <cellStyle name="Note 2 5 26 2 3 4" xfId="30275"/>
    <cellStyle name="Note 2 5 26 2 3 5" xfId="34951"/>
    <cellStyle name="Note 2 5 26 2 3 6" xfId="40429"/>
    <cellStyle name="Note 2 5 26 2 3 7" xfId="45327"/>
    <cellStyle name="Note 2 5 26 2 3 8" xfId="51337"/>
    <cellStyle name="Note 2 5 26 2 4" xfId="8985"/>
    <cellStyle name="Note 2 5 26 2 4 2" xfId="17989"/>
    <cellStyle name="Note 2 5 26 2 4 3" xfId="25205"/>
    <cellStyle name="Note 2 5 26 2 4 4" xfId="30276"/>
    <cellStyle name="Note 2 5 26 2 4 5" xfId="34952"/>
    <cellStyle name="Note 2 5 26 2 4 6" xfId="40430"/>
    <cellStyle name="Note 2 5 26 2 4 7" xfId="45328"/>
    <cellStyle name="Note 2 5 26 2 4 8" xfId="51338"/>
    <cellStyle name="Note 2 5 26 2 5" xfId="9441"/>
    <cellStyle name="Note 2 5 26 2 5 2" xfId="17990"/>
    <cellStyle name="Note 2 5 26 2 5 3" xfId="25206"/>
    <cellStyle name="Note 2 5 26 2 5 4" xfId="30277"/>
    <cellStyle name="Note 2 5 26 2 5 5" xfId="34953"/>
    <cellStyle name="Note 2 5 26 2 5 6" xfId="40431"/>
    <cellStyle name="Note 2 5 26 2 5 7" xfId="45329"/>
    <cellStyle name="Note 2 5 26 2 5 8" xfId="51339"/>
    <cellStyle name="Note 2 5 26 2 6" xfId="17986"/>
    <cellStyle name="Note 2 5 26 2 7" xfId="25202"/>
    <cellStyle name="Note 2 5 26 2 8" xfId="30273"/>
    <cellStyle name="Note 2 5 26 2 9" xfId="34949"/>
    <cellStyle name="Note 2 5 26 3" xfId="4645"/>
    <cellStyle name="Note 2 5 26 3 10" xfId="17991"/>
    <cellStyle name="Note 2 5 26 3 11" xfId="25207"/>
    <cellStyle name="Note 2 5 26 3 12" xfId="30278"/>
    <cellStyle name="Note 2 5 26 3 13" xfId="34954"/>
    <cellStyle name="Note 2 5 26 3 14" xfId="40432"/>
    <cellStyle name="Note 2 5 26 3 15" xfId="45330"/>
    <cellStyle name="Note 2 5 26 3 16" xfId="51340"/>
    <cellStyle name="Note 2 5 26 3 2" xfId="7090"/>
    <cellStyle name="Note 2 5 26 3 2 2" xfId="17992"/>
    <cellStyle name="Note 2 5 26 3 2 3" xfId="25208"/>
    <cellStyle name="Note 2 5 26 3 2 4" xfId="30279"/>
    <cellStyle name="Note 2 5 26 3 2 5" xfId="34955"/>
    <cellStyle name="Note 2 5 26 3 2 6" xfId="40433"/>
    <cellStyle name="Note 2 5 26 3 2 7" xfId="45331"/>
    <cellStyle name="Note 2 5 26 3 2 8" xfId="51341"/>
    <cellStyle name="Note 2 5 26 3 3" xfId="7662"/>
    <cellStyle name="Note 2 5 26 3 3 2" xfId="17993"/>
    <cellStyle name="Note 2 5 26 3 3 3" xfId="25209"/>
    <cellStyle name="Note 2 5 26 3 3 4" xfId="30280"/>
    <cellStyle name="Note 2 5 26 3 3 5" xfId="34956"/>
    <cellStyle name="Note 2 5 26 3 3 6" xfId="40434"/>
    <cellStyle name="Note 2 5 26 3 3 7" xfId="45332"/>
    <cellStyle name="Note 2 5 26 3 3 8" xfId="51342"/>
    <cellStyle name="Note 2 5 26 3 4" xfId="5206"/>
    <cellStyle name="Note 2 5 26 3 4 2" xfId="17994"/>
    <cellStyle name="Note 2 5 26 3 4 3" xfId="25210"/>
    <cellStyle name="Note 2 5 26 3 4 4" xfId="30281"/>
    <cellStyle name="Note 2 5 26 3 4 5" xfId="34957"/>
    <cellStyle name="Note 2 5 26 3 4 6" xfId="40435"/>
    <cellStyle name="Note 2 5 26 3 4 7" xfId="45333"/>
    <cellStyle name="Note 2 5 26 3 4 8" xfId="51343"/>
    <cellStyle name="Note 2 5 26 3 5" xfId="8438"/>
    <cellStyle name="Note 2 5 26 3 5 2" xfId="17995"/>
    <cellStyle name="Note 2 5 26 3 5 3" xfId="25211"/>
    <cellStyle name="Note 2 5 26 3 5 4" xfId="30282"/>
    <cellStyle name="Note 2 5 26 3 5 5" xfId="34958"/>
    <cellStyle name="Note 2 5 26 3 5 6" xfId="40436"/>
    <cellStyle name="Note 2 5 26 3 5 7" xfId="45334"/>
    <cellStyle name="Note 2 5 26 3 5 8" xfId="51344"/>
    <cellStyle name="Note 2 5 26 3 6" xfId="6626"/>
    <cellStyle name="Note 2 5 26 3 6 2" xfId="17996"/>
    <cellStyle name="Note 2 5 26 3 6 3" xfId="25212"/>
    <cellStyle name="Note 2 5 26 3 6 4" xfId="30283"/>
    <cellStyle name="Note 2 5 26 3 6 5" xfId="34959"/>
    <cellStyle name="Note 2 5 26 3 6 6" xfId="40437"/>
    <cellStyle name="Note 2 5 26 3 6 7" xfId="45335"/>
    <cellStyle name="Note 2 5 26 3 6 8" xfId="51345"/>
    <cellStyle name="Note 2 5 26 3 7" xfId="9238"/>
    <cellStyle name="Note 2 5 26 3 7 2" xfId="17997"/>
    <cellStyle name="Note 2 5 26 3 7 3" xfId="25213"/>
    <cellStyle name="Note 2 5 26 3 7 4" xfId="30284"/>
    <cellStyle name="Note 2 5 26 3 7 5" xfId="34960"/>
    <cellStyle name="Note 2 5 26 3 7 6" xfId="40438"/>
    <cellStyle name="Note 2 5 26 3 7 7" xfId="45336"/>
    <cellStyle name="Note 2 5 26 3 7 8" xfId="51346"/>
    <cellStyle name="Note 2 5 26 3 8" xfId="9607"/>
    <cellStyle name="Note 2 5 26 3 8 2" xfId="17998"/>
    <cellStyle name="Note 2 5 26 3 8 3" xfId="25214"/>
    <cellStyle name="Note 2 5 26 3 8 4" xfId="30285"/>
    <cellStyle name="Note 2 5 26 3 8 5" xfId="34961"/>
    <cellStyle name="Note 2 5 26 3 8 6" xfId="40439"/>
    <cellStyle name="Note 2 5 26 3 8 7" xfId="45337"/>
    <cellStyle name="Note 2 5 26 3 8 8" xfId="51347"/>
    <cellStyle name="Note 2 5 26 3 9" xfId="9229"/>
    <cellStyle name="Note 2 5 26 3 9 2" xfId="17999"/>
    <cellStyle name="Note 2 5 26 3 9 3" xfId="25215"/>
    <cellStyle name="Note 2 5 26 3 9 4" xfId="30286"/>
    <cellStyle name="Note 2 5 26 3 9 5" xfId="34962"/>
    <cellStyle name="Note 2 5 26 3 9 6" xfId="40440"/>
    <cellStyle name="Note 2 5 26 3 9 7" xfId="45338"/>
    <cellStyle name="Note 2 5 26 3 9 8" xfId="51348"/>
    <cellStyle name="Note 2 5 26 4" xfId="4941"/>
    <cellStyle name="Note 2 5 26 4 10" xfId="18000"/>
    <cellStyle name="Note 2 5 26 4 11" xfId="25216"/>
    <cellStyle name="Note 2 5 26 4 12" xfId="30287"/>
    <cellStyle name="Note 2 5 26 4 13" xfId="34963"/>
    <cellStyle name="Note 2 5 26 4 14" xfId="40441"/>
    <cellStyle name="Note 2 5 26 4 15" xfId="45339"/>
    <cellStyle name="Note 2 5 26 4 16" xfId="51349"/>
    <cellStyle name="Note 2 5 26 4 2" xfId="7069"/>
    <cellStyle name="Note 2 5 26 4 2 2" xfId="18001"/>
    <cellStyle name="Note 2 5 26 4 2 3" xfId="25217"/>
    <cellStyle name="Note 2 5 26 4 2 4" xfId="30288"/>
    <cellStyle name="Note 2 5 26 4 2 5" xfId="34964"/>
    <cellStyle name="Note 2 5 26 4 2 6" xfId="40442"/>
    <cellStyle name="Note 2 5 26 4 2 7" xfId="45340"/>
    <cellStyle name="Note 2 5 26 4 2 8" xfId="51350"/>
    <cellStyle name="Note 2 5 26 4 3" xfId="7643"/>
    <cellStyle name="Note 2 5 26 4 3 2" xfId="18002"/>
    <cellStyle name="Note 2 5 26 4 3 3" xfId="25218"/>
    <cellStyle name="Note 2 5 26 4 3 4" xfId="30289"/>
    <cellStyle name="Note 2 5 26 4 3 5" xfId="34965"/>
    <cellStyle name="Note 2 5 26 4 3 6" xfId="40443"/>
    <cellStyle name="Note 2 5 26 4 3 7" xfId="45341"/>
    <cellStyle name="Note 2 5 26 4 3 8" xfId="51351"/>
    <cellStyle name="Note 2 5 26 4 4" xfId="6964"/>
    <cellStyle name="Note 2 5 26 4 4 2" xfId="18003"/>
    <cellStyle name="Note 2 5 26 4 4 3" xfId="25219"/>
    <cellStyle name="Note 2 5 26 4 4 4" xfId="30290"/>
    <cellStyle name="Note 2 5 26 4 4 5" xfId="34966"/>
    <cellStyle name="Note 2 5 26 4 4 6" xfId="40444"/>
    <cellStyle name="Note 2 5 26 4 4 7" xfId="45342"/>
    <cellStyle name="Note 2 5 26 4 4 8" xfId="51352"/>
    <cellStyle name="Note 2 5 26 4 5" xfId="8421"/>
    <cellStyle name="Note 2 5 26 4 5 2" xfId="18004"/>
    <cellStyle name="Note 2 5 26 4 5 3" xfId="25220"/>
    <cellStyle name="Note 2 5 26 4 5 4" xfId="30291"/>
    <cellStyle name="Note 2 5 26 4 5 5" xfId="34967"/>
    <cellStyle name="Note 2 5 26 4 5 6" xfId="40445"/>
    <cellStyle name="Note 2 5 26 4 5 7" xfId="45343"/>
    <cellStyle name="Note 2 5 26 4 5 8" xfId="51353"/>
    <cellStyle name="Note 2 5 26 4 6" xfId="3983"/>
    <cellStyle name="Note 2 5 26 4 6 2" xfId="18005"/>
    <cellStyle name="Note 2 5 26 4 6 3" xfId="25221"/>
    <cellStyle name="Note 2 5 26 4 6 4" xfId="30292"/>
    <cellStyle name="Note 2 5 26 4 6 5" xfId="34968"/>
    <cellStyle name="Note 2 5 26 4 6 6" xfId="40446"/>
    <cellStyle name="Note 2 5 26 4 6 7" xfId="45344"/>
    <cellStyle name="Note 2 5 26 4 6 8" xfId="51354"/>
    <cellStyle name="Note 2 5 26 4 7" xfId="9222"/>
    <cellStyle name="Note 2 5 26 4 7 2" xfId="18006"/>
    <cellStyle name="Note 2 5 26 4 7 3" xfId="25222"/>
    <cellStyle name="Note 2 5 26 4 7 4" xfId="30293"/>
    <cellStyle name="Note 2 5 26 4 7 5" xfId="34969"/>
    <cellStyle name="Note 2 5 26 4 7 6" xfId="40447"/>
    <cellStyle name="Note 2 5 26 4 7 7" xfId="45345"/>
    <cellStyle name="Note 2 5 26 4 7 8" xfId="51355"/>
    <cellStyle name="Note 2 5 26 4 8" xfId="9588"/>
    <cellStyle name="Note 2 5 26 4 8 2" xfId="18007"/>
    <cellStyle name="Note 2 5 26 4 8 3" xfId="25223"/>
    <cellStyle name="Note 2 5 26 4 8 4" xfId="30294"/>
    <cellStyle name="Note 2 5 26 4 8 5" xfId="34970"/>
    <cellStyle name="Note 2 5 26 4 8 6" xfId="40448"/>
    <cellStyle name="Note 2 5 26 4 8 7" xfId="45346"/>
    <cellStyle name="Note 2 5 26 4 8 8" xfId="51356"/>
    <cellStyle name="Note 2 5 26 4 9" xfId="5770"/>
    <cellStyle name="Note 2 5 26 4 9 2" xfId="18008"/>
    <cellStyle name="Note 2 5 26 4 9 3" xfId="25224"/>
    <cellStyle name="Note 2 5 26 4 9 4" xfId="30295"/>
    <cellStyle name="Note 2 5 26 4 9 5" xfId="34971"/>
    <cellStyle name="Note 2 5 26 4 9 6" xfId="40449"/>
    <cellStyle name="Note 2 5 26 4 9 7" xfId="45347"/>
    <cellStyle name="Note 2 5 26 4 9 8" xfId="51357"/>
    <cellStyle name="Note 2 5 26 5" xfId="5988"/>
    <cellStyle name="Note 2 5 26 5 2" xfId="18009"/>
    <cellStyle name="Note 2 5 26 5 3" xfId="25225"/>
    <cellStyle name="Note 2 5 26 5 4" xfId="30296"/>
    <cellStyle name="Note 2 5 26 5 5" xfId="34972"/>
    <cellStyle name="Note 2 5 26 5 6" xfId="40450"/>
    <cellStyle name="Note 2 5 26 5 7" xfId="45348"/>
    <cellStyle name="Note 2 5 26 5 8" xfId="51358"/>
    <cellStyle name="Note 2 5 26 6" xfId="4013"/>
    <cellStyle name="Note 2 5 26 6 2" xfId="18010"/>
    <cellStyle name="Note 2 5 26 6 3" xfId="25226"/>
    <cellStyle name="Note 2 5 26 6 4" xfId="30297"/>
    <cellStyle name="Note 2 5 26 6 5" xfId="34973"/>
    <cellStyle name="Note 2 5 26 6 6" xfId="40451"/>
    <cellStyle name="Note 2 5 26 6 7" xfId="45349"/>
    <cellStyle name="Note 2 5 26 6 8" xfId="51359"/>
    <cellStyle name="Note 2 5 26 7" xfId="4981"/>
    <cellStyle name="Note 2 5 26 7 2" xfId="18011"/>
    <cellStyle name="Note 2 5 26 7 3" xfId="25227"/>
    <cellStyle name="Note 2 5 26 7 4" xfId="30298"/>
    <cellStyle name="Note 2 5 26 7 5" xfId="34974"/>
    <cellStyle name="Note 2 5 26 7 6" xfId="40452"/>
    <cellStyle name="Note 2 5 26 7 7" xfId="45350"/>
    <cellStyle name="Note 2 5 26 7 8" xfId="51360"/>
    <cellStyle name="Note 2 5 26 8" xfId="6530"/>
    <cellStyle name="Note 2 5 26 8 2" xfId="18012"/>
    <cellStyle name="Note 2 5 26 8 3" xfId="25228"/>
    <cellStyle name="Note 2 5 26 8 4" xfId="30299"/>
    <cellStyle name="Note 2 5 26 8 5" xfId="34975"/>
    <cellStyle name="Note 2 5 26 8 6" xfId="40453"/>
    <cellStyle name="Note 2 5 26 8 7" xfId="45351"/>
    <cellStyle name="Note 2 5 26 8 8" xfId="51361"/>
    <cellStyle name="Note 2 5 26 9" xfId="12650"/>
    <cellStyle name="Note 2 5 27" xfId="3897"/>
    <cellStyle name="Note 2 5 27 10" xfId="40454"/>
    <cellStyle name="Note 2 5 27 11" xfId="45352"/>
    <cellStyle name="Note 2 5 27 12" xfId="51362"/>
    <cellStyle name="Note 2 5 27 2" xfId="6809"/>
    <cellStyle name="Note 2 5 27 2 2" xfId="18014"/>
    <cellStyle name="Note 2 5 27 2 3" xfId="25230"/>
    <cellStyle name="Note 2 5 27 2 4" xfId="30301"/>
    <cellStyle name="Note 2 5 27 2 5" xfId="34977"/>
    <cellStyle name="Note 2 5 27 2 6" xfId="40455"/>
    <cellStyle name="Note 2 5 27 2 7" xfId="45353"/>
    <cellStyle name="Note 2 5 27 2 8" xfId="51363"/>
    <cellStyle name="Note 2 5 27 3" xfId="6119"/>
    <cellStyle name="Note 2 5 27 3 2" xfId="18015"/>
    <cellStyle name="Note 2 5 27 3 3" xfId="25231"/>
    <cellStyle name="Note 2 5 27 3 4" xfId="30302"/>
    <cellStyle name="Note 2 5 27 3 5" xfId="34978"/>
    <cellStyle name="Note 2 5 27 3 6" xfId="40456"/>
    <cellStyle name="Note 2 5 27 3 7" xfId="45354"/>
    <cellStyle name="Note 2 5 27 3 8" xfId="51364"/>
    <cellStyle name="Note 2 5 27 4" xfId="5931"/>
    <cellStyle name="Note 2 5 27 4 2" xfId="18016"/>
    <cellStyle name="Note 2 5 27 4 3" xfId="25232"/>
    <cellStyle name="Note 2 5 27 4 4" xfId="30303"/>
    <cellStyle name="Note 2 5 27 4 5" xfId="34979"/>
    <cellStyle name="Note 2 5 27 4 6" xfId="40457"/>
    <cellStyle name="Note 2 5 27 4 7" xfId="45355"/>
    <cellStyle name="Note 2 5 27 4 8" xfId="51365"/>
    <cellStyle name="Note 2 5 27 5" xfId="6051"/>
    <cellStyle name="Note 2 5 27 5 2" xfId="18017"/>
    <cellStyle name="Note 2 5 27 5 3" xfId="25233"/>
    <cellStyle name="Note 2 5 27 5 4" xfId="30304"/>
    <cellStyle name="Note 2 5 27 5 5" xfId="34980"/>
    <cellStyle name="Note 2 5 27 5 6" xfId="40458"/>
    <cellStyle name="Note 2 5 27 5 7" xfId="45356"/>
    <cellStyle name="Note 2 5 27 5 8" xfId="51366"/>
    <cellStyle name="Note 2 5 27 6" xfId="18013"/>
    <cellStyle name="Note 2 5 27 7" xfId="25229"/>
    <cellStyle name="Note 2 5 27 8" xfId="30300"/>
    <cellStyle name="Note 2 5 27 9" xfId="34976"/>
    <cellStyle name="Note 2 5 28" xfId="3872"/>
    <cellStyle name="Note 2 5 28 10" xfId="18018"/>
    <cellStyle name="Note 2 5 28 11" xfId="25234"/>
    <cellStyle name="Note 2 5 28 12" xfId="30305"/>
    <cellStyle name="Note 2 5 28 13" xfId="34981"/>
    <cellStyle name="Note 2 5 28 14" xfId="40459"/>
    <cellStyle name="Note 2 5 28 15" xfId="45357"/>
    <cellStyle name="Note 2 5 28 16" xfId="51367"/>
    <cellStyle name="Note 2 5 28 2" xfId="6798"/>
    <cellStyle name="Note 2 5 28 2 2" xfId="18019"/>
    <cellStyle name="Note 2 5 28 2 3" xfId="25235"/>
    <cellStyle name="Note 2 5 28 2 4" xfId="30306"/>
    <cellStyle name="Note 2 5 28 2 5" xfId="34982"/>
    <cellStyle name="Note 2 5 28 2 6" xfId="40460"/>
    <cellStyle name="Note 2 5 28 2 7" xfId="45358"/>
    <cellStyle name="Note 2 5 28 2 8" xfId="51368"/>
    <cellStyle name="Note 2 5 28 3" xfId="4257"/>
    <cellStyle name="Note 2 5 28 3 2" xfId="18020"/>
    <cellStyle name="Note 2 5 28 3 3" xfId="25236"/>
    <cellStyle name="Note 2 5 28 3 4" xfId="30307"/>
    <cellStyle name="Note 2 5 28 3 5" xfId="34983"/>
    <cellStyle name="Note 2 5 28 3 6" xfId="40461"/>
    <cellStyle name="Note 2 5 28 3 7" xfId="45359"/>
    <cellStyle name="Note 2 5 28 3 8" xfId="51369"/>
    <cellStyle name="Note 2 5 28 4" xfId="4354"/>
    <cellStyle name="Note 2 5 28 4 2" xfId="18021"/>
    <cellStyle name="Note 2 5 28 4 3" xfId="25237"/>
    <cellStyle name="Note 2 5 28 4 4" xfId="30308"/>
    <cellStyle name="Note 2 5 28 4 5" xfId="34984"/>
    <cellStyle name="Note 2 5 28 4 6" xfId="40462"/>
    <cellStyle name="Note 2 5 28 4 7" xfId="45360"/>
    <cellStyle name="Note 2 5 28 4 8" xfId="51370"/>
    <cellStyle name="Note 2 5 28 5" xfId="6621"/>
    <cellStyle name="Note 2 5 28 5 2" xfId="18022"/>
    <cellStyle name="Note 2 5 28 5 3" xfId="25238"/>
    <cellStyle name="Note 2 5 28 5 4" xfId="30309"/>
    <cellStyle name="Note 2 5 28 5 5" xfId="34985"/>
    <cellStyle name="Note 2 5 28 5 6" xfId="40463"/>
    <cellStyle name="Note 2 5 28 5 7" xfId="45361"/>
    <cellStyle name="Note 2 5 28 5 8" xfId="51371"/>
    <cellStyle name="Note 2 5 28 6" xfId="6197"/>
    <cellStyle name="Note 2 5 28 6 2" xfId="18023"/>
    <cellStyle name="Note 2 5 28 6 3" xfId="25239"/>
    <cellStyle name="Note 2 5 28 6 4" xfId="30310"/>
    <cellStyle name="Note 2 5 28 6 5" xfId="34986"/>
    <cellStyle name="Note 2 5 28 6 6" xfId="40464"/>
    <cellStyle name="Note 2 5 28 6 7" xfId="45362"/>
    <cellStyle name="Note 2 5 28 6 8" xfId="51372"/>
    <cellStyle name="Note 2 5 28 7" xfId="8593"/>
    <cellStyle name="Note 2 5 28 7 2" xfId="18024"/>
    <cellStyle name="Note 2 5 28 7 3" xfId="25240"/>
    <cellStyle name="Note 2 5 28 7 4" xfId="30311"/>
    <cellStyle name="Note 2 5 28 7 5" xfId="34987"/>
    <cellStyle name="Note 2 5 28 7 6" xfId="40465"/>
    <cellStyle name="Note 2 5 28 7 7" xfId="45363"/>
    <cellStyle name="Note 2 5 28 7 8" xfId="51373"/>
    <cellStyle name="Note 2 5 28 8" xfId="8752"/>
    <cellStyle name="Note 2 5 28 8 2" xfId="18025"/>
    <cellStyle name="Note 2 5 28 8 3" xfId="25241"/>
    <cellStyle name="Note 2 5 28 8 4" xfId="30312"/>
    <cellStyle name="Note 2 5 28 8 5" xfId="34988"/>
    <cellStyle name="Note 2 5 28 8 6" xfId="40466"/>
    <cellStyle name="Note 2 5 28 8 7" xfId="45364"/>
    <cellStyle name="Note 2 5 28 8 8" xfId="51374"/>
    <cellStyle name="Note 2 5 28 9" xfId="7595"/>
    <cellStyle name="Note 2 5 28 9 2" xfId="18026"/>
    <cellStyle name="Note 2 5 28 9 3" xfId="25242"/>
    <cellStyle name="Note 2 5 28 9 4" xfId="30313"/>
    <cellStyle name="Note 2 5 28 9 5" xfId="34989"/>
    <cellStyle name="Note 2 5 28 9 6" xfId="40467"/>
    <cellStyle name="Note 2 5 28 9 7" xfId="45365"/>
    <cellStyle name="Note 2 5 28 9 8" xfId="51375"/>
    <cellStyle name="Note 2 5 29" xfId="3858"/>
    <cellStyle name="Note 2 5 29 10" xfId="18027"/>
    <cellStyle name="Note 2 5 29 11" xfId="25243"/>
    <cellStyle name="Note 2 5 29 12" xfId="30314"/>
    <cellStyle name="Note 2 5 29 13" xfId="34990"/>
    <cellStyle name="Note 2 5 29 14" xfId="40468"/>
    <cellStyle name="Note 2 5 29 15" xfId="45366"/>
    <cellStyle name="Note 2 5 29 16" xfId="51376"/>
    <cellStyle name="Note 2 5 29 2" xfId="7346"/>
    <cellStyle name="Note 2 5 29 2 2" xfId="18028"/>
    <cellStyle name="Note 2 5 29 2 3" xfId="25244"/>
    <cellStyle name="Note 2 5 29 2 4" xfId="30315"/>
    <cellStyle name="Note 2 5 29 2 5" xfId="34991"/>
    <cellStyle name="Note 2 5 29 2 6" xfId="40469"/>
    <cellStyle name="Note 2 5 29 2 7" xfId="45367"/>
    <cellStyle name="Note 2 5 29 2 8" xfId="51377"/>
    <cellStyle name="Note 2 5 29 3" xfId="7863"/>
    <cellStyle name="Note 2 5 29 3 2" xfId="18029"/>
    <cellStyle name="Note 2 5 29 3 3" xfId="25245"/>
    <cellStyle name="Note 2 5 29 3 4" xfId="30316"/>
    <cellStyle name="Note 2 5 29 3 5" xfId="34992"/>
    <cellStyle name="Note 2 5 29 3 6" xfId="40470"/>
    <cellStyle name="Note 2 5 29 3 7" xfId="45368"/>
    <cellStyle name="Note 2 5 29 3 8" xfId="51378"/>
    <cellStyle name="Note 2 5 29 4" xfId="8209"/>
    <cellStyle name="Note 2 5 29 4 2" xfId="18030"/>
    <cellStyle name="Note 2 5 29 4 3" xfId="25246"/>
    <cellStyle name="Note 2 5 29 4 4" xfId="30317"/>
    <cellStyle name="Note 2 5 29 4 5" xfId="34993"/>
    <cellStyle name="Note 2 5 29 4 6" xfId="40471"/>
    <cellStyle name="Note 2 5 29 4 7" xfId="45369"/>
    <cellStyle name="Note 2 5 29 4 8" xfId="51379"/>
    <cellStyle name="Note 2 5 29 5" xfId="8634"/>
    <cellStyle name="Note 2 5 29 5 2" xfId="18031"/>
    <cellStyle name="Note 2 5 29 5 3" xfId="25247"/>
    <cellStyle name="Note 2 5 29 5 4" xfId="30318"/>
    <cellStyle name="Note 2 5 29 5 5" xfId="34994"/>
    <cellStyle name="Note 2 5 29 5 6" xfId="40472"/>
    <cellStyle name="Note 2 5 29 5 7" xfId="45370"/>
    <cellStyle name="Note 2 5 29 5 8" xfId="51380"/>
    <cellStyle name="Note 2 5 29 6" xfId="8990"/>
    <cellStyle name="Note 2 5 29 6 2" xfId="18032"/>
    <cellStyle name="Note 2 5 29 6 3" xfId="25248"/>
    <cellStyle name="Note 2 5 29 6 4" xfId="30319"/>
    <cellStyle name="Note 2 5 29 6 5" xfId="34995"/>
    <cellStyle name="Note 2 5 29 6 6" xfId="40473"/>
    <cellStyle name="Note 2 5 29 6 7" xfId="45371"/>
    <cellStyle name="Note 2 5 29 6 8" xfId="51381"/>
    <cellStyle name="Note 2 5 29 7" xfId="9446"/>
    <cellStyle name="Note 2 5 29 7 2" xfId="18033"/>
    <cellStyle name="Note 2 5 29 7 3" xfId="25249"/>
    <cellStyle name="Note 2 5 29 7 4" xfId="30320"/>
    <cellStyle name="Note 2 5 29 7 5" xfId="34996"/>
    <cellStyle name="Note 2 5 29 7 6" xfId="40474"/>
    <cellStyle name="Note 2 5 29 7 7" xfId="45372"/>
    <cellStyle name="Note 2 5 29 7 8" xfId="51382"/>
    <cellStyle name="Note 2 5 29 8" xfId="9766"/>
    <cellStyle name="Note 2 5 29 8 2" xfId="18034"/>
    <cellStyle name="Note 2 5 29 8 3" xfId="25250"/>
    <cellStyle name="Note 2 5 29 8 4" xfId="30321"/>
    <cellStyle name="Note 2 5 29 8 5" xfId="34997"/>
    <cellStyle name="Note 2 5 29 8 6" xfId="40475"/>
    <cellStyle name="Note 2 5 29 8 7" xfId="45373"/>
    <cellStyle name="Note 2 5 29 8 8" xfId="51383"/>
    <cellStyle name="Note 2 5 29 9" xfId="10035"/>
    <cellStyle name="Note 2 5 29 9 2" xfId="18035"/>
    <cellStyle name="Note 2 5 29 9 3" xfId="25251"/>
    <cellStyle name="Note 2 5 29 9 4" xfId="30322"/>
    <cellStyle name="Note 2 5 29 9 5" xfId="34998"/>
    <cellStyle name="Note 2 5 29 9 6" xfId="40476"/>
    <cellStyle name="Note 2 5 29 9 7" xfId="45374"/>
    <cellStyle name="Note 2 5 29 9 8" xfId="51384"/>
    <cellStyle name="Note 2 5 3" xfId="748"/>
    <cellStyle name="Note 2 5 3 10" xfId="32373"/>
    <cellStyle name="Note 2 5 3 11" xfId="46970"/>
    <cellStyle name="Note 2 5 3 2" xfId="4075"/>
    <cellStyle name="Note 2 5 3 2 10" xfId="40477"/>
    <cellStyle name="Note 2 5 3 2 11" xfId="45375"/>
    <cellStyle name="Note 2 5 3 2 12" xfId="51385"/>
    <cellStyle name="Note 2 5 3 2 2" xfId="6882"/>
    <cellStyle name="Note 2 5 3 2 2 2" xfId="18037"/>
    <cellStyle name="Note 2 5 3 2 2 3" xfId="25253"/>
    <cellStyle name="Note 2 5 3 2 2 4" xfId="30324"/>
    <cellStyle name="Note 2 5 3 2 2 5" xfId="35000"/>
    <cellStyle name="Note 2 5 3 2 2 6" xfId="40478"/>
    <cellStyle name="Note 2 5 3 2 2 7" xfId="45376"/>
    <cellStyle name="Note 2 5 3 2 2 8" xfId="51386"/>
    <cellStyle name="Note 2 5 3 2 3" xfId="5437"/>
    <cellStyle name="Note 2 5 3 2 3 2" xfId="18038"/>
    <cellStyle name="Note 2 5 3 2 3 3" xfId="25254"/>
    <cellStyle name="Note 2 5 3 2 3 4" xfId="30325"/>
    <cellStyle name="Note 2 5 3 2 3 5" xfId="35001"/>
    <cellStyle name="Note 2 5 3 2 3 6" xfId="40479"/>
    <cellStyle name="Note 2 5 3 2 3 7" xfId="45377"/>
    <cellStyle name="Note 2 5 3 2 3 8" xfId="51387"/>
    <cellStyle name="Note 2 5 3 2 4" xfId="6465"/>
    <cellStyle name="Note 2 5 3 2 4 2" xfId="18039"/>
    <cellStyle name="Note 2 5 3 2 4 3" xfId="25255"/>
    <cellStyle name="Note 2 5 3 2 4 4" xfId="30326"/>
    <cellStyle name="Note 2 5 3 2 4 5" xfId="35002"/>
    <cellStyle name="Note 2 5 3 2 4 6" xfId="40480"/>
    <cellStyle name="Note 2 5 3 2 4 7" xfId="45378"/>
    <cellStyle name="Note 2 5 3 2 4 8" xfId="51388"/>
    <cellStyle name="Note 2 5 3 2 5" xfId="4604"/>
    <cellStyle name="Note 2 5 3 2 5 2" xfId="18040"/>
    <cellStyle name="Note 2 5 3 2 5 3" xfId="25256"/>
    <cellStyle name="Note 2 5 3 2 5 4" xfId="30327"/>
    <cellStyle name="Note 2 5 3 2 5 5" xfId="35003"/>
    <cellStyle name="Note 2 5 3 2 5 6" xfId="40481"/>
    <cellStyle name="Note 2 5 3 2 5 7" xfId="45379"/>
    <cellStyle name="Note 2 5 3 2 5 8" xfId="51389"/>
    <cellStyle name="Note 2 5 3 2 6" xfId="18036"/>
    <cellStyle name="Note 2 5 3 2 7" xfId="25252"/>
    <cellStyle name="Note 2 5 3 2 8" xfId="30323"/>
    <cellStyle name="Note 2 5 3 2 9" xfId="34999"/>
    <cellStyle name="Note 2 5 3 3" xfId="5153"/>
    <cellStyle name="Note 2 5 3 3 10" xfId="18041"/>
    <cellStyle name="Note 2 5 3 3 11" xfId="25257"/>
    <cellStyle name="Note 2 5 3 3 12" xfId="30328"/>
    <cellStyle name="Note 2 5 3 3 13" xfId="35004"/>
    <cellStyle name="Note 2 5 3 3 14" xfId="40482"/>
    <cellStyle name="Note 2 5 3 3 15" xfId="45380"/>
    <cellStyle name="Note 2 5 3 3 16" xfId="51390"/>
    <cellStyle name="Note 2 5 3 3 2" xfId="7288"/>
    <cellStyle name="Note 2 5 3 3 2 2" xfId="18042"/>
    <cellStyle name="Note 2 5 3 3 2 3" xfId="25258"/>
    <cellStyle name="Note 2 5 3 3 2 4" xfId="30329"/>
    <cellStyle name="Note 2 5 3 3 2 5" xfId="35005"/>
    <cellStyle name="Note 2 5 3 3 2 6" xfId="40483"/>
    <cellStyle name="Note 2 5 3 3 2 7" xfId="45381"/>
    <cellStyle name="Note 2 5 3 3 2 8" xfId="51391"/>
    <cellStyle name="Note 2 5 3 3 3" xfId="7805"/>
    <cellStyle name="Note 2 5 3 3 3 2" xfId="18043"/>
    <cellStyle name="Note 2 5 3 3 3 3" xfId="25259"/>
    <cellStyle name="Note 2 5 3 3 3 4" xfId="30330"/>
    <cellStyle name="Note 2 5 3 3 3 5" xfId="35006"/>
    <cellStyle name="Note 2 5 3 3 3 6" xfId="40484"/>
    <cellStyle name="Note 2 5 3 3 3 7" xfId="45382"/>
    <cellStyle name="Note 2 5 3 3 3 8" xfId="51392"/>
    <cellStyle name="Note 2 5 3 3 4" xfId="8156"/>
    <cellStyle name="Note 2 5 3 3 4 2" xfId="18044"/>
    <cellStyle name="Note 2 5 3 3 4 3" xfId="25260"/>
    <cellStyle name="Note 2 5 3 3 4 4" xfId="30331"/>
    <cellStyle name="Note 2 5 3 3 4 5" xfId="35007"/>
    <cellStyle name="Note 2 5 3 3 4 6" xfId="40485"/>
    <cellStyle name="Note 2 5 3 3 4 7" xfId="45383"/>
    <cellStyle name="Note 2 5 3 3 4 8" xfId="51393"/>
    <cellStyle name="Note 2 5 3 3 5" xfId="8577"/>
    <cellStyle name="Note 2 5 3 3 5 2" xfId="18045"/>
    <cellStyle name="Note 2 5 3 3 5 3" xfId="25261"/>
    <cellStyle name="Note 2 5 3 3 5 4" xfId="30332"/>
    <cellStyle name="Note 2 5 3 3 5 5" xfId="35008"/>
    <cellStyle name="Note 2 5 3 3 5 6" xfId="40486"/>
    <cellStyle name="Note 2 5 3 3 5 7" xfId="45384"/>
    <cellStyle name="Note 2 5 3 3 5 8" xfId="51394"/>
    <cellStyle name="Note 2 5 3 3 6" xfId="8943"/>
    <cellStyle name="Note 2 5 3 3 6 2" xfId="18046"/>
    <cellStyle name="Note 2 5 3 3 6 3" xfId="25262"/>
    <cellStyle name="Note 2 5 3 3 6 4" xfId="30333"/>
    <cellStyle name="Note 2 5 3 3 6 5" xfId="35009"/>
    <cellStyle name="Note 2 5 3 3 6 6" xfId="40487"/>
    <cellStyle name="Note 2 5 3 3 6 7" xfId="45385"/>
    <cellStyle name="Note 2 5 3 3 6 8" xfId="51395"/>
    <cellStyle name="Note 2 5 3 3 7" xfId="9394"/>
    <cellStyle name="Note 2 5 3 3 7 2" xfId="18047"/>
    <cellStyle name="Note 2 5 3 3 7 3" xfId="25263"/>
    <cellStyle name="Note 2 5 3 3 7 4" xfId="30334"/>
    <cellStyle name="Note 2 5 3 3 7 5" xfId="35010"/>
    <cellStyle name="Note 2 5 3 3 7 6" xfId="40488"/>
    <cellStyle name="Note 2 5 3 3 7 7" xfId="45386"/>
    <cellStyle name="Note 2 5 3 3 7 8" xfId="51396"/>
    <cellStyle name="Note 2 5 3 3 8" xfId="9724"/>
    <cellStyle name="Note 2 5 3 3 8 2" xfId="18048"/>
    <cellStyle name="Note 2 5 3 3 8 3" xfId="25264"/>
    <cellStyle name="Note 2 5 3 3 8 4" xfId="30335"/>
    <cellStyle name="Note 2 5 3 3 8 5" xfId="35011"/>
    <cellStyle name="Note 2 5 3 3 8 6" xfId="40489"/>
    <cellStyle name="Note 2 5 3 3 8 7" xfId="45387"/>
    <cellStyle name="Note 2 5 3 3 8 8" xfId="51397"/>
    <cellStyle name="Note 2 5 3 3 9" xfId="9992"/>
    <cellStyle name="Note 2 5 3 3 9 2" xfId="18049"/>
    <cellStyle name="Note 2 5 3 3 9 3" xfId="25265"/>
    <cellStyle name="Note 2 5 3 3 9 4" xfId="30336"/>
    <cellStyle name="Note 2 5 3 3 9 5" xfId="35012"/>
    <cellStyle name="Note 2 5 3 3 9 6" xfId="40490"/>
    <cellStyle name="Note 2 5 3 3 9 7" xfId="45388"/>
    <cellStyle name="Note 2 5 3 3 9 8" xfId="51398"/>
    <cellStyle name="Note 2 5 3 4" xfId="4559"/>
    <cellStyle name="Note 2 5 3 4 10" xfId="18050"/>
    <cellStyle name="Note 2 5 3 4 11" xfId="25266"/>
    <cellStyle name="Note 2 5 3 4 12" xfId="30337"/>
    <cellStyle name="Note 2 5 3 4 13" xfId="35013"/>
    <cellStyle name="Note 2 5 3 4 14" xfId="40491"/>
    <cellStyle name="Note 2 5 3 4 15" xfId="45389"/>
    <cellStyle name="Note 2 5 3 4 16" xfId="51399"/>
    <cellStyle name="Note 2 5 3 4 2" xfId="6957"/>
    <cellStyle name="Note 2 5 3 4 2 2" xfId="18051"/>
    <cellStyle name="Note 2 5 3 4 2 3" xfId="25267"/>
    <cellStyle name="Note 2 5 3 4 2 4" xfId="30338"/>
    <cellStyle name="Note 2 5 3 4 2 5" xfId="35014"/>
    <cellStyle name="Note 2 5 3 4 2 6" xfId="40492"/>
    <cellStyle name="Note 2 5 3 4 2 7" xfId="45390"/>
    <cellStyle name="Note 2 5 3 4 2 8" xfId="51400"/>
    <cellStyle name="Note 2 5 3 4 3" xfId="7582"/>
    <cellStyle name="Note 2 5 3 4 3 2" xfId="18052"/>
    <cellStyle name="Note 2 5 3 4 3 3" xfId="25268"/>
    <cellStyle name="Note 2 5 3 4 3 4" xfId="30339"/>
    <cellStyle name="Note 2 5 3 4 3 5" xfId="35015"/>
    <cellStyle name="Note 2 5 3 4 3 6" xfId="40493"/>
    <cellStyle name="Note 2 5 3 4 3 7" xfId="45391"/>
    <cellStyle name="Note 2 5 3 4 3 8" xfId="51401"/>
    <cellStyle name="Note 2 5 3 4 4" xfId="6854"/>
    <cellStyle name="Note 2 5 3 4 4 2" xfId="18053"/>
    <cellStyle name="Note 2 5 3 4 4 3" xfId="25269"/>
    <cellStyle name="Note 2 5 3 4 4 4" xfId="30340"/>
    <cellStyle name="Note 2 5 3 4 4 5" xfId="35016"/>
    <cellStyle name="Note 2 5 3 4 4 6" xfId="40494"/>
    <cellStyle name="Note 2 5 3 4 4 7" xfId="45392"/>
    <cellStyle name="Note 2 5 3 4 4 8" xfId="51402"/>
    <cellStyle name="Note 2 5 3 4 5" xfId="6700"/>
    <cellStyle name="Note 2 5 3 4 5 2" xfId="18054"/>
    <cellStyle name="Note 2 5 3 4 5 3" xfId="25270"/>
    <cellStyle name="Note 2 5 3 4 5 4" xfId="30341"/>
    <cellStyle name="Note 2 5 3 4 5 5" xfId="35017"/>
    <cellStyle name="Note 2 5 3 4 5 6" xfId="40495"/>
    <cellStyle name="Note 2 5 3 4 5 7" xfId="45393"/>
    <cellStyle name="Note 2 5 3 4 5 8" xfId="51403"/>
    <cellStyle name="Note 2 5 3 4 6" xfId="4512"/>
    <cellStyle name="Note 2 5 3 4 6 2" xfId="18055"/>
    <cellStyle name="Note 2 5 3 4 6 3" xfId="25271"/>
    <cellStyle name="Note 2 5 3 4 6 4" xfId="30342"/>
    <cellStyle name="Note 2 5 3 4 6 5" xfId="35018"/>
    <cellStyle name="Note 2 5 3 4 6 6" xfId="40496"/>
    <cellStyle name="Note 2 5 3 4 6 7" xfId="45394"/>
    <cellStyle name="Note 2 5 3 4 6 8" xfId="51404"/>
    <cellStyle name="Note 2 5 3 4 7" xfId="6660"/>
    <cellStyle name="Note 2 5 3 4 7 2" xfId="18056"/>
    <cellStyle name="Note 2 5 3 4 7 3" xfId="25272"/>
    <cellStyle name="Note 2 5 3 4 7 4" xfId="30343"/>
    <cellStyle name="Note 2 5 3 4 7 5" xfId="35019"/>
    <cellStyle name="Note 2 5 3 4 7 6" xfId="40497"/>
    <cellStyle name="Note 2 5 3 4 7 7" xfId="45395"/>
    <cellStyle name="Note 2 5 3 4 7 8" xfId="51405"/>
    <cellStyle name="Note 2 5 3 4 8" xfId="4501"/>
    <cellStyle name="Note 2 5 3 4 8 2" xfId="18057"/>
    <cellStyle name="Note 2 5 3 4 8 3" xfId="25273"/>
    <cellStyle name="Note 2 5 3 4 8 4" xfId="30344"/>
    <cellStyle name="Note 2 5 3 4 8 5" xfId="35020"/>
    <cellStyle name="Note 2 5 3 4 8 6" xfId="40498"/>
    <cellStyle name="Note 2 5 3 4 8 7" xfId="45396"/>
    <cellStyle name="Note 2 5 3 4 8 8" xfId="51406"/>
    <cellStyle name="Note 2 5 3 4 9" xfId="6562"/>
    <cellStyle name="Note 2 5 3 4 9 2" xfId="18058"/>
    <cellStyle name="Note 2 5 3 4 9 3" xfId="25274"/>
    <cellStyle name="Note 2 5 3 4 9 4" xfId="30345"/>
    <cellStyle name="Note 2 5 3 4 9 5" xfId="35021"/>
    <cellStyle name="Note 2 5 3 4 9 6" xfId="40499"/>
    <cellStyle name="Note 2 5 3 4 9 7" xfId="45397"/>
    <cellStyle name="Note 2 5 3 4 9 8" xfId="51407"/>
    <cellStyle name="Note 2 5 3 5" xfId="5678"/>
    <cellStyle name="Note 2 5 3 5 2" xfId="18059"/>
    <cellStyle name="Note 2 5 3 5 3" xfId="25275"/>
    <cellStyle name="Note 2 5 3 5 4" xfId="30346"/>
    <cellStyle name="Note 2 5 3 5 5" xfId="35022"/>
    <cellStyle name="Note 2 5 3 5 6" xfId="40500"/>
    <cellStyle name="Note 2 5 3 5 7" xfId="45398"/>
    <cellStyle name="Note 2 5 3 5 8" xfId="51408"/>
    <cellStyle name="Note 2 5 3 6" xfId="5990"/>
    <cellStyle name="Note 2 5 3 6 2" xfId="18060"/>
    <cellStyle name="Note 2 5 3 6 3" xfId="25276"/>
    <cellStyle name="Note 2 5 3 6 4" xfId="30347"/>
    <cellStyle name="Note 2 5 3 6 5" xfId="35023"/>
    <cellStyle name="Note 2 5 3 6 6" xfId="40501"/>
    <cellStyle name="Note 2 5 3 6 7" xfId="45399"/>
    <cellStyle name="Note 2 5 3 6 8" xfId="51409"/>
    <cellStyle name="Note 2 5 3 7" xfId="3880"/>
    <cellStyle name="Note 2 5 3 7 2" xfId="18061"/>
    <cellStyle name="Note 2 5 3 7 3" xfId="25277"/>
    <cellStyle name="Note 2 5 3 7 4" xfId="30348"/>
    <cellStyle name="Note 2 5 3 7 5" xfId="35024"/>
    <cellStyle name="Note 2 5 3 7 6" xfId="40502"/>
    <cellStyle name="Note 2 5 3 7 7" xfId="45400"/>
    <cellStyle name="Note 2 5 3 7 8" xfId="51410"/>
    <cellStyle name="Note 2 5 3 8" xfId="4907"/>
    <cellStyle name="Note 2 5 3 8 2" xfId="18062"/>
    <cellStyle name="Note 2 5 3 8 3" xfId="25278"/>
    <cellStyle name="Note 2 5 3 8 4" xfId="30349"/>
    <cellStyle name="Note 2 5 3 8 5" xfId="35025"/>
    <cellStyle name="Note 2 5 3 8 6" xfId="40503"/>
    <cellStyle name="Note 2 5 3 8 7" xfId="45401"/>
    <cellStyle name="Note 2 5 3 8 8" xfId="51411"/>
    <cellStyle name="Note 2 5 3 9" xfId="10796"/>
    <cellStyle name="Note 2 5 30" xfId="4506"/>
    <cellStyle name="Note 2 5 30 2" xfId="18063"/>
    <cellStyle name="Note 2 5 30 3" xfId="25279"/>
    <cellStyle name="Note 2 5 30 4" xfId="30350"/>
    <cellStyle name="Note 2 5 30 5" xfId="35026"/>
    <cellStyle name="Note 2 5 30 6" xfId="40504"/>
    <cellStyle name="Note 2 5 30 7" xfId="45402"/>
    <cellStyle name="Note 2 5 30 8" xfId="51412"/>
    <cellStyle name="Note 2 5 31" xfId="5913"/>
    <cellStyle name="Note 2 5 31 2" xfId="18064"/>
    <cellStyle name="Note 2 5 31 3" xfId="25280"/>
    <cellStyle name="Note 2 5 31 4" xfId="30351"/>
    <cellStyle name="Note 2 5 31 5" xfId="35027"/>
    <cellStyle name="Note 2 5 31 6" xfId="40505"/>
    <cellStyle name="Note 2 5 31 7" xfId="45403"/>
    <cellStyle name="Note 2 5 31 8" xfId="51413"/>
    <cellStyle name="Note 2 5 32" xfId="5818"/>
    <cellStyle name="Note 2 5 32 2" xfId="18065"/>
    <cellStyle name="Note 2 5 32 3" xfId="25281"/>
    <cellStyle name="Note 2 5 32 4" xfId="30352"/>
    <cellStyle name="Note 2 5 32 5" xfId="35028"/>
    <cellStyle name="Note 2 5 32 6" xfId="40506"/>
    <cellStyle name="Note 2 5 32 7" xfId="45404"/>
    <cellStyle name="Note 2 5 32 8" xfId="51414"/>
    <cellStyle name="Note 2 5 33" xfId="4848"/>
    <cellStyle name="Note 2 5 33 2" xfId="18066"/>
    <cellStyle name="Note 2 5 33 3" xfId="25282"/>
    <cellStyle name="Note 2 5 33 4" xfId="30353"/>
    <cellStyle name="Note 2 5 33 5" xfId="35029"/>
    <cellStyle name="Note 2 5 33 6" xfId="40507"/>
    <cellStyle name="Note 2 5 33 7" xfId="45405"/>
    <cellStyle name="Note 2 5 33 8" xfId="51415"/>
    <cellStyle name="Note 2 5 34" xfId="10549"/>
    <cellStyle name="Note 2 5 35" xfId="26868"/>
    <cellStyle name="Note 2 5 36" xfId="46905"/>
    <cellStyle name="Note 2 5 4" xfId="790"/>
    <cellStyle name="Note 2 5 4 10" xfId="12715"/>
    <cellStyle name="Note 2 5 4 11" xfId="46980"/>
    <cellStyle name="Note 2 5 4 2" xfId="4098"/>
    <cellStyle name="Note 2 5 4 2 10" xfId="40508"/>
    <cellStyle name="Note 2 5 4 2 11" xfId="45406"/>
    <cellStyle name="Note 2 5 4 2 12" xfId="51416"/>
    <cellStyle name="Note 2 5 4 2 2" xfId="6892"/>
    <cellStyle name="Note 2 5 4 2 2 2" xfId="18068"/>
    <cellStyle name="Note 2 5 4 2 2 3" xfId="25284"/>
    <cellStyle name="Note 2 5 4 2 2 4" xfId="30355"/>
    <cellStyle name="Note 2 5 4 2 2 5" xfId="35031"/>
    <cellStyle name="Note 2 5 4 2 2 6" xfId="40509"/>
    <cellStyle name="Note 2 5 4 2 2 7" xfId="45407"/>
    <cellStyle name="Note 2 5 4 2 2 8" xfId="51417"/>
    <cellStyle name="Note 2 5 4 2 3" xfId="3866"/>
    <cellStyle name="Note 2 5 4 2 3 2" xfId="18069"/>
    <cellStyle name="Note 2 5 4 2 3 3" xfId="25285"/>
    <cellStyle name="Note 2 5 4 2 3 4" xfId="30356"/>
    <cellStyle name="Note 2 5 4 2 3 5" xfId="35032"/>
    <cellStyle name="Note 2 5 4 2 3 6" xfId="40510"/>
    <cellStyle name="Note 2 5 4 2 3 7" xfId="45408"/>
    <cellStyle name="Note 2 5 4 2 3 8" xfId="51418"/>
    <cellStyle name="Note 2 5 4 2 4" xfId="6533"/>
    <cellStyle name="Note 2 5 4 2 4 2" xfId="18070"/>
    <cellStyle name="Note 2 5 4 2 4 3" xfId="25286"/>
    <cellStyle name="Note 2 5 4 2 4 4" xfId="30357"/>
    <cellStyle name="Note 2 5 4 2 4 5" xfId="35033"/>
    <cellStyle name="Note 2 5 4 2 4 6" xfId="40511"/>
    <cellStyle name="Note 2 5 4 2 4 7" xfId="45409"/>
    <cellStyle name="Note 2 5 4 2 4 8" xfId="51419"/>
    <cellStyle name="Note 2 5 4 2 5" xfId="6486"/>
    <cellStyle name="Note 2 5 4 2 5 2" xfId="18071"/>
    <cellStyle name="Note 2 5 4 2 5 3" xfId="25287"/>
    <cellStyle name="Note 2 5 4 2 5 4" xfId="30358"/>
    <cellStyle name="Note 2 5 4 2 5 5" xfId="35034"/>
    <cellStyle name="Note 2 5 4 2 5 6" xfId="40512"/>
    <cellStyle name="Note 2 5 4 2 5 7" xfId="45410"/>
    <cellStyle name="Note 2 5 4 2 5 8" xfId="51420"/>
    <cellStyle name="Note 2 5 4 2 6" xfId="18067"/>
    <cellStyle name="Note 2 5 4 2 7" xfId="25283"/>
    <cellStyle name="Note 2 5 4 2 8" xfId="30354"/>
    <cellStyle name="Note 2 5 4 2 9" xfId="35030"/>
    <cellStyle name="Note 2 5 4 3" xfId="4132"/>
    <cellStyle name="Note 2 5 4 3 10" xfId="18072"/>
    <cellStyle name="Note 2 5 4 3 11" xfId="25288"/>
    <cellStyle name="Note 2 5 4 3 12" xfId="30359"/>
    <cellStyle name="Note 2 5 4 3 13" xfId="35035"/>
    <cellStyle name="Note 2 5 4 3 14" xfId="40513"/>
    <cellStyle name="Note 2 5 4 3 15" xfId="45411"/>
    <cellStyle name="Note 2 5 4 3 16" xfId="51421"/>
    <cellStyle name="Note 2 5 4 3 2" xfId="6907"/>
    <cellStyle name="Note 2 5 4 3 2 2" xfId="18073"/>
    <cellStyle name="Note 2 5 4 3 2 3" xfId="25289"/>
    <cellStyle name="Note 2 5 4 3 2 4" xfId="30360"/>
    <cellStyle name="Note 2 5 4 3 2 5" xfId="35036"/>
    <cellStyle name="Note 2 5 4 3 2 6" xfId="40514"/>
    <cellStyle name="Note 2 5 4 3 2 7" xfId="45412"/>
    <cellStyle name="Note 2 5 4 3 2 8" xfId="51422"/>
    <cellStyle name="Note 2 5 4 3 3" xfId="7550"/>
    <cellStyle name="Note 2 5 4 3 3 2" xfId="18074"/>
    <cellStyle name="Note 2 5 4 3 3 3" xfId="25290"/>
    <cellStyle name="Note 2 5 4 3 3 4" xfId="30361"/>
    <cellStyle name="Note 2 5 4 3 3 5" xfId="35037"/>
    <cellStyle name="Note 2 5 4 3 3 6" xfId="40515"/>
    <cellStyle name="Note 2 5 4 3 3 7" xfId="45413"/>
    <cellStyle name="Note 2 5 4 3 3 8" xfId="51423"/>
    <cellStyle name="Note 2 5 4 3 4" xfId="5215"/>
    <cellStyle name="Note 2 5 4 3 4 2" xfId="18075"/>
    <cellStyle name="Note 2 5 4 3 4 3" xfId="25291"/>
    <cellStyle name="Note 2 5 4 3 4 4" xfId="30362"/>
    <cellStyle name="Note 2 5 4 3 4 5" xfId="35038"/>
    <cellStyle name="Note 2 5 4 3 4 6" xfId="40516"/>
    <cellStyle name="Note 2 5 4 3 4 7" xfId="45414"/>
    <cellStyle name="Note 2 5 4 3 4 8" xfId="51424"/>
    <cellStyle name="Note 2 5 4 3 5" xfId="6196"/>
    <cellStyle name="Note 2 5 4 3 5 2" xfId="18076"/>
    <cellStyle name="Note 2 5 4 3 5 3" xfId="25292"/>
    <cellStyle name="Note 2 5 4 3 5 4" xfId="30363"/>
    <cellStyle name="Note 2 5 4 3 5 5" xfId="35039"/>
    <cellStyle name="Note 2 5 4 3 5 6" xfId="40517"/>
    <cellStyle name="Note 2 5 4 3 5 7" xfId="45415"/>
    <cellStyle name="Note 2 5 4 3 5 8" xfId="51425"/>
    <cellStyle name="Note 2 5 4 3 6" xfId="7570"/>
    <cellStyle name="Note 2 5 4 3 6 2" xfId="18077"/>
    <cellStyle name="Note 2 5 4 3 6 3" xfId="25293"/>
    <cellStyle name="Note 2 5 4 3 6 4" xfId="30364"/>
    <cellStyle name="Note 2 5 4 3 6 5" xfId="35040"/>
    <cellStyle name="Note 2 5 4 3 6 6" xfId="40518"/>
    <cellStyle name="Note 2 5 4 3 6 7" xfId="45416"/>
    <cellStyle name="Note 2 5 4 3 6 8" xfId="51426"/>
    <cellStyle name="Note 2 5 4 3 7" xfId="5646"/>
    <cellStyle name="Note 2 5 4 3 7 2" xfId="18078"/>
    <cellStyle name="Note 2 5 4 3 7 3" xfId="25294"/>
    <cellStyle name="Note 2 5 4 3 7 4" xfId="30365"/>
    <cellStyle name="Note 2 5 4 3 7 5" xfId="35041"/>
    <cellStyle name="Note 2 5 4 3 7 6" xfId="40519"/>
    <cellStyle name="Note 2 5 4 3 7 7" xfId="45417"/>
    <cellStyle name="Note 2 5 4 3 7 8" xfId="51427"/>
    <cellStyle name="Note 2 5 4 3 8" xfId="9040"/>
    <cellStyle name="Note 2 5 4 3 8 2" xfId="18079"/>
    <cellStyle name="Note 2 5 4 3 8 3" xfId="25295"/>
    <cellStyle name="Note 2 5 4 3 8 4" xfId="30366"/>
    <cellStyle name="Note 2 5 4 3 8 5" xfId="35042"/>
    <cellStyle name="Note 2 5 4 3 8 6" xfId="40520"/>
    <cellStyle name="Note 2 5 4 3 8 7" xfId="45418"/>
    <cellStyle name="Note 2 5 4 3 8 8" xfId="51428"/>
    <cellStyle name="Note 2 5 4 3 9" xfId="3720"/>
    <cellStyle name="Note 2 5 4 3 9 2" xfId="18080"/>
    <cellStyle name="Note 2 5 4 3 9 3" xfId="25296"/>
    <cellStyle name="Note 2 5 4 3 9 4" xfId="30367"/>
    <cellStyle name="Note 2 5 4 3 9 5" xfId="35043"/>
    <cellStyle name="Note 2 5 4 3 9 6" xfId="40521"/>
    <cellStyle name="Note 2 5 4 3 9 7" xfId="45419"/>
    <cellStyle name="Note 2 5 4 3 9 8" xfId="51429"/>
    <cellStyle name="Note 2 5 4 4" xfId="4048"/>
    <cellStyle name="Note 2 5 4 4 10" xfId="18081"/>
    <cellStyle name="Note 2 5 4 4 11" xfId="25297"/>
    <cellStyle name="Note 2 5 4 4 12" xfId="30368"/>
    <cellStyle name="Note 2 5 4 4 13" xfId="35044"/>
    <cellStyle name="Note 2 5 4 4 14" xfId="40522"/>
    <cellStyle name="Note 2 5 4 4 15" xfId="45420"/>
    <cellStyle name="Note 2 5 4 4 16" xfId="51430"/>
    <cellStyle name="Note 2 5 4 4 2" xfId="7374"/>
    <cellStyle name="Note 2 5 4 4 2 2" xfId="18082"/>
    <cellStyle name="Note 2 5 4 4 2 3" xfId="25298"/>
    <cellStyle name="Note 2 5 4 4 2 4" xfId="30369"/>
    <cellStyle name="Note 2 5 4 4 2 5" xfId="35045"/>
    <cellStyle name="Note 2 5 4 4 2 6" xfId="40523"/>
    <cellStyle name="Note 2 5 4 4 2 7" xfId="45421"/>
    <cellStyle name="Note 2 5 4 4 2 8" xfId="51431"/>
    <cellStyle name="Note 2 5 4 4 3" xfId="7894"/>
    <cellStyle name="Note 2 5 4 4 3 2" xfId="18083"/>
    <cellStyle name="Note 2 5 4 4 3 3" xfId="25299"/>
    <cellStyle name="Note 2 5 4 4 3 4" xfId="30370"/>
    <cellStyle name="Note 2 5 4 4 3 5" xfId="35046"/>
    <cellStyle name="Note 2 5 4 4 3 6" xfId="40524"/>
    <cellStyle name="Note 2 5 4 4 3 7" xfId="45422"/>
    <cellStyle name="Note 2 5 4 4 3 8" xfId="51432"/>
    <cellStyle name="Note 2 5 4 4 4" xfId="8235"/>
    <cellStyle name="Note 2 5 4 4 4 2" xfId="18084"/>
    <cellStyle name="Note 2 5 4 4 4 3" xfId="25300"/>
    <cellStyle name="Note 2 5 4 4 4 4" xfId="30371"/>
    <cellStyle name="Note 2 5 4 4 4 5" xfId="35047"/>
    <cellStyle name="Note 2 5 4 4 4 6" xfId="40525"/>
    <cellStyle name="Note 2 5 4 4 4 7" xfId="45423"/>
    <cellStyle name="Note 2 5 4 4 4 8" xfId="51433"/>
    <cellStyle name="Note 2 5 4 4 5" xfId="8667"/>
    <cellStyle name="Note 2 5 4 4 5 2" xfId="18085"/>
    <cellStyle name="Note 2 5 4 4 5 3" xfId="25301"/>
    <cellStyle name="Note 2 5 4 4 5 4" xfId="30372"/>
    <cellStyle name="Note 2 5 4 4 5 5" xfId="35048"/>
    <cellStyle name="Note 2 5 4 4 5 6" xfId="40526"/>
    <cellStyle name="Note 2 5 4 4 5 7" xfId="45424"/>
    <cellStyle name="Note 2 5 4 4 5 8" xfId="51434"/>
    <cellStyle name="Note 2 5 4 4 6" xfId="9016"/>
    <cellStyle name="Note 2 5 4 4 6 2" xfId="18086"/>
    <cellStyle name="Note 2 5 4 4 6 3" xfId="25302"/>
    <cellStyle name="Note 2 5 4 4 6 4" xfId="30373"/>
    <cellStyle name="Note 2 5 4 4 6 5" xfId="35049"/>
    <cellStyle name="Note 2 5 4 4 6 6" xfId="40527"/>
    <cellStyle name="Note 2 5 4 4 6 7" xfId="45425"/>
    <cellStyle name="Note 2 5 4 4 6 8" xfId="51435"/>
    <cellStyle name="Note 2 5 4 4 7" xfId="9470"/>
    <cellStyle name="Note 2 5 4 4 7 2" xfId="18087"/>
    <cellStyle name="Note 2 5 4 4 7 3" xfId="25303"/>
    <cellStyle name="Note 2 5 4 4 7 4" xfId="30374"/>
    <cellStyle name="Note 2 5 4 4 7 5" xfId="35050"/>
    <cellStyle name="Note 2 5 4 4 7 6" xfId="40528"/>
    <cellStyle name="Note 2 5 4 4 7 7" xfId="45426"/>
    <cellStyle name="Note 2 5 4 4 7 8" xfId="51436"/>
    <cellStyle name="Note 2 5 4 4 8" xfId="9790"/>
    <cellStyle name="Note 2 5 4 4 8 2" xfId="18088"/>
    <cellStyle name="Note 2 5 4 4 8 3" xfId="25304"/>
    <cellStyle name="Note 2 5 4 4 8 4" xfId="30375"/>
    <cellStyle name="Note 2 5 4 4 8 5" xfId="35051"/>
    <cellStyle name="Note 2 5 4 4 8 6" xfId="40529"/>
    <cellStyle name="Note 2 5 4 4 8 7" xfId="45427"/>
    <cellStyle name="Note 2 5 4 4 8 8" xfId="51437"/>
    <cellStyle name="Note 2 5 4 4 9" xfId="10059"/>
    <cellStyle name="Note 2 5 4 4 9 2" xfId="18089"/>
    <cellStyle name="Note 2 5 4 4 9 3" xfId="25305"/>
    <cellStyle name="Note 2 5 4 4 9 4" xfId="30376"/>
    <cellStyle name="Note 2 5 4 4 9 5" xfId="35052"/>
    <cellStyle name="Note 2 5 4 4 9 6" xfId="40530"/>
    <cellStyle name="Note 2 5 4 4 9 7" xfId="45428"/>
    <cellStyle name="Note 2 5 4 4 9 8" xfId="51438"/>
    <cellStyle name="Note 2 5 4 5" xfId="5816"/>
    <cellStyle name="Note 2 5 4 5 2" xfId="18090"/>
    <cellStyle name="Note 2 5 4 5 3" xfId="25306"/>
    <cellStyle name="Note 2 5 4 5 4" xfId="30377"/>
    <cellStyle name="Note 2 5 4 5 5" xfId="35053"/>
    <cellStyle name="Note 2 5 4 5 6" xfId="40531"/>
    <cellStyle name="Note 2 5 4 5 7" xfId="45429"/>
    <cellStyle name="Note 2 5 4 5 8" xfId="51439"/>
    <cellStyle name="Note 2 5 4 6" xfId="5621"/>
    <cellStyle name="Note 2 5 4 6 2" xfId="18091"/>
    <cellStyle name="Note 2 5 4 6 3" xfId="25307"/>
    <cellStyle name="Note 2 5 4 6 4" xfId="30378"/>
    <cellStyle name="Note 2 5 4 6 5" xfId="35054"/>
    <cellStyle name="Note 2 5 4 6 6" xfId="40532"/>
    <cellStyle name="Note 2 5 4 6 7" xfId="45430"/>
    <cellStyle name="Note 2 5 4 6 8" xfId="51440"/>
    <cellStyle name="Note 2 5 4 7" xfId="4287"/>
    <cellStyle name="Note 2 5 4 7 2" xfId="18092"/>
    <cellStyle name="Note 2 5 4 7 3" xfId="25308"/>
    <cellStyle name="Note 2 5 4 7 4" xfId="30379"/>
    <cellStyle name="Note 2 5 4 7 5" xfId="35055"/>
    <cellStyle name="Note 2 5 4 7 6" xfId="40533"/>
    <cellStyle name="Note 2 5 4 7 7" xfId="45431"/>
    <cellStyle name="Note 2 5 4 7 8" xfId="51441"/>
    <cellStyle name="Note 2 5 4 8" xfId="5839"/>
    <cellStyle name="Note 2 5 4 8 2" xfId="18093"/>
    <cellStyle name="Note 2 5 4 8 3" xfId="25309"/>
    <cellStyle name="Note 2 5 4 8 4" xfId="30380"/>
    <cellStyle name="Note 2 5 4 8 5" xfId="35056"/>
    <cellStyle name="Note 2 5 4 8 6" xfId="40534"/>
    <cellStyle name="Note 2 5 4 8 7" xfId="45432"/>
    <cellStyle name="Note 2 5 4 8 8" xfId="51442"/>
    <cellStyle name="Note 2 5 4 9" xfId="10835"/>
    <cellStyle name="Note 2 5 5" xfId="829"/>
    <cellStyle name="Note 2 5 5 10" xfId="19184"/>
    <cellStyle name="Note 2 5 5 11" xfId="46992"/>
    <cellStyle name="Note 2 5 5 2" xfId="4121"/>
    <cellStyle name="Note 2 5 5 2 10" xfId="40535"/>
    <cellStyle name="Note 2 5 5 2 11" xfId="45433"/>
    <cellStyle name="Note 2 5 5 2 12" xfId="51443"/>
    <cellStyle name="Note 2 5 5 2 2" xfId="6902"/>
    <cellStyle name="Note 2 5 5 2 2 2" xfId="18095"/>
    <cellStyle name="Note 2 5 5 2 2 3" xfId="25311"/>
    <cellStyle name="Note 2 5 5 2 2 4" xfId="30382"/>
    <cellStyle name="Note 2 5 5 2 2 5" xfId="35058"/>
    <cellStyle name="Note 2 5 5 2 2 6" xfId="40536"/>
    <cellStyle name="Note 2 5 5 2 2 7" xfId="45434"/>
    <cellStyle name="Note 2 5 5 2 2 8" xfId="51444"/>
    <cellStyle name="Note 2 5 5 2 3" xfId="4127"/>
    <cellStyle name="Note 2 5 5 2 3 2" xfId="18096"/>
    <cellStyle name="Note 2 5 5 2 3 3" xfId="25312"/>
    <cellStyle name="Note 2 5 5 2 3 4" xfId="30383"/>
    <cellStyle name="Note 2 5 5 2 3 5" xfId="35059"/>
    <cellStyle name="Note 2 5 5 2 3 6" xfId="40537"/>
    <cellStyle name="Note 2 5 5 2 3 7" xfId="45435"/>
    <cellStyle name="Note 2 5 5 2 3 8" xfId="51445"/>
    <cellStyle name="Note 2 5 5 2 4" xfId="6570"/>
    <cellStyle name="Note 2 5 5 2 4 2" xfId="18097"/>
    <cellStyle name="Note 2 5 5 2 4 3" xfId="25313"/>
    <cellStyle name="Note 2 5 5 2 4 4" xfId="30384"/>
    <cellStyle name="Note 2 5 5 2 4 5" xfId="35060"/>
    <cellStyle name="Note 2 5 5 2 4 6" xfId="40538"/>
    <cellStyle name="Note 2 5 5 2 4 7" xfId="45436"/>
    <cellStyle name="Note 2 5 5 2 4 8" xfId="51446"/>
    <cellStyle name="Note 2 5 5 2 5" xfId="6161"/>
    <cellStyle name="Note 2 5 5 2 5 2" xfId="18098"/>
    <cellStyle name="Note 2 5 5 2 5 3" xfId="25314"/>
    <cellStyle name="Note 2 5 5 2 5 4" xfId="30385"/>
    <cellStyle name="Note 2 5 5 2 5 5" xfId="35061"/>
    <cellStyle name="Note 2 5 5 2 5 6" xfId="40539"/>
    <cellStyle name="Note 2 5 5 2 5 7" xfId="45437"/>
    <cellStyle name="Note 2 5 5 2 5 8" xfId="51447"/>
    <cellStyle name="Note 2 5 5 2 6" xfId="18094"/>
    <cellStyle name="Note 2 5 5 2 7" xfId="25310"/>
    <cellStyle name="Note 2 5 5 2 8" xfId="30381"/>
    <cellStyle name="Note 2 5 5 2 9" xfId="35057"/>
    <cellStyle name="Note 2 5 5 3" xfId="5051"/>
    <cellStyle name="Note 2 5 5 3 10" xfId="18099"/>
    <cellStyle name="Note 2 5 5 3 11" xfId="25315"/>
    <cellStyle name="Note 2 5 5 3 12" xfId="30386"/>
    <cellStyle name="Note 2 5 5 3 13" xfId="35062"/>
    <cellStyle name="Note 2 5 5 3 14" xfId="40540"/>
    <cellStyle name="Note 2 5 5 3 15" xfId="45438"/>
    <cellStyle name="Note 2 5 5 3 16" xfId="51448"/>
    <cellStyle name="Note 2 5 5 3 2" xfId="7250"/>
    <cellStyle name="Note 2 5 5 3 2 2" xfId="18100"/>
    <cellStyle name="Note 2 5 5 3 2 3" xfId="25316"/>
    <cellStyle name="Note 2 5 5 3 2 4" xfId="30387"/>
    <cellStyle name="Note 2 5 5 3 2 5" xfId="35063"/>
    <cellStyle name="Note 2 5 5 3 2 6" xfId="40541"/>
    <cellStyle name="Note 2 5 5 3 2 7" xfId="45439"/>
    <cellStyle name="Note 2 5 5 3 2 8" xfId="51449"/>
    <cellStyle name="Note 2 5 5 3 3" xfId="7785"/>
    <cellStyle name="Note 2 5 5 3 3 2" xfId="18101"/>
    <cellStyle name="Note 2 5 5 3 3 3" xfId="25317"/>
    <cellStyle name="Note 2 5 5 3 3 4" xfId="30388"/>
    <cellStyle name="Note 2 5 5 3 3 5" xfId="35064"/>
    <cellStyle name="Note 2 5 5 3 3 6" xfId="40542"/>
    <cellStyle name="Note 2 5 5 3 3 7" xfId="45440"/>
    <cellStyle name="Note 2 5 5 3 3 8" xfId="51450"/>
    <cellStyle name="Note 2 5 5 3 4" xfId="8116"/>
    <cellStyle name="Note 2 5 5 3 4 2" xfId="18102"/>
    <cellStyle name="Note 2 5 5 3 4 3" xfId="25318"/>
    <cellStyle name="Note 2 5 5 3 4 4" xfId="30389"/>
    <cellStyle name="Note 2 5 5 3 4 5" xfId="35065"/>
    <cellStyle name="Note 2 5 5 3 4 6" xfId="40543"/>
    <cellStyle name="Note 2 5 5 3 4 7" xfId="45441"/>
    <cellStyle name="Note 2 5 5 3 4 8" xfId="51451"/>
    <cellStyle name="Note 2 5 5 3 5" xfId="8554"/>
    <cellStyle name="Note 2 5 5 3 5 2" xfId="18103"/>
    <cellStyle name="Note 2 5 5 3 5 3" xfId="25319"/>
    <cellStyle name="Note 2 5 5 3 5 4" xfId="30390"/>
    <cellStyle name="Note 2 5 5 3 5 5" xfId="35066"/>
    <cellStyle name="Note 2 5 5 3 5 6" xfId="40544"/>
    <cellStyle name="Note 2 5 5 3 5 7" xfId="45442"/>
    <cellStyle name="Note 2 5 5 3 5 8" xfId="51452"/>
    <cellStyle name="Note 2 5 5 3 6" xfId="8908"/>
    <cellStyle name="Note 2 5 5 3 6 2" xfId="18104"/>
    <cellStyle name="Note 2 5 5 3 6 3" xfId="25320"/>
    <cellStyle name="Note 2 5 5 3 6 4" xfId="30391"/>
    <cellStyle name="Note 2 5 5 3 6 5" xfId="35067"/>
    <cellStyle name="Note 2 5 5 3 6 6" xfId="40545"/>
    <cellStyle name="Note 2 5 5 3 6 7" xfId="45443"/>
    <cellStyle name="Note 2 5 5 3 6 8" xfId="51453"/>
    <cellStyle name="Note 2 5 5 3 7" xfId="9359"/>
    <cellStyle name="Note 2 5 5 3 7 2" xfId="18105"/>
    <cellStyle name="Note 2 5 5 3 7 3" xfId="25321"/>
    <cellStyle name="Note 2 5 5 3 7 4" xfId="30392"/>
    <cellStyle name="Note 2 5 5 3 7 5" xfId="35068"/>
    <cellStyle name="Note 2 5 5 3 7 6" xfId="40546"/>
    <cellStyle name="Note 2 5 5 3 7 7" xfId="45444"/>
    <cellStyle name="Note 2 5 5 3 7 8" xfId="51454"/>
    <cellStyle name="Note 2 5 5 3 8" xfId="9709"/>
    <cellStyle name="Note 2 5 5 3 8 2" xfId="18106"/>
    <cellStyle name="Note 2 5 5 3 8 3" xfId="25322"/>
    <cellStyle name="Note 2 5 5 3 8 4" xfId="30393"/>
    <cellStyle name="Note 2 5 5 3 8 5" xfId="35069"/>
    <cellStyle name="Note 2 5 5 3 8 6" xfId="40547"/>
    <cellStyle name="Note 2 5 5 3 8 7" xfId="45445"/>
    <cellStyle name="Note 2 5 5 3 8 8" xfId="51455"/>
    <cellStyle name="Note 2 5 5 3 9" xfId="9976"/>
    <cellStyle name="Note 2 5 5 3 9 2" xfId="18107"/>
    <cellStyle name="Note 2 5 5 3 9 3" xfId="25323"/>
    <cellStyle name="Note 2 5 5 3 9 4" xfId="30394"/>
    <cellStyle name="Note 2 5 5 3 9 5" xfId="35070"/>
    <cellStyle name="Note 2 5 5 3 9 6" xfId="40548"/>
    <cellStyle name="Note 2 5 5 3 9 7" xfId="45446"/>
    <cellStyle name="Note 2 5 5 3 9 8" xfId="51456"/>
    <cellStyle name="Note 2 5 5 4" xfId="3875"/>
    <cellStyle name="Note 2 5 5 4 10" xfId="18108"/>
    <cellStyle name="Note 2 5 5 4 11" xfId="25324"/>
    <cellStyle name="Note 2 5 5 4 12" xfId="30395"/>
    <cellStyle name="Note 2 5 5 4 13" xfId="35071"/>
    <cellStyle name="Note 2 5 5 4 14" xfId="40549"/>
    <cellStyle name="Note 2 5 5 4 15" xfId="45447"/>
    <cellStyle name="Note 2 5 5 4 16" xfId="51457"/>
    <cellStyle name="Note 2 5 5 4 2" xfId="7418"/>
    <cellStyle name="Note 2 5 5 4 2 2" xfId="18109"/>
    <cellStyle name="Note 2 5 5 4 2 3" xfId="25325"/>
    <cellStyle name="Note 2 5 5 4 2 4" xfId="30396"/>
    <cellStyle name="Note 2 5 5 4 2 5" xfId="35072"/>
    <cellStyle name="Note 2 5 5 4 2 6" xfId="40550"/>
    <cellStyle name="Note 2 5 5 4 2 7" xfId="45448"/>
    <cellStyle name="Note 2 5 5 4 2 8" xfId="51458"/>
    <cellStyle name="Note 2 5 5 4 3" xfId="7935"/>
    <cellStyle name="Note 2 5 5 4 3 2" xfId="18110"/>
    <cellStyle name="Note 2 5 5 4 3 3" xfId="25326"/>
    <cellStyle name="Note 2 5 5 4 3 4" xfId="30397"/>
    <cellStyle name="Note 2 5 5 4 3 5" xfId="35073"/>
    <cellStyle name="Note 2 5 5 4 3 6" xfId="40551"/>
    <cellStyle name="Note 2 5 5 4 3 7" xfId="45449"/>
    <cellStyle name="Note 2 5 5 4 3 8" xfId="51459"/>
    <cellStyle name="Note 2 5 5 4 4" xfId="8275"/>
    <cellStyle name="Note 2 5 5 4 4 2" xfId="18111"/>
    <cellStyle name="Note 2 5 5 4 4 3" xfId="25327"/>
    <cellStyle name="Note 2 5 5 4 4 4" xfId="30398"/>
    <cellStyle name="Note 2 5 5 4 4 5" xfId="35074"/>
    <cellStyle name="Note 2 5 5 4 4 6" xfId="40552"/>
    <cellStyle name="Note 2 5 5 4 4 7" xfId="45450"/>
    <cellStyle name="Note 2 5 5 4 4 8" xfId="51460"/>
    <cellStyle name="Note 2 5 5 4 5" xfId="8709"/>
    <cellStyle name="Note 2 5 5 4 5 2" xfId="18112"/>
    <cellStyle name="Note 2 5 5 4 5 3" xfId="25328"/>
    <cellStyle name="Note 2 5 5 4 5 4" xfId="30399"/>
    <cellStyle name="Note 2 5 5 4 5 5" xfId="35075"/>
    <cellStyle name="Note 2 5 5 4 5 6" xfId="40553"/>
    <cellStyle name="Note 2 5 5 4 5 7" xfId="45451"/>
    <cellStyle name="Note 2 5 5 4 5 8" xfId="51461"/>
    <cellStyle name="Note 2 5 5 4 6" xfId="9057"/>
    <cellStyle name="Note 2 5 5 4 6 2" xfId="18113"/>
    <cellStyle name="Note 2 5 5 4 6 3" xfId="25329"/>
    <cellStyle name="Note 2 5 5 4 6 4" xfId="30400"/>
    <cellStyle name="Note 2 5 5 4 6 5" xfId="35076"/>
    <cellStyle name="Note 2 5 5 4 6 6" xfId="40554"/>
    <cellStyle name="Note 2 5 5 4 6 7" xfId="45452"/>
    <cellStyle name="Note 2 5 5 4 6 8" xfId="51462"/>
    <cellStyle name="Note 2 5 5 4 7" xfId="9510"/>
    <cellStyle name="Note 2 5 5 4 7 2" xfId="18114"/>
    <cellStyle name="Note 2 5 5 4 7 3" xfId="25330"/>
    <cellStyle name="Note 2 5 5 4 7 4" xfId="30401"/>
    <cellStyle name="Note 2 5 5 4 7 5" xfId="35077"/>
    <cellStyle name="Note 2 5 5 4 7 6" xfId="40555"/>
    <cellStyle name="Note 2 5 5 4 7 7" xfId="45453"/>
    <cellStyle name="Note 2 5 5 4 7 8" xfId="51463"/>
    <cellStyle name="Note 2 5 5 4 8" xfId="9827"/>
    <cellStyle name="Note 2 5 5 4 8 2" xfId="18115"/>
    <cellStyle name="Note 2 5 5 4 8 3" xfId="25331"/>
    <cellStyle name="Note 2 5 5 4 8 4" xfId="30402"/>
    <cellStyle name="Note 2 5 5 4 8 5" xfId="35078"/>
    <cellStyle name="Note 2 5 5 4 8 6" xfId="40556"/>
    <cellStyle name="Note 2 5 5 4 8 7" xfId="45454"/>
    <cellStyle name="Note 2 5 5 4 8 8" xfId="51464"/>
    <cellStyle name="Note 2 5 5 4 9" xfId="10096"/>
    <cellStyle name="Note 2 5 5 4 9 2" xfId="18116"/>
    <cellStyle name="Note 2 5 5 4 9 3" xfId="25332"/>
    <cellStyle name="Note 2 5 5 4 9 4" xfId="30403"/>
    <cellStyle name="Note 2 5 5 4 9 5" xfId="35079"/>
    <cellStyle name="Note 2 5 5 4 9 6" xfId="40557"/>
    <cellStyle name="Note 2 5 5 4 9 7" xfId="45455"/>
    <cellStyle name="Note 2 5 5 4 9 8" xfId="51465"/>
    <cellStyle name="Note 2 5 5 5" xfId="5972"/>
    <cellStyle name="Note 2 5 5 5 2" xfId="18117"/>
    <cellStyle name="Note 2 5 5 5 3" xfId="25333"/>
    <cellStyle name="Note 2 5 5 5 4" xfId="30404"/>
    <cellStyle name="Note 2 5 5 5 5" xfId="35080"/>
    <cellStyle name="Note 2 5 5 5 6" xfId="40558"/>
    <cellStyle name="Note 2 5 5 5 7" xfId="45456"/>
    <cellStyle name="Note 2 5 5 5 8" xfId="51466"/>
    <cellStyle name="Note 2 5 5 6" xfId="6034"/>
    <cellStyle name="Note 2 5 5 6 2" xfId="18118"/>
    <cellStyle name="Note 2 5 5 6 3" xfId="25334"/>
    <cellStyle name="Note 2 5 5 6 4" xfId="30405"/>
    <cellStyle name="Note 2 5 5 6 5" xfId="35081"/>
    <cellStyle name="Note 2 5 5 6 6" xfId="40559"/>
    <cellStyle name="Note 2 5 5 6 7" xfId="45457"/>
    <cellStyle name="Note 2 5 5 6 8" xfId="51467"/>
    <cellStyle name="Note 2 5 5 7" xfId="5305"/>
    <cellStyle name="Note 2 5 5 7 2" xfId="18119"/>
    <cellStyle name="Note 2 5 5 7 3" xfId="25335"/>
    <cellStyle name="Note 2 5 5 7 4" xfId="30406"/>
    <cellStyle name="Note 2 5 5 7 5" xfId="35082"/>
    <cellStyle name="Note 2 5 5 7 6" xfId="40560"/>
    <cellStyle name="Note 2 5 5 7 7" xfId="45458"/>
    <cellStyle name="Note 2 5 5 7 8" xfId="51468"/>
    <cellStyle name="Note 2 5 5 8" xfId="5543"/>
    <cellStyle name="Note 2 5 5 8 2" xfId="18120"/>
    <cellStyle name="Note 2 5 5 8 3" xfId="25336"/>
    <cellStyle name="Note 2 5 5 8 4" xfId="30407"/>
    <cellStyle name="Note 2 5 5 8 5" xfId="35083"/>
    <cellStyle name="Note 2 5 5 8 6" xfId="40561"/>
    <cellStyle name="Note 2 5 5 8 7" xfId="45459"/>
    <cellStyle name="Note 2 5 5 8 8" xfId="51469"/>
    <cellStyle name="Note 2 5 5 9" xfId="10869"/>
    <cellStyle name="Note 2 5 6" xfId="869"/>
    <cellStyle name="Note 2 5 6 10" xfId="19813"/>
    <cellStyle name="Note 2 5 6 11" xfId="47002"/>
    <cellStyle name="Note 2 5 6 2" xfId="4144"/>
    <cellStyle name="Note 2 5 6 2 10" xfId="40562"/>
    <cellStyle name="Note 2 5 6 2 11" xfId="45460"/>
    <cellStyle name="Note 2 5 6 2 12" xfId="51470"/>
    <cellStyle name="Note 2 5 6 2 2" xfId="6915"/>
    <cellStyle name="Note 2 5 6 2 2 2" xfId="18122"/>
    <cellStyle name="Note 2 5 6 2 2 3" xfId="25338"/>
    <cellStyle name="Note 2 5 6 2 2 4" xfId="30409"/>
    <cellStyle name="Note 2 5 6 2 2 5" xfId="35085"/>
    <cellStyle name="Note 2 5 6 2 2 6" xfId="40563"/>
    <cellStyle name="Note 2 5 6 2 2 7" xfId="45461"/>
    <cellStyle name="Note 2 5 6 2 2 8" xfId="51471"/>
    <cellStyle name="Note 2 5 6 2 3" xfId="6271"/>
    <cellStyle name="Note 2 5 6 2 3 2" xfId="18123"/>
    <cellStyle name="Note 2 5 6 2 3 3" xfId="25339"/>
    <cellStyle name="Note 2 5 6 2 3 4" xfId="30410"/>
    <cellStyle name="Note 2 5 6 2 3 5" xfId="35086"/>
    <cellStyle name="Note 2 5 6 2 3 6" xfId="40564"/>
    <cellStyle name="Note 2 5 6 2 3 7" xfId="45462"/>
    <cellStyle name="Note 2 5 6 2 3 8" xfId="51472"/>
    <cellStyle name="Note 2 5 6 2 4" xfId="5383"/>
    <cellStyle name="Note 2 5 6 2 4 2" xfId="18124"/>
    <cellStyle name="Note 2 5 6 2 4 3" xfId="25340"/>
    <cellStyle name="Note 2 5 6 2 4 4" xfId="30411"/>
    <cellStyle name="Note 2 5 6 2 4 5" xfId="35087"/>
    <cellStyle name="Note 2 5 6 2 4 6" xfId="40565"/>
    <cellStyle name="Note 2 5 6 2 4 7" xfId="45463"/>
    <cellStyle name="Note 2 5 6 2 4 8" xfId="51473"/>
    <cellStyle name="Note 2 5 6 2 5" xfId="8723"/>
    <cellStyle name="Note 2 5 6 2 5 2" xfId="18125"/>
    <cellStyle name="Note 2 5 6 2 5 3" xfId="25341"/>
    <cellStyle name="Note 2 5 6 2 5 4" xfId="30412"/>
    <cellStyle name="Note 2 5 6 2 5 5" xfId="35088"/>
    <cellStyle name="Note 2 5 6 2 5 6" xfId="40566"/>
    <cellStyle name="Note 2 5 6 2 5 7" xfId="45464"/>
    <cellStyle name="Note 2 5 6 2 5 8" xfId="51474"/>
    <cellStyle name="Note 2 5 6 2 6" xfId="18121"/>
    <cellStyle name="Note 2 5 6 2 7" xfId="25337"/>
    <cellStyle name="Note 2 5 6 2 8" xfId="30408"/>
    <cellStyle name="Note 2 5 6 2 9" xfId="35084"/>
    <cellStyle name="Note 2 5 6 3" xfId="4135"/>
    <cellStyle name="Note 2 5 6 3 10" xfId="18126"/>
    <cellStyle name="Note 2 5 6 3 11" xfId="25342"/>
    <cellStyle name="Note 2 5 6 3 12" xfId="30413"/>
    <cellStyle name="Note 2 5 6 3 13" xfId="35089"/>
    <cellStyle name="Note 2 5 6 3 14" xfId="40567"/>
    <cellStyle name="Note 2 5 6 3 15" xfId="45465"/>
    <cellStyle name="Note 2 5 6 3 16" xfId="51475"/>
    <cellStyle name="Note 2 5 6 3 2" xfId="6908"/>
    <cellStyle name="Note 2 5 6 3 2 2" xfId="18127"/>
    <cellStyle name="Note 2 5 6 3 2 3" xfId="25343"/>
    <cellStyle name="Note 2 5 6 3 2 4" xfId="30414"/>
    <cellStyle name="Note 2 5 6 3 2 5" xfId="35090"/>
    <cellStyle name="Note 2 5 6 3 2 6" xfId="40568"/>
    <cellStyle name="Note 2 5 6 3 2 7" xfId="45466"/>
    <cellStyle name="Note 2 5 6 3 2 8" xfId="51476"/>
    <cellStyle name="Note 2 5 6 3 3" xfId="7551"/>
    <cellStyle name="Note 2 5 6 3 3 2" xfId="18128"/>
    <cellStyle name="Note 2 5 6 3 3 3" xfId="25344"/>
    <cellStyle name="Note 2 5 6 3 3 4" xfId="30415"/>
    <cellStyle name="Note 2 5 6 3 3 5" xfId="35091"/>
    <cellStyle name="Note 2 5 6 3 3 6" xfId="40569"/>
    <cellStyle name="Note 2 5 6 3 3 7" xfId="45467"/>
    <cellStyle name="Note 2 5 6 3 3 8" xfId="51477"/>
    <cellStyle name="Note 2 5 6 3 4" xfId="4078"/>
    <cellStyle name="Note 2 5 6 3 4 2" xfId="18129"/>
    <cellStyle name="Note 2 5 6 3 4 3" xfId="25345"/>
    <cellStyle name="Note 2 5 6 3 4 4" xfId="30416"/>
    <cellStyle name="Note 2 5 6 3 4 5" xfId="35092"/>
    <cellStyle name="Note 2 5 6 3 4 6" xfId="40570"/>
    <cellStyle name="Note 2 5 6 3 4 7" xfId="45468"/>
    <cellStyle name="Note 2 5 6 3 4 8" xfId="51478"/>
    <cellStyle name="Note 2 5 6 3 5" xfId="5819"/>
    <cellStyle name="Note 2 5 6 3 5 2" xfId="18130"/>
    <cellStyle name="Note 2 5 6 3 5 3" xfId="25346"/>
    <cellStyle name="Note 2 5 6 3 5 4" xfId="30417"/>
    <cellStyle name="Note 2 5 6 3 5 5" xfId="35093"/>
    <cellStyle name="Note 2 5 6 3 5 6" xfId="40571"/>
    <cellStyle name="Note 2 5 6 3 5 7" xfId="45469"/>
    <cellStyle name="Note 2 5 6 3 5 8" xfId="51479"/>
    <cellStyle name="Note 2 5 6 3 6" xfId="7541"/>
    <cellStyle name="Note 2 5 6 3 6 2" xfId="18131"/>
    <cellStyle name="Note 2 5 6 3 6 3" xfId="25347"/>
    <cellStyle name="Note 2 5 6 3 6 4" xfId="30418"/>
    <cellStyle name="Note 2 5 6 3 6 5" xfId="35094"/>
    <cellStyle name="Note 2 5 6 3 6 6" xfId="40572"/>
    <cellStyle name="Note 2 5 6 3 6 7" xfId="45470"/>
    <cellStyle name="Note 2 5 6 3 6 8" xfId="51480"/>
    <cellStyle name="Note 2 5 6 3 7" xfId="5418"/>
    <cellStyle name="Note 2 5 6 3 7 2" xfId="18132"/>
    <cellStyle name="Note 2 5 6 3 7 3" xfId="25348"/>
    <cellStyle name="Note 2 5 6 3 7 4" xfId="30419"/>
    <cellStyle name="Note 2 5 6 3 7 5" xfId="35095"/>
    <cellStyle name="Note 2 5 6 3 7 6" xfId="40573"/>
    <cellStyle name="Note 2 5 6 3 7 7" xfId="45471"/>
    <cellStyle name="Note 2 5 6 3 7 8" xfId="51481"/>
    <cellStyle name="Note 2 5 6 3 8" xfId="5359"/>
    <cellStyle name="Note 2 5 6 3 8 2" xfId="18133"/>
    <cellStyle name="Note 2 5 6 3 8 3" xfId="25349"/>
    <cellStyle name="Note 2 5 6 3 8 4" xfId="30420"/>
    <cellStyle name="Note 2 5 6 3 8 5" xfId="35096"/>
    <cellStyle name="Note 2 5 6 3 8 6" xfId="40574"/>
    <cellStyle name="Note 2 5 6 3 8 7" xfId="45472"/>
    <cellStyle name="Note 2 5 6 3 8 8" xfId="51482"/>
    <cellStyle name="Note 2 5 6 3 9" xfId="7734"/>
    <cellStyle name="Note 2 5 6 3 9 2" xfId="18134"/>
    <cellStyle name="Note 2 5 6 3 9 3" xfId="25350"/>
    <cellStyle name="Note 2 5 6 3 9 4" xfId="30421"/>
    <cellStyle name="Note 2 5 6 3 9 5" xfId="35097"/>
    <cellStyle name="Note 2 5 6 3 9 6" xfId="40575"/>
    <cellStyle name="Note 2 5 6 3 9 7" xfId="45473"/>
    <cellStyle name="Note 2 5 6 3 9 8" xfId="51483"/>
    <cellStyle name="Note 2 5 6 4" xfId="5647"/>
    <cellStyle name="Note 2 5 6 4 10" xfId="18135"/>
    <cellStyle name="Note 2 5 6 4 11" xfId="25351"/>
    <cellStyle name="Note 2 5 6 4 12" xfId="30422"/>
    <cellStyle name="Note 2 5 6 4 13" xfId="35098"/>
    <cellStyle name="Note 2 5 6 4 14" xfId="40576"/>
    <cellStyle name="Note 2 5 6 4 15" xfId="45474"/>
    <cellStyle name="Note 2 5 6 4 16" xfId="51484"/>
    <cellStyle name="Note 2 5 6 4 2" xfId="7193"/>
    <cellStyle name="Note 2 5 6 4 2 2" xfId="18136"/>
    <cellStyle name="Note 2 5 6 4 2 3" xfId="25352"/>
    <cellStyle name="Note 2 5 6 4 2 4" xfId="30423"/>
    <cellStyle name="Note 2 5 6 4 2 5" xfId="35099"/>
    <cellStyle name="Note 2 5 6 4 2 6" xfId="40577"/>
    <cellStyle name="Note 2 5 6 4 2 7" xfId="45475"/>
    <cellStyle name="Note 2 5 6 4 2 8" xfId="51485"/>
    <cellStyle name="Note 2 5 6 4 3" xfId="7740"/>
    <cellStyle name="Note 2 5 6 4 3 2" xfId="18137"/>
    <cellStyle name="Note 2 5 6 4 3 3" xfId="25353"/>
    <cellStyle name="Note 2 5 6 4 3 4" xfId="30424"/>
    <cellStyle name="Note 2 5 6 4 3 5" xfId="35100"/>
    <cellStyle name="Note 2 5 6 4 3 6" xfId="40578"/>
    <cellStyle name="Note 2 5 6 4 3 7" xfId="45476"/>
    <cellStyle name="Note 2 5 6 4 3 8" xfId="51486"/>
    <cellStyle name="Note 2 5 6 4 4" xfId="8063"/>
    <cellStyle name="Note 2 5 6 4 4 2" xfId="18138"/>
    <cellStyle name="Note 2 5 6 4 4 3" xfId="25354"/>
    <cellStyle name="Note 2 5 6 4 4 4" xfId="30425"/>
    <cellStyle name="Note 2 5 6 4 4 5" xfId="35101"/>
    <cellStyle name="Note 2 5 6 4 4 6" xfId="40579"/>
    <cellStyle name="Note 2 5 6 4 4 7" xfId="45477"/>
    <cellStyle name="Note 2 5 6 4 4 8" xfId="51487"/>
    <cellStyle name="Note 2 5 6 4 5" xfId="8513"/>
    <cellStyle name="Note 2 5 6 4 5 2" xfId="18139"/>
    <cellStyle name="Note 2 5 6 4 5 3" xfId="25355"/>
    <cellStyle name="Note 2 5 6 4 5 4" xfId="30426"/>
    <cellStyle name="Note 2 5 6 4 5 5" xfId="35102"/>
    <cellStyle name="Note 2 5 6 4 5 6" xfId="40580"/>
    <cellStyle name="Note 2 5 6 4 5 7" xfId="45478"/>
    <cellStyle name="Note 2 5 6 4 5 8" xfId="51488"/>
    <cellStyle name="Note 2 5 6 4 6" xfId="8859"/>
    <cellStyle name="Note 2 5 6 4 6 2" xfId="18140"/>
    <cellStyle name="Note 2 5 6 4 6 3" xfId="25356"/>
    <cellStyle name="Note 2 5 6 4 6 4" xfId="30427"/>
    <cellStyle name="Note 2 5 6 4 6 5" xfId="35103"/>
    <cellStyle name="Note 2 5 6 4 6 6" xfId="40581"/>
    <cellStyle name="Note 2 5 6 4 6 7" xfId="45479"/>
    <cellStyle name="Note 2 5 6 4 6 8" xfId="51489"/>
    <cellStyle name="Note 2 5 6 4 7" xfId="9321"/>
    <cellStyle name="Note 2 5 6 4 7 2" xfId="18141"/>
    <cellStyle name="Note 2 5 6 4 7 3" xfId="25357"/>
    <cellStyle name="Note 2 5 6 4 7 4" xfId="30428"/>
    <cellStyle name="Note 2 5 6 4 7 5" xfId="35104"/>
    <cellStyle name="Note 2 5 6 4 7 6" xfId="40582"/>
    <cellStyle name="Note 2 5 6 4 7 7" xfId="45480"/>
    <cellStyle name="Note 2 5 6 4 7 8" xfId="51490"/>
    <cellStyle name="Note 2 5 6 4 8" xfId="9672"/>
    <cellStyle name="Note 2 5 6 4 8 2" xfId="18142"/>
    <cellStyle name="Note 2 5 6 4 8 3" xfId="25358"/>
    <cellStyle name="Note 2 5 6 4 8 4" xfId="30429"/>
    <cellStyle name="Note 2 5 6 4 8 5" xfId="35105"/>
    <cellStyle name="Note 2 5 6 4 8 6" xfId="40583"/>
    <cellStyle name="Note 2 5 6 4 8 7" xfId="45481"/>
    <cellStyle name="Note 2 5 6 4 8 8" xfId="51491"/>
    <cellStyle name="Note 2 5 6 4 9" xfId="9939"/>
    <cellStyle name="Note 2 5 6 4 9 2" xfId="18143"/>
    <cellStyle name="Note 2 5 6 4 9 3" xfId="25359"/>
    <cellStyle name="Note 2 5 6 4 9 4" xfId="30430"/>
    <cellStyle name="Note 2 5 6 4 9 5" xfId="35106"/>
    <cellStyle name="Note 2 5 6 4 9 6" xfId="40584"/>
    <cellStyle name="Note 2 5 6 4 9 7" xfId="45482"/>
    <cellStyle name="Note 2 5 6 4 9 8" xfId="51492"/>
    <cellStyle name="Note 2 5 6 5" xfId="3712"/>
    <cellStyle name="Note 2 5 6 5 2" xfId="18144"/>
    <cellStyle name="Note 2 5 6 5 3" xfId="25360"/>
    <cellStyle name="Note 2 5 6 5 4" xfId="30431"/>
    <cellStyle name="Note 2 5 6 5 5" xfId="35107"/>
    <cellStyle name="Note 2 5 6 5 6" xfId="40585"/>
    <cellStyle name="Note 2 5 6 5 7" xfId="45483"/>
    <cellStyle name="Note 2 5 6 5 8" xfId="51493"/>
    <cellStyle name="Note 2 5 6 6" xfId="4626"/>
    <cellStyle name="Note 2 5 6 6 2" xfId="18145"/>
    <cellStyle name="Note 2 5 6 6 3" xfId="25361"/>
    <cellStyle name="Note 2 5 6 6 4" xfId="30432"/>
    <cellStyle name="Note 2 5 6 6 5" xfId="35108"/>
    <cellStyle name="Note 2 5 6 6 6" xfId="40586"/>
    <cellStyle name="Note 2 5 6 6 7" xfId="45484"/>
    <cellStyle name="Note 2 5 6 6 8" xfId="51494"/>
    <cellStyle name="Note 2 5 6 7" xfId="4527"/>
    <cellStyle name="Note 2 5 6 7 2" xfId="18146"/>
    <cellStyle name="Note 2 5 6 7 3" xfId="25362"/>
    <cellStyle name="Note 2 5 6 7 4" xfId="30433"/>
    <cellStyle name="Note 2 5 6 7 5" xfId="35109"/>
    <cellStyle name="Note 2 5 6 7 6" xfId="40587"/>
    <cellStyle name="Note 2 5 6 7 7" xfId="45485"/>
    <cellStyle name="Note 2 5 6 7 8" xfId="51495"/>
    <cellStyle name="Note 2 5 6 8" xfId="5937"/>
    <cellStyle name="Note 2 5 6 8 2" xfId="18147"/>
    <cellStyle name="Note 2 5 6 8 3" xfId="25363"/>
    <cellStyle name="Note 2 5 6 8 4" xfId="30434"/>
    <cellStyle name="Note 2 5 6 8 5" xfId="35110"/>
    <cellStyle name="Note 2 5 6 8 6" xfId="40588"/>
    <cellStyle name="Note 2 5 6 8 7" xfId="45486"/>
    <cellStyle name="Note 2 5 6 8 8" xfId="51496"/>
    <cellStyle name="Note 2 5 6 9" xfId="10902"/>
    <cellStyle name="Note 2 5 7" xfId="908"/>
    <cellStyle name="Note 2 5 7 10" xfId="32369"/>
    <cellStyle name="Note 2 5 7 11" xfId="47012"/>
    <cellStyle name="Note 2 5 7 2" xfId="4169"/>
    <cellStyle name="Note 2 5 7 2 10" xfId="40589"/>
    <cellStyle name="Note 2 5 7 2 11" xfId="45487"/>
    <cellStyle name="Note 2 5 7 2 12" xfId="51497"/>
    <cellStyle name="Note 2 5 7 2 2" xfId="6927"/>
    <cellStyle name="Note 2 5 7 2 2 2" xfId="18149"/>
    <cellStyle name="Note 2 5 7 2 2 3" xfId="25365"/>
    <cellStyle name="Note 2 5 7 2 2 4" xfId="30436"/>
    <cellStyle name="Note 2 5 7 2 2 5" xfId="35112"/>
    <cellStyle name="Note 2 5 7 2 2 6" xfId="40590"/>
    <cellStyle name="Note 2 5 7 2 2 7" xfId="45488"/>
    <cellStyle name="Note 2 5 7 2 2 8" xfId="51498"/>
    <cellStyle name="Note 2 5 7 2 3" xfId="6342"/>
    <cellStyle name="Note 2 5 7 2 3 2" xfId="18150"/>
    <cellStyle name="Note 2 5 7 2 3 3" xfId="25366"/>
    <cellStyle name="Note 2 5 7 2 3 4" xfId="30437"/>
    <cellStyle name="Note 2 5 7 2 3 5" xfId="35113"/>
    <cellStyle name="Note 2 5 7 2 3 6" xfId="40591"/>
    <cellStyle name="Note 2 5 7 2 3 7" xfId="45489"/>
    <cellStyle name="Note 2 5 7 2 3 8" xfId="51499"/>
    <cellStyle name="Note 2 5 7 2 4" xfId="6075"/>
    <cellStyle name="Note 2 5 7 2 4 2" xfId="18151"/>
    <cellStyle name="Note 2 5 7 2 4 3" xfId="25367"/>
    <cellStyle name="Note 2 5 7 2 4 4" xfId="30438"/>
    <cellStyle name="Note 2 5 7 2 4 5" xfId="35114"/>
    <cellStyle name="Note 2 5 7 2 4 6" xfId="40592"/>
    <cellStyle name="Note 2 5 7 2 4 7" xfId="45490"/>
    <cellStyle name="Note 2 5 7 2 4 8" xfId="51500"/>
    <cellStyle name="Note 2 5 7 2 5" xfId="4900"/>
    <cellStyle name="Note 2 5 7 2 5 2" xfId="18152"/>
    <cellStyle name="Note 2 5 7 2 5 3" xfId="25368"/>
    <cellStyle name="Note 2 5 7 2 5 4" xfId="30439"/>
    <cellStyle name="Note 2 5 7 2 5 5" xfId="35115"/>
    <cellStyle name="Note 2 5 7 2 5 6" xfId="40593"/>
    <cellStyle name="Note 2 5 7 2 5 7" xfId="45491"/>
    <cellStyle name="Note 2 5 7 2 5 8" xfId="51501"/>
    <cellStyle name="Note 2 5 7 2 6" xfId="18148"/>
    <cellStyle name="Note 2 5 7 2 7" xfId="25364"/>
    <cellStyle name="Note 2 5 7 2 8" xfId="30435"/>
    <cellStyle name="Note 2 5 7 2 9" xfId="35111"/>
    <cellStyle name="Note 2 5 7 3" xfId="5060"/>
    <cellStyle name="Note 2 5 7 3 10" xfId="18153"/>
    <cellStyle name="Note 2 5 7 3 11" xfId="25369"/>
    <cellStyle name="Note 2 5 7 3 12" xfId="30440"/>
    <cellStyle name="Note 2 5 7 3 13" xfId="35116"/>
    <cellStyle name="Note 2 5 7 3 14" xfId="40594"/>
    <cellStyle name="Note 2 5 7 3 15" xfId="45492"/>
    <cellStyle name="Note 2 5 7 3 16" xfId="51502"/>
    <cellStyle name="Note 2 5 7 3 2" xfId="7251"/>
    <cellStyle name="Note 2 5 7 3 2 2" xfId="18154"/>
    <cellStyle name="Note 2 5 7 3 2 3" xfId="25370"/>
    <cellStyle name="Note 2 5 7 3 2 4" xfId="30441"/>
    <cellStyle name="Note 2 5 7 3 2 5" xfId="35117"/>
    <cellStyle name="Note 2 5 7 3 2 6" xfId="40595"/>
    <cellStyle name="Note 2 5 7 3 2 7" xfId="45493"/>
    <cellStyle name="Note 2 5 7 3 2 8" xfId="51503"/>
    <cellStyle name="Note 2 5 7 3 3" xfId="7786"/>
    <cellStyle name="Note 2 5 7 3 3 2" xfId="18155"/>
    <cellStyle name="Note 2 5 7 3 3 3" xfId="25371"/>
    <cellStyle name="Note 2 5 7 3 3 4" xfId="30442"/>
    <cellStyle name="Note 2 5 7 3 3 5" xfId="35118"/>
    <cellStyle name="Note 2 5 7 3 3 6" xfId="40596"/>
    <cellStyle name="Note 2 5 7 3 3 7" xfId="45494"/>
    <cellStyle name="Note 2 5 7 3 3 8" xfId="51504"/>
    <cellStyle name="Note 2 5 7 3 4" xfId="8117"/>
    <cellStyle name="Note 2 5 7 3 4 2" xfId="18156"/>
    <cellStyle name="Note 2 5 7 3 4 3" xfId="25372"/>
    <cellStyle name="Note 2 5 7 3 4 4" xfId="30443"/>
    <cellStyle name="Note 2 5 7 3 4 5" xfId="35119"/>
    <cellStyle name="Note 2 5 7 3 4 6" xfId="40597"/>
    <cellStyle name="Note 2 5 7 3 4 7" xfId="45495"/>
    <cellStyle name="Note 2 5 7 3 4 8" xfId="51505"/>
    <cellStyle name="Note 2 5 7 3 5" xfId="8555"/>
    <cellStyle name="Note 2 5 7 3 5 2" xfId="18157"/>
    <cellStyle name="Note 2 5 7 3 5 3" xfId="25373"/>
    <cellStyle name="Note 2 5 7 3 5 4" xfId="30444"/>
    <cellStyle name="Note 2 5 7 3 5 5" xfId="35120"/>
    <cellStyle name="Note 2 5 7 3 5 6" xfId="40598"/>
    <cellStyle name="Note 2 5 7 3 5 7" xfId="45496"/>
    <cellStyle name="Note 2 5 7 3 5 8" xfId="51506"/>
    <cellStyle name="Note 2 5 7 3 6" xfId="8909"/>
    <cellStyle name="Note 2 5 7 3 6 2" xfId="18158"/>
    <cellStyle name="Note 2 5 7 3 6 3" xfId="25374"/>
    <cellStyle name="Note 2 5 7 3 6 4" xfId="30445"/>
    <cellStyle name="Note 2 5 7 3 6 5" xfId="35121"/>
    <cellStyle name="Note 2 5 7 3 6 6" xfId="40599"/>
    <cellStyle name="Note 2 5 7 3 6 7" xfId="45497"/>
    <cellStyle name="Note 2 5 7 3 6 8" xfId="51507"/>
    <cellStyle name="Note 2 5 7 3 7" xfId="9360"/>
    <cellStyle name="Note 2 5 7 3 7 2" xfId="18159"/>
    <cellStyle name="Note 2 5 7 3 7 3" xfId="25375"/>
    <cellStyle name="Note 2 5 7 3 7 4" xfId="30446"/>
    <cellStyle name="Note 2 5 7 3 7 5" xfId="35122"/>
    <cellStyle name="Note 2 5 7 3 7 6" xfId="40600"/>
    <cellStyle name="Note 2 5 7 3 7 7" xfId="45498"/>
    <cellStyle name="Note 2 5 7 3 7 8" xfId="51508"/>
    <cellStyle name="Note 2 5 7 3 8" xfId="9710"/>
    <cellStyle name="Note 2 5 7 3 8 2" xfId="18160"/>
    <cellStyle name="Note 2 5 7 3 8 3" xfId="25376"/>
    <cellStyle name="Note 2 5 7 3 8 4" xfId="30447"/>
    <cellStyle name="Note 2 5 7 3 8 5" xfId="35123"/>
    <cellStyle name="Note 2 5 7 3 8 6" xfId="40601"/>
    <cellStyle name="Note 2 5 7 3 8 7" xfId="45499"/>
    <cellStyle name="Note 2 5 7 3 8 8" xfId="51509"/>
    <cellStyle name="Note 2 5 7 3 9" xfId="9977"/>
    <cellStyle name="Note 2 5 7 3 9 2" xfId="18161"/>
    <cellStyle name="Note 2 5 7 3 9 3" xfId="25377"/>
    <cellStyle name="Note 2 5 7 3 9 4" xfId="30448"/>
    <cellStyle name="Note 2 5 7 3 9 5" xfId="35124"/>
    <cellStyle name="Note 2 5 7 3 9 6" xfId="40602"/>
    <cellStyle name="Note 2 5 7 3 9 7" xfId="45500"/>
    <cellStyle name="Note 2 5 7 3 9 8" xfId="51510"/>
    <cellStyle name="Note 2 5 7 4" xfId="4980"/>
    <cellStyle name="Note 2 5 7 4 10" xfId="18162"/>
    <cellStyle name="Note 2 5 7 4 11" xfId="25378"/>
    <cellStyle name="Note 2 5 7 4 12" xfId="30449"/>
    <cellStyle name="Note 2 5 7 4 13" xfId="35125"/>
    <cellStyle name="Note 2 5 7 4 14" xfId="40603"/>
    <cellStyle name="Note 2 5 7 4 15" xfId="45501"/>
    <cellStyle name="Note 2 5 7 4 16" xfId="51511"/>
    <cellStyle name="Note 2 5 7 4 2" xfId="7335"/>
    <cellStyle name="Note 2 5 7 4 2 2" xfId="18163"/>
    <cellStyle name="Note 2 5 7 4 2 3" xfId="25379"/>
    <cellStyle name="Note 2 5 7 4 2 4" xfId="30450"/>
    <cellStyle name="Note 2 5 7 4 2 5" xfId="35126"/>
    <cellStyle name="Note 2 5 7 4 2 6" xfId="40604"/>
    <cellStyle name="Note 2 5 7 4 2 7" xfId="45502"/>
    <cellStyle name="Note 2 5 7 4 2 8" xfId="51512"/>
    <cellStyle name="Note 2 5 7 4 3" xfId="7855"/>
    <cellStyle name="Note 2 5 7 4 3 2" xfId="18164"/>
    <cellStyle name="Note 2 5 7 4 3 3" xfId="25380"/>
    <cellStyle name="Note 2 5 7 4 3 4" xfId="30451"/>
    <cellStyle name="Note 2 5 7 4 3 5" xfId="35127"/>
    <cellStyle name="Note 2 5 7 4 3 6" xfId="40605"/>
    <cellStyle name="Note 2 5 7 4 3 7" xfId="45503"/>
    <cellStyle name="Note 2 5 7 4 3 8" xfId="51513"/>
    <cellStyle name="Note 2 5 7 4 4" xfId="8198"/>
    <cellStyle name="Note 2 5 7 4 4 2" xfId="18165"/>
    <cellStyle name="Note 2 5 7 4 4 3" xfId="25381"/>
    <cellStyle name="Note 2 5 7 4 4 4" xfId="30452"/>
    <cellStyle name="Note 2 5 7 4 4 5" xfId="35128"/>
    <cellStyle name="Note 2 5 7 4 4 6" xfId="40606"/>
    <cellStyle name="Note 2 5 7 4 4 7" xfId="45504"/>
    <cellStyle name="Note 2 5 7 4 4 8" xfId="51514"/>
    <cellStyle name="Note 2 5 7 4 5" xfId="8628"/>
    <cellStyle name="Note 2 5 7 4 5 2" xfId="18166"/>
    <cellStyle name="Note 2 5 7 4 5 3" xfId="25382"/>
    <cellStyle name="Note 2 5 7 4 5 4" xfId="30453"/>
    <cellStyle name="Note 2 5 7 4 5 5" xfId="35129"/>
    <cellStyle name="Note 2 5 7 4 5 6" xfId="40607"/>
    <cellStyle name="Note 2 5 7 4 5 7" xfId="45505"/>
    <cellStyle name="Note 2 5 7 4 5 8" xfId="51515"/>
    <cellStyle name="Note 2 5 7 4 6" xfId="8981"/>
    <cellStyle name="Note 2 5 7 4 6 2" xfId="18167"/>
    <cellStyle name="Note 2 5 7 4 6 3" xfId="25383"/>
    <cellStyle name="Note 2 5 7 4 6 4" xfId="30454"/>
    <cellStyle name="Note 2 5 7 4 6 5" xfId="35130"/>
    <cellStyle name="Note 2 5 7 4 6 6" xfId="40608"/>
    <cellStyle name="Note 2 5 7 4 6 7" xfId="45506"/>
    <cellStyle name="Note 2 5 7 4 6 8" xfId="51516"/>
    <cellStyle name="Note 2 5 7 4 7" xfId="9437"/>
    <cellStyle name="Note 2 5 7 4 7 2" xfId="18168"/>
    <cellStyle name="Note 2 5 7 4 7 3" xfId="25384"/>
    <cellStyle name="Note 2 5 7 4 7 4" xfId="30455"/>
    <cellStyle name="Note 2 5 7 4 7 5" xfId="35131"/>
    <cellStyle name="Note 2 5 7 4 7 6" xfId="40609"/>
    <cellStyle name="Note 2 5 7 4 7 7" xfId="45507"/>
    <cellStyle name="Note 2 5 7 4 7 8" xfId="51517"/>
    <cellStyle name="Note 2 5 7 4 8" xfId="9762"/>
    <cellStyle name="Note 2 5 7 4 8 2" xfId="18169"/>
    <cellStyle name="Note 2 5 7 4 8 3" xfId="25385"/>
    <cellStyle name="Note 2 5 7 4 8 4" xfId="30456"/>
    <cellStyle name="Note 2 5 7 4 8 5" xfId="35132"/>
    <cellStyle name="Note 2 5 7 4 8 6" xfId="40610"/>
    <cellStyle name="Note 2 5 7 4 8 7" xfId="45508"/>
    <cellStyle name="Note 2 5 7 4 8 8" xfId="51518"/>
    <cellStyle name="Note 2 5 7 4 9" xfId="10030"/>
    <cellStyle name="Note 2 5 7 4 9 2" xfId="18170"/>
    <cellStyle name="Note 2 5 7 4 9 3" xfId="25386"/>
    <cellStyle name="Note 2 5 7 4 9 4" xfId="30457"/>
    <cellStyle name="Note 2 5 7 4 9 5" xfId="35133"/>
    <cellStyle name="Note 2 5 7 4 9 6" xfId="40611"/>
    <cellStyle name="Note 2 5 7 4 9 7" xfId="45509"/>
    <cellStyle name="Note 2 5 7 4 9 8" xfId="51519"/>
    <cellStyle name="Note 2 5 7 5" xfId="5061"/>
    <cellStyle name="Note 2 5 7 5 2" xfId="18171"/>
    <cellStyle name="Note 2 5 7 5 3" xfId="25387"/>
    <cellStyle name="Note 2 5 7 5 4" xfId="30458"/>
    <cellStyle name="Note 2 5 7 5 5" xfId="35134"/>
    <cellStyle name="Note 2 5 7 5 6" xfId="40612"/>
    <cellStyle name="Note 2 5 7 5 7" xfId="45510"/>
    <cellStyle name="Note 2 5 7 5 8" xfId="51520"/>
    <cellStyle name="Note 2 5 7 6" xfId="4103"/>
    <cellStyle name="Note 2 5 7 6 2" xfId="18172"/>
    <cellStyle name="Note 2 5 7 6 3" xfId="25388"/>
    <cellStyle name="Note 2 5 7 6 4" xfId="30459"/>
    <cellStyle name="Note 2 5 7 6 5" xfId="35135"/>
    <cellStyle name="Note 2 5 7 6 6" xfId="40613"/>
    <cellStyle name="Note 2 5 7 6 7" xfId="45511"/>
    <cellStyle name="Note 2 5 7 6 8" xfId="51521"/>
    <cellStyle name="Note 2 5 7 7" xfId="6072"/>
    <cellStyle name="Note 2 5 7 7 2" xfId="18173"/>
    <cellStyle name="Note 2 5 7 7 3" xfId="25389"/>
    <cellStyle name="Note 2 5 7 7 4" xfId="30460"/>
    <cellStyle name="Note 2 5 7 7 5" xfId="35136"/>
    <cellStyle name="Note 2 5 7 7 6" xfId="40614"/>
    <cellStyle name="Note 2 5 7 7 7" xfId="45512"/>
    <cellStyle name="Note 2 5 7 7 8" xfId="51522"/>
    <cellStyle name="Note 2 5 7 8" xfId="6007"/>
    <cellStyle name="Note 2 5 7 8 2" xfId="18174"/>
    <cellStyle name="Note 2 5 7 8 3" xfId="25390"/>
    <cellStyle name="Note 2 5 7 8 4" xfId="30461"/>
    <cellStyle name="Note 2 5 7 8 5" xfId="35137"/>
    <cellStyle name="Note 2 5 7 8 6" xfId="40615"/>
    <cellStyle name="Note 2 5 7 8 7" xfId="45513"/>
    <cellStyle name="Note 2 5 7 8 8" xfId="51523"/>
    <cellStyle name="Note 2 5 7 9" xfId="10933"/>
    <cellStyle name="Note 2 5 8" xfId="941"/>
    <cellStyle name="Note 2 5 8 10" xfId="22462"/>
    <cellStyle name="Note 2 5 8 11" xfId="47022"/>
    <cellStyle name="Note 2 5 8 2" xfId="4189"/>
    <cellStyle name="Note 2 5 8 2 10" xfId="40616"/>
    <cellStyle name="Note 2 5 8 2 11" xfId="45514"/>
    <cellStyle name="Note 2 5 8 2 12" xfId="51524"/>
    <cellStyle name="Note 2 5 8 2 2" xfId="6935"/>
    <cellStyle name="Note 2 5 8 2 2 2" xfId="18176"/>
    <cellStyle name="Note 2 5 8 2 2 3" xfId="25392"/>
    <cellStyle name="Note 2 5 8 2 2 4" xfId="30463"/>
    <cellStyle name="Note 2 5 8 2 2 5" xfId="35139"/>
    <cellStyle name="Note 2 5 8 2 2 6" xfId="40617"/>
    <cellStyle name="Note 2 5 8 2 2 7" xfId="45515"/>
    <cellStyle name="Note 2 5 8 2 2 8" xfId="51525"/>
    <cellStyle name="Note 2 5 8 2 3" xfId="5236"/>
    <cellStyle name="Note 2 5 8 2 3 2" xfId="18177"/>
    <cellStyle name="Note 2 5 8 2 3 3" xfId="25393"/>
    <cellStyle name="Note 2 5 8 2 3 4" xfId="30464"/>
    <cellStyle name="Note 2 5 8 2 3 5" xfId="35140"/>
    <cellStyle name="Note 2 5 8 2 3 6" xfId="40618"/>
    <cellStyle name="Note 2 5 8 2 3 7" xfId="45516"/>
    <cellStyle name="Note 2 5 8 2 3 8" xfId="51526"/>
    <cellStyle name="Note 2 5 8 2 4" xfId="6580"/>
    <cellStyle name="Note 2 5 8 2 4 2" xfId="18178"/>
    <cellStyle name="Note 2 5 8 2 4 3" xfId="25394"/>
    <cellStyle name="Note 2 5 8 2 4 4" xfId="30465"/>
    <cellStyle name="Note 2 5 8 2 4 5" xfId="35141"/>
    <cellStyle name="Note 2 5 8 2 4 6" xfId="40619"/>
    <cellStyle name="Note 2 5 8 2 4 7" xfId="45517"/>
    <cellStyle name="Note 2 5 8 2 4 8" xfId="51527"/>
    <cellStyle name="Note 2 5 8 2 5" xfId="6378"/>
    <cellStyle name="Note 2 5 8 2 5 2" xfId="18179"/>
    <cellStyle name="Note 2 5 8 2 5 3" xfId="25395"/>
    <cellStyle name="Note 2 5 8 2 5 4" xfId="30466"/>
    <cellStyle name="Note 2 5 8 2 5 5" xfId="35142"/>
    <cellStyle name="Note 2 5 8 2 5 6" xfId="40620"/>
    <cellStyle name="Note 2 5 8 2 5 7" xfId="45518"/>
    <cellStyle name="Note 2 5 8 2 5 8" xfId="51528"/>
    <cellStyle name="Note 2 5 8 2 6" xfId="18175"/>
    <cellStyle name="Note 2 5 8 2 7" xfId="25391"/>
    <cellStyle name="Note 2 5 8 2 8" xfId="30462"/>
    <cellStyle name="Note 2 5 8 2 9" xfId="35138"/>
    <cellStyle name="Note 2 5 8 3" xfId="5287"/>
    <cellStyle name="Note 2 5 8 3 10" xfId="18180"/>
    <cellStyle name="Note 2 5 8 3 11" xfId="25396"/>
    <cellStyle name="Note 2 5 8 3 12" xfId="30467"/>
    <cellStyle name="Note 2 5 8 3 13" xfId="35143"/>
    <cellStyle name="Note 2 5 8 3 14" xfId="40621"/>
    <cellStyle name="Note 2 5 8 3 15" xfId="45519"/>
    <cellStyle name="Note 2 5 8 3 16" xfId="51529"/>
    <cellStyle name="Note 2 5 8 3 2" xfId="7324"/>
    <cellStyle name="Note 2 5 8 3 2 2" xfId="18181"/>
    <cellStyle name="Note 2 5 8 3 2 3" xfId="25397"/>
    <cellStyle name="Note 2 5 8 3 2 4" xfId="30468"/>
    <cellStyle name="Note 2 5 8 3 2 5" xfId="35144"/>
    <cellStyle name="Note 2 5 8 3 2 6" xfId="40622"/>
    <cellStyle name="Note 2 5 8 3 2 7" xfId="45520"/>
    <cellStyle name="Note 2 5 8 3 2 8" xfId="51530"/>
    <cellStyle name="Note 2 5 8 3 3" xfId="7848"/>
    <cellStyle name="Note 2 5 8 3 3 2" xfId="18182"/>
    <cellStyle name="Note 2 5 8 3 3 3" xfId="25398"/>
    <cellStyle name="Note 2 5 8 3 3 4" xfId="30469"/>
    <cellStyle name="Note 2 5 8 3 3 5" xfId="35145"/>
    <cellStyle name="Note 2 5 8 3 3 6" xfId="40623"/>
    <cellStyle name="Note 2 5 8 3 3 7" xfId="45521"/>
    <cellStyle name="Note 2 5 8 3 3 8" xfId="51531"/>
    <cellStyle name="Note 2 5 8 3 4" xfId="8190"/>
    <cellStyle name="Note 2 5 8 3 4 2" xfId="18183"/>
    <cellStyle name="Note 2 5 8 3 4 3" xfId="25399"/>
    <cellStyle name="Note 2 5 8 3 4 4" xfId="30470"/>
    <cellStyle name="Note 2 5 8 3 4 5" xfId="35146"/>
    <cellStyle name="Note 2 5 8 3 4 6" xfId="40624"/>
    <cellStyle name="Note 2 5 8 3 4 7" xfId="45522"/>
    <cellStyle name="Note 2 5 8 3 4 8" xfId="51532"/>
    <cellStyle name="Note 2 5 8 3 5" xfId="8620"/>
    <cellStyle name="Note 2 5 8 3 5 2" xfId="18184"/>
    <cellStyle name="Note 2 5 8 3 5 3" xfId="25400"/>
    <cellStyle name="Note 2 5 8 3 5 4" xfId="30471"/>
    <cellStyle name="Note 2 5 8 3 5 5" xfId="35147"/>
    <cellStyle name="Note 2 5 8 3 5 6" xfId="40625"/>
    <cellStyle name="Note 2 5 8 3 5 7" xfId="45523"/>
    <cellStyle name="Note 2 5 8 3 5 8" xfId="51533"/>
    <cellStyle name="Note 2 5 8 3 6" xfId="8973"/>
    <cellStyle name="Note 2 5 8 3 6 2" xfId="18185"/>
    <cellStyle name="Note 2 5 8 3 6 3" xfId="25401"/>
    <cellStyle name="Note 2 5 8 3 6 4" xfId="30472"/>
    <cellStyle name="Note 2 5 8 3 6 5" xfId="35148"/>
    <cellStyle name="Note 2 5 8 3 6 6" xfId="40626"/>
    <cellStyle name="Note 2 5 8 3 6 7" xfId="45524"/>
    <cellStyle name="Note 2 5 8 3 6 8" xfId="51534"/>
    <cellStyle name="Note 2 5 8 3 7" xfId="9428"/>
    <cellStyle name="Note 2 5 8 3 7 2" xfId="18186"/>
    <cellStyle name="Note 2 5 8 3 7 3" xfId="25402"/>
    <cellStyle name="Note 2 5 8 3 7 4" xfId="30473"/>
    <cellStyle name="Note 2 5 8 3 7 5" xfId="35149"/>
    <cellStyle name="Note 2 5 8 3 7 6" xfId="40627"/>
    <cellStyle name="Note 2 5 8 3 7 7" xfId="45525"/>
    <cellStyle name="Note 2 5 8 3 7 8" xfId="51535"/>
    <cellStyle name="Note 2 5 8 3 8" xfId="9754"/>
    <cellStyle name="Note 2 5 8 3 8 2" xfId="18187"/>
    <cellStyle name="Note 2 5 8 3 8 3" xfId="25403"/>
    <cellStyle name="Note 2 5 8 3 8 4" xfId="30474"/>
    <cellStyle name="Note 2 5 8 3 8 5" xfId="35150"/>
    <cellStyle name="Note 2 5 8 3 8 6" xfId="40628"/>
    <cellStyle name="Note 2 5 8 3 8 7" xfId="45526"/>
    <cellStyle name="Note 2 5 8 3 8 8" xfId="51536"/>
    <cellStyle name="Note 2 5 8 3 9" xfId="10023"/>
    <cellStyle name="Note 2 5 8 3 9 2" xfId="18188"/>
    <cellStyle name="Note 2 5 8 3 9 3" xfId="25404"/>
    <cellStyle name="Note 2 5 8 3 9 4" xfId="30475"/>
    <cellStyle name="Note 2 5 8 3 9 5" xfId="35151"/>
    <cellStyle name="Note 2 5 8 3 9 6" xfId="40629"/>
    <cellStyle name="Note 2 5 8 3 9 7" xfId="45527"/>
    <cellStyle name="Note 2 5 8 3 9 8" xfId="51537"/>
    <cellStyle name="Note 2 5 8 4" xfId="4860"/>
    <cellStyle name="Note 2 5 8 4 10" xfId="18189"/>
    <cellStyle name="Note 2 5 8 4 11" xfId="25405"/>
    <cellStyle name="Note 2 5 8 4 12" xfId="30476"/>
    <cellStyle name="Note 2 5 8 4 13" xfId="35152"/>
    <cellStyle name="Note 2 5 8 4 14" xfId="40630"/>
    <cellStyle name="Note 2 5 8 4 15" xfId="45528"/>
    <cellStyle name="Note 2 5 8 4 16" xfId="51538"/>
    <cellStyle name="Note 2 5 8 4 2" xfId="7191"/>
    <cellStyle name="Note 2 5 8 4 2 2" xfId="18190"/>
    <cellStyle name="Note 2 5 8 4 2 3" xfId="25406"/>
    <cellStyle name="Note 2 5 8 4 2 4" xfId="30477"/>
    <cellStyle name="Note 2 5 8 4 2 5" xfId="35153"/>
    <cellStyle name="Note 2 5 8 4 2 6" xfId="40631"/>
    <cellStyle name="Note 2 5 8 4 2 7" xfId="45529"/>
    <cellStyle name="Note 2 5 8 4 2 8" xfId="51539"/>
    <cellStyle name="Note 2 5 8 4 3" xfId="7738"/>
    <cellStyle name="Note 2 5 8 4 3 2" xfId="18191"/>
    <cellStyle name="Note 2 5 8 4 3 3" xfId="25407"/>
    <cellStyle name="Note 2 5 8 4 3 4" xfId="30478"/>
    <cellStyle name="Note 2 5 8 4 3 5" xfId="35154"/>
    <cellStyle name="Note 2 5 8 4 3 6" xfId="40632"/>
    <cellStyle name="Note 2 5 8 4 3 7" xfId="45530"/>
    <cellStyle name="Note 2 5 8 4 3 8" xfId="51540"/>
    <cellStyle name="Note 2 5 8 4 4" xfId="8061"/>
    <cellStyle name="Note 2 5 8 4 4 2" xfId="18192"/>
    <cellStyle name="Note 2 5 8 4 4 3" xfId="25408"/>
    <cellStyle name="Note 2 5 8 4 4 4" xfId="30479"/>
    <cellStyle name="Note 2 5 8 4 4 5" xfId="35155"/>
    <cellStyle name="Note 2 5 8 4 4 6" xfId="40633"/>
    <cellStyle name="Note 2 5 8 4 4 7" xfId="45531"/>
    <cellStyle name="Note 2 5 8 4 4 8" xfId="51541"/>
    <cellStyle name="Note 2 5 8 4 5" xfId="8511"/>
    <cellStyle name="Note 2 5 8 4 5 2" xfId="18193"/>
    <cellStyle name="Note 2 5 8 4 5 3" xfId="25409"/>
    <cellStyle name="Note 2 5 8 4 5 4" xfId="30480"/>
    <cellStyle name="Note 2 5 8 4 5 5" xfId="35156"/>
    <cellStyle name="Note 2 5 8 4 5 6" xfId="40634"/>
    <cellStyle name="Note 2 5 8 4 5 7" xfId="45532"/>
    <cellStyle name="Note 2 5 8 4 5 8" xfId="51542"/>
    <cellStyle name="Note 2 5 8 4 6" xfId="8857"/>
    <cellStyle name="Note 2 5 8 4 6 2" xfId="18194"/>
    <cellStyle name="Note 2 5 8 4 6 3" xfId="25410"/>
    <cellStyle name="Note 2 5 8 4 6 4" xfId="30481"/>
    <cellStyle name="Note 2 5 8 4 6 5" xfId="35157"/>
    <cellStyle name="Note 2 5 8 4 6 6" xfId="40635"/>
    <cellStyle name="Note 2 5 8 4 6 7" xfId="45533"/>
    <cellStyle name="Note 2 5 8 4 6 8" xfId="51543"/>
    <cellStyle name="Note 2 5 8 4 7" xfId="9319"/>
    <cellStyle name="Note 2 5 8 4 7 2" xfId="18195"/>
    <cellStyle name="Note 2 5 8 4 7 3" xfId="25411"/>
    <cellStyle name="Note 2 5 8 4 7 4" xfId="30482"/>
    <cellStyle name="Note 2 5 8 4 7 5" xfId="35158"/>
    <cellStyle name="Note 2 5 8 4 7 6" xfId="40636"/>
    <cellStyle name="Note 2 5 8 4 7 7" xfId="45534"/>
    <cellStyle name="Note 2 5 8 4 7 8" xfId="51544"/>
    <cellStyle name="Note 2 5 8 4 8" xfId="9670"/>
    <cellStyle name="Note 2 5 8 4 8 2" xfId="18196"/>
    <cellStyle name="Note 2 5 8 4 8 3" xfId="25412"/>
    <cellStyle name="Note 2 5 8 4 8 4" xfId="30483"/>
    <cellStyle name="Note 2 5 8 4 8 5" xfId="35159"/>
    <cellStyle name="Note 2 5 8 4 8 6" xfId="40637"/>
    <cellStyle name="Note 2 5 8 4 8 7" xfId="45535"/>
    <cellStyle name="Note 2 5 8 4 8 8" xfId="51545"/>
    <cellStyle name="Note 2 5 8 4 9" xfId="9937"/>
    <cellStyle name="Note 2 5 8 4 9 2" xfId="18197"/>
    <cellStyle name="Note 2 5 8 4 9 3" xfId="25413"/>
    <cellStyle name="Note 2 5 8 4 9 4" xfId="30484"/>
    <cellStyle name="Note 2 5 8 4 9 5" xfId="35160"/>
    <cellStyle name="Note 2 5 8 4 9 6" xfId="40638"/>
    <cellStyle name="Note 2 5 8 4 9 7" xfId="45536"/>
    <cellStyle name="Note 2 5 8 4 9 8" xfId="51546"/>
    <cellStyle name="Note 2 5 8 5" xfId="5640"/>
    <cellStyle name="Note 2 5 8 5 2" xfId="18198"/>
    <cellStyle name="Note 2 5 8 5 3" xfId="25414"/>
    <cellStyle name="Note 2 5 8 5 4" xfId="30485"/>
    <cellStyle name="Note 2 5 8 5 5" xfId="35161"/>
    <cellStyle name="Note 2 5 8 5 6" xfId="40639"/>
    <cellStyle name="Note 2 5 8 5 7" xfId="45537"/>
    <cellStyle name="Note 2 5 8 5 8" xfId="51547"/>
    <cellStyle name="Note 2 5 8 6" xfId="4102"/>
    <cellStyle name="Note 2 5 8 6 2" xfId="18199"/>
    <cellStyle name="Note 2 5 8 6 3" xfId="25415"/>
    <cellStyle name="Note 2 5 8 6 4" xfId="30486"/>
    <cellStyle name="Note 2 5 8 6 5" xfId="35162"/>
    <cellStyle name="Note 2 5 8 6 6" xfId="40640"/>
    <cellStyle name="Note 2 5 8 6 7" xfId="45538"/>
    <cellStyle name="Note 2 5 8 6 8" xfId="51548"/>
    <cellStyle name="Note 2 5 8 7" xfId="3795"/>
    <cellStyle name="Note 2 5 8 7 2" xfId="18200"/>
    <cellStyle name="Note 2 5 8 7 3" xfId="25416"/>
    <cellStyle name="Note 2 5 8 7 4" xfId="30487"/>
    <cellStyle name="Note 2 5 8 7 5" xfId="35163"/>
    <cellStyle name="Note 2 5 8 7 6" xfId="40641"/>
    <cellStyle name="Note 2 5 8 7 7" xfId="45539"/>
    <cellStyle name="Note 2 5 8 7 8" xfId="51549"/>
    <cellStyle name="Note 2 5 8 8" xfId="3928"/>
    <cellStyle name="Note 2 5 8 8 2" xfId="18201"/>
    <cellStyle name="Note 2 5 8 8 3" xfId="25417"/>
    <cellStyle name="Note 2 5 8 8 4" xfId="30488"/>
    <cellStyle name="Note 2 5 8 8 5" xfId="35164"/>
    <cellStyle name="Note 2 5 8 8 6" xfId="40642"/>
    <cellStyle name="Note 2 5 8 8 7" xfId="45540"/>
    <cellStyle name="Note 2 5 8 8 8" xfId="51550"/>
    <cellStyle name="Note 2 5 8 9" xfId="10959"/>
    <cellStyle name="Note 2 5 9" xfId="959"/>
    <cellStyle name="Note 2 5 9 10" xfId="20920"/>
    <cellStyle name="Note 2 5 9 11" xfId="47030"/>
    <cellStyle name="Note 2 5 9 2" xfId="4202"/>
    <cellStyle name="Note 2 5 9 2 10" xfId="40643"/>
    <cellStyle name="Note 2 5 9 2 11" xfId="45541"/>
    <cellStyle name="Note 2 5 9 2 12" xfId="51551"/>
    <cellStyle name="Note 2 5 9 2 2" xfId="6942"/>
    <cellStyle name="Note 2 5 9 2 2 2" xfId="18203"/>
    <cellStyle name="Note 2 5 9 2 2 3" xfId="25419"/>
    <cellStyle name="Note 2 5 9 2 2 4" xfId="30490"/>
    <cellStyle name="Note 2 5 9 2 2 5" xfId="35166"/>
    <cellStyle name="Note 2 5 9 2 2 6" xfId="40644"/>
    <cellStyle name="Note 2 5 9 2 2 7" xfId="45542"/>
    <cellStyle name="Note 2 5 9 2 2 8" xfId="51552"/>
    <cellStyle name="Note 2 5 9 2 3" xfId="6744"/>
    <cellStyle name="Note 2 5 9 2 3 2" xfId="18204"/>
    <cellStyle name="Note 2 5 9 2 3 3" xfId="25420"/>
    <cellStyle name="Note 2 5 9 2 3 4" xfId="30491"/>
    <cellStyle name="Note 2 5 9 2 3 5" xfId="35167"/>
    <cellStyle name="Note 2 5 9 2 3 6" xfId="40645"/>
    <cellStyle name="Note 2 5 9 2 3 7" xfId="45543"/>
    <cellStyle name="Note 2 5 9 2 3 8" xfId="51553"/>
    <cellStyle name="Note 2 5 9 2 4" xfId="6648"/>
    <cellStyle name="Note 2 5 9 2 4 2" xfId="18205"/>
    <cellStyle name="Note 2 5 9 2 4 3" xfId="25421"/>
    <cellStyle name="Note 2 5 9 2 4 4" xfId="30492"/>
    <cellStyle name="Note 2 5 9 2 4 5" xfId="35168"/>
    <cellStyle name="Note 2 5 9 2 4 6" xfId="40646"/>
    <cellStyle name="Note 2 5 9 2 4 7" xfId="45544"/>
    <cellStyle name="Note 2 5 9 2 4 8" xfId="51554"/>
    <cellStyle name="Note 2 5 9 2 5" xfId="6463"/>
    <cellStyle name="Note 2 5 9 2 5 2" xfId="18206"/>
    <cellStyle name="Note 2 5 9 2 5 3" xfId="25422"/>
    <cellStyle name="Note 2 5 9 2 5 4" xfId="30493"/>
    <cellStyle name="Note 2 5 9 2 5 5" xfId="35169"/>
    <cellStyle name="Note 2 5 9 2 5 6" xfId="40647"/>
    <cellStyle name="Note 2 5 9 2 5 7" xfId="45545"/>
    <cellStyle name="Note 2 5 9 2 5 8" xfId="51555"/>
    <cellStyle name="Note 2 5 9 2 6" xfId="18202"/>
    <cellStyle name="Note 2 5 9 2 7" xfId="25418"/>
    <cellStyle name="Note 2 5 9 2 8" xfId="30489"/>
    <cellStyle name="Note 2 5 9 2 9" xfId="35165"/>
    <cellStyle name="Note 2 5 9 3" xfId="4830"/>
    <cellStyle name="Note 2 5 9 3 10" xfId="18207"/>
    <cellStyle name="Note 2 5 9 3 11" xfId="25423"/>
    <cellStyle name="Note 2 5 9 3 12" xfId="30494"/>
    <cellStyle name="Note 2 5 9 3 13" xfId="35170"/>
    <cellStyle name="Note 2 5 9 3 14" xfId="40648"/>
    <cellStyle name="Note 2 5 9 3 15" xfId="45546"/>
    <cellStyle name="Note 2 5 9 3 16" xfId="51556"/>
    <cellStyle name="Note 2 5 9 3 2" xfId="7171"/>
    <cellStyle name="Note 2 5 9 3 2 2" xfId="18208"/>
    <cellStyle name="Note 2 5 9 3 2 3" xfId="25424"/>
    <cellStyle name="Note 2 5 9 3 2 4" xfId="30495"/>
    <cellStyle name="Note 2 5 9 3 2 5" xfId="35171"/>
    <cellStyle name="Note 2 5 9 3 2 6" xfId="40649"/>
    <cellStyle name="Note 2 5 9 3 2 7" xfId="45547"/>
    <cellStyle name="Note 2 5 9 3 2 8" xfId="51557"/>
    <cellStyle name="Note 2 5 9 3 3" xfId="7726"/>
    <cellStyle name="Note 2 5 9 3 3 2" xfId="18209"/>
    <cellStyle name="Note 2 5 9 3 3 3" xfId="25425"/>
    <cellStyle name="Note 2 5 9 3 3 4" xfId="30496"/>
    <cellStyle name="Note 2 5 9 3 3 5" xfId="35172"/>
    <cellStyle name="Note 2 5 9 3 3 6" xfId="40650"/>
    <cellStyle name="Note 2 5 9 3 3 7" xfId="45548"/>
    <cellStyle name="Note 2 5 9 3 3 8" xfId="51558"/>
    <cellStyle name="Note 2 5 9 3 4" xfId="8038"/>
    <cellStyle name="Note 2 5 9 3 4 2" xfId="18210"/>
    <cellStyle name="Note 2 5 9 3 4 3" xfId="25426"/>
    <cellStyle name="Note 2 5 9 3 4 4" xfId="30497"/>
    <cellStyle name="Note 2 5 9 3 4 5" xfId="35173"/>
    <cellStyle name="Note 2 5 9 3 4 6" xfId="40651"/>
    <cellStyle name="Note 2 5 9 3 4 7" xfId="45549"/>
    <cellStyle name="Note 2 5 9 3 4 8" xfId="51559"/>
    <cellStyle name="Note 2 5 9 3 5" xfId="8499"/>
    <cellStyle name="Note 2 5 9 3 5 2" xfId="18211"/>
    <cellStyle name="Note 2 5 9 3 5 3" xfId="25427"/>
    <cellStyle name="Note 2 5 9 3 5 4" xfId="30498"/>
    <cellStyle name="Note 2 5 9 3 5 5" xfId="35174"/>
    <cellStyle name="Note 2 5 9 3 5 6" xfId="40652"/>
    <cellStyle name="Note 2 5 9 3 5 7" xfId="45550"/>
    <cellStyle name="Note 2 5 9 3 5 8" xfId="51560"/>
    <cellStyle name="Note 2 5 9 3 6" xfId="8838"/>
    <cellStyle name="Note 2 5 9 3 6 2" xfId="18212"/>
    <cellStyle name="Note 2 5 9 3 6 3" xfId="25428"/>
    <cellStyle name="Note 2 5 9 3 6 4" xfId="30499"/>
    <cellStyle name="Note 2 5 9 3 6 5" xfId="35175"/>
    <cellStyle name="Note 2 5 9 3 6 6" xfId="40653"/>
    <cellStyle name="Note 2 5 9 3 6 7" xfId="45551"/>
    <cellStyle name="Note 2 5 9 3 6 8" xfId="51561"/>
    <cellStyle name="Note 2 5 9 3 7" xfId="9300"/>
    <cellStyle name="Note 2 5 9 3 7 2" xfId="18213"/>
    <cellStyle name="Note 2 5 9 3 7 3" xfId="25429"/>
    <cellStyle name="Note 2 5 9 3 7 4" xfId="30500"/>
    <cellStyle name="Note 2 5 9 3 7 5" xfId="35176"/>
    <cellStyle name="Note 2 5 9 3 7 6" xfId="40654"/>
    <cellStyle name="Note 2 5 9 3 7 7" xfId="45552"/>
    <cellStyle name="Note 2 5 9 3 7 8" xfId="51562"/>
    <cellStyle name="Note 2 5 9 3 8" xfId="9662"/>
    <cellStyle name="Note 2 5 9 3 8 2" xfId="18214"/>
    <cellStyle name="Note 2 5 9 3 8 3" xfId="25430"/>
    <cellStyle name="Note 2 5 9 3 8 4" xfId="30501"/>
    <cellStyle name="Note 2 5 9 3 8 5" xfId="35177"/>
    <cellStyle name="Note 2 5 9 3 8 6" xfId="40655"/>
    <cellStyle name="Note 2 5 9 3 8 7" xfId="45553"/>
    <cellStyle name="Note 2 5 9 3 8 8" xfId="51563"/>
    <cellStyle name="Note 2 5 9 3 9" xfId="9930"/>
    <cellStyle name="Note 2 5 9 3 9 2" xfId="18215"/>
    <cellStyle name="Note 2 5 9 3 9 3" xfId="25431"/>
    <cellStyle name="Note 2 5 9 3 9 4" xfId="30502"/>
    <cellStyle name="Note 2 5 9 3 9 5" xfId="35178"/>
    <cellStyle name="Note 2 5 9 3 9 6" xfId="40656"/>
    <cellStyle name="Note 2 5 9 3 9 7" xfId="45554"/>
    <cellStyle name="Note 2 5 9 3 9 8" xfId="51564"/>
    <cellStyle name="Note 2 5 9 4" xfId="4790"/>
    <cellStyle name="Note 2 5 9 4 10" xfId="18216"/>
    <cellStyle name="Note 2 5 9 4 11" xfId="25432"/>
    <cellStyle name="Note 2 5 9 4 12" xfId="30503"/>
    <cellStyle name="Note 2 5 9 4 13" xfId="35179"/>
    <cellStyle name="Note 2 5 9 4 14" xfId="40657"/>
    <cellStyle name="Note 2 5 9 4 15" xfId="45555"/>
    <cellStyle name="Note 2 5 9 4 16" xfId="51565"/>
    <cellStyle name="Note 2 5 9 4 2" xfId="6878"/>
    <cellStyle name="Note 2 5 9 4 2 2" xfId="18217"/>
    <cellStyle name="Note 2 5 9 4 2 3" xfId="25433"/>
    <cellStyle name="Note 2 5 9 4 2 4" xfId="30504"/>
    <cellStyle name="Note 2 5 9 4 2 5" xfId="35180"/>
    <cellStyle name="Note 2 5 9 4 2 6" xfId="40658"/>
    <cellStyle name="Note 2 5 9 4 2 7" xfId="45556"/>
    <cellStyle name="Note 2 5 9 4 2 8" xfId="51566"/>
    <cellStyle name="Note 2 5 9 4 3" xfId="7535"/>
    <cellStyle name="Note 2 5 9 4 3 2" xfId="18218"/>
    <cellStyle name="Note 2 5 9 4 3 3" xfId="25434"/>
    <cellStyle name="Note 2 5 9 4 3 4" xfId="30505"/>
    <cellStyle name="Note 2 5 9 4 3 5" xfId="35181"/>
    <cellStyle name="Note 2 5 9 4 3 6" xfId="40659"/>
    <cellStyle name="Note 2 5 9 4 3 7" xfId="45557"/>
    <cellStyle name="Note 2 5 9 4 3 8" xfId="51567"/>
    <cellStyle name="Note 2 5 9 4 4" xfId="6268"/>
    <cellStyle name="Note 2 5 9 4 4 2" xfId="18219"/>
    <cellStyle name="Note 2 5 9 4 4 3" xfId="25435"/>
    <cellStyle name="Note 2 5 9 4 4 4" xfId="30506"/>
    <cellStyle name="Note 2 5 9 4 4 5" xfId="35182"/>
    <cellStyle name="Note 2 5 9 4 4 6" xfId="40660"/>
    <cellStyle name="Note 2 5 9 4 4 7" xfId="45558"/>
    <cellStyle name="Note 2 5 9 4 4 8" xfId="51568"/>
    <cellStyle name="Note 2 5 9 4 5" xfId="7376"/>
    <cellStyle name="Note 2 5 9 4 5 2" xfId="18220"/>
    <cellStyle name="Note 2 5 9 4 5 3" xfId="25436"/>
    <cellStyle name="Note 2 5 9 4 5 4" xfId="30507"/>
    <cellStyle name="Note 2 5 9 4 5 5" xfId="35183"/>
    <cellStyle name="Note 2 5 9 4 5 6" xfId="40661"/>
    <cellStyle name="Note 2 5 9 4 5 7" xfId="45559"/>
    <cellStyle name="Note 2 5 9 4 5 8" xfId="51569"/>
    <cellStyle name="Note 2 5 9 4 6" xfId="3770"/>
    <cellStyle name="Note 2 5 9 4 6 2" xfId="18221"/>
    <cellStyle name="Note 2 5 9 4 6 3" xfId="25437"/>
    <cellStyle name="Note 2 5 9 4 6 4" xfId="30508"/>
    <cellStyle name="Note 2 5 9 4 6 5" xfId="35184"/>
    <cellStyle name="Note 2 5 9 4 6 6" xfId="40662"/>
    <cellStyle name="Note 2 5 9 4 6 7" xfId="45560"/>
    <cellStyle name="Note 2 5 9 4 6 8" xfId="51570"/>
    <cellStyle name="Note 2 5 9 4 7" xfId="4131"/>
    <cellStyle name="Note 2 5 9 4 7 2" xfId="18222"/>
    <cellStyle name="Note 2 5 9 4 7 3" xfId="25438"/>
    <cellStyle name="Note 2 5 9 4 7 4" xfId="30509"/>
    <cellStyle name="Note 2 5 9 4 7 5" xfId="35185"/>
    <cellStyle name="Note 2 5 9 4 7 6" xfId="40663"/>
    <cellStyle name="Note 2 5 9 4 7 7" xfId="45561"/>
    <cellStyle name="Note 2 5 9 4 7 8" xfId="51571"/>
    <cellStyle name="Note 2 5 9 4 8" xfId="8534"/>
    <cellStyle name="Note 2 5 9 4 8 2" xfId="18223"/>
    <cellStyle name="Note 2 5 9 4 8 3" xfId="25439"/>
    <cellStyle name="Note 2 5 9 4 8 4" xfId="30510"/>
    <cellStyle name="Note 2 5 9 4 8 5" xfId="35186"/>
    <cellStyle name="Note 2 5 9 4 8 6" xfId="40664"/>
    <cellStyle name="Note 2 5 9 4 8 7" xfId="45562"/>
    <cellStyle name="Note 2 5 9 4 8 8" xfId="51572"/>
    <cellStyle name="Note 2 5 9 4 9" xfId="3808"/>
    <cellStyle name="Note 2 5 9 4 9 2" xfId="18224"/>
    <cellStyle name="Note 2 5 9 4 9 3" xfId="25440"/>
    <cellStyle name="Note 2 5 9 4 9 4" xfId="30511"/>
    <cellStyle name="Note 2 5 9 4 9 5" xfId="35187"/>
    <cellStyle name="Note 2 5 9 4 9 6" xfId="40665"/>
    <cellStyle name="Note 2 5 9 4 9 7" xfId="45563"/>
    <cellStyle name="Note 2 5 9 4 9 8" xfId="51573"/>
    <cellStyle name="Note 2 5 9 5" xfId="5541"/>
    <cellStyle name="Note 2 5 9 5 2" xfId="18225"/>
    <cellStyle name="Note 2 5 9 5 3" xfId="25441"/>
    <cellStyle name="Note 2 5 9 5 4" xfId="30512"/>
    <cellStyle name="Note 2 5 9 5 5" xfId="35188"/>
    <cellStyle name="Note 2 5 9 5 6" xfId="40666"/>
    <cellStyle name="Note 2 5 9 5 7" xfId="45564"/>
    <cellStyle name="Note 2 5 9 5 8" xfId="51574"/>
    <cellStyle name="Note 2 5 9 6" xfId="4745"/>
    <cellStyle name="Note 2 5 9 6 2" xfId="18226"/>
    <cellStyle name="Note 2 5 9 6 3" xfId="25442"/>
    <cellStyle name="Note 2 5 9 6 4" xfId="30513"/>
    <cellStyle name="Note 2 5 9 6 5" xfId="35189"/>
    <cellStyle name="Note 2 5 9 6 6" xfId="40667"/>
    <cellStyle name="Note 2 5 9 6 7" xfId="45565"/>
    <cellStyle name="Note 2 5 9 6 8" xfId="51575"/>
    <cellStyle name="Note 2 5 9 7" xfId="5464"/>
    <cellStyle name="Note 2 5 9 7 2" xfId="18227"/>
    <cellStyle name="Note 2 5 9 7 3" xfId="25443"/>
    <cellStyle name="Note 2 5 9 7 4" xfId="30514"/>
    <cellStyle name="Note 2 5 9 7 5" xfId="35190"/>
    <cellStyle name="Note 2 5 9 7 6" xfId="40668"/>
    <cellStyle name="Note 2 5 9 7 7" xfId="45566"/>
    <cellStyle name="Note 2 5 9 7 8" xfId="51576"/>
    <cellStyle name="Note 2 5 9 8" xfId="4423"/>
    <cellStyle name="Note 2 5 9 8 2" xfId="18228"/>
    <cellStyle name="Note 2 5 9 8 3" xfId="25444"/>
    <cellStyle name="Note 2 5 9 8 4" xfId="30515"/>
    <cellStyle name="Note 2 5 9 8 5" xfId="35191"/>
    <cellStyle name="Note 2 5 9 8 6" xfId="40669"/>
    <cellStyle name="Note 2 5 9 8 7" xfId="45567"/>
    <cellStyle name="Note 2 5 9 8 8" xfId="51577"/>
    <cellStyle name="Note 2 5 9 9" xfId="10974"/>
    <cellStyle name="Note 2 6" xfId="436"/>
    <cellStyle name="Note 2 6 10" xfId="985"/>
    <cellStyle name="Note 2 6 10 10" xfId="27613"/>
    <cellStyle name="Note 2 6 10 11" xfId="47042"/>
    <cellStyle name="Note 2 6 10 2" xfId="4218"/>
    <cellStyle name="Note 2 6 10 2 10" xfId="40670"/>
    <cellStyle name="Note 2 6 10 2 11" xfId="45568"/>
    <cellStyle name="Note 2 6 10 2 12" xfId="51578"/>
    <cellStyle name="Note 2 6 10 2 2" xfId="6950"/>
    <cellStyle name="Note 2 6 10 2 2 2" xfId="18230"/>
    <cellStyle name="Note 2 6 10 2 2 3" xfId="25446"/>
    <cellStyle name="Note 2 6 10 2 2 4" xfId="30517"/>
    <cellStyle name="Note 2 6 10 2 2 5" xfId="35193"/>
    <cellStyle name="Note 2 6 10 2 2 6" xfId="40671"/>
    <cellStyle name="Note 2 6 10 2 2 7" xfId="45569"/>
    <cellStyle name="Note 2 6 10 2 2 8" xfId="51579"/>
    <cellStyle name="Note 2 6 10 2 3" xfId="3881"/>
    <cellStyle name="Note 2 6 10 2 3 2" xfId="18231"/>
    <cellStyle name="Note 2 6 10 2 3 3" xfId="25447"/>
    <cellStyle name="Note 2 6 10 2 3 4" xfId="30518"/>
    <cellStyle name="Note 2 6 10 2 3 5" xfId="35194"/>
    <cellStyle name="Note 2 6 10 2 3 6" xfId="40672"/>
    <cellStyle name="Note 2 6 10 2 3 7" xfId="45570"/>
    <cellStyle name="Note 2 6 10 2 3 8" xfId="51580"/>
    <cellStyle name="Note 2 6 10 2 4" xfId="3939"/>
    <cellStyle name="Note 2 6 10 2 4 2" xfId="18232"/>
    <cellStyle name="Note 2 6 10 2 4 3" xfId="25448"/>
    <cellStyle name="Note 2 6 10 2 4 4" xfId="30519"/>
    <cellStyle name="Note 2 6 10 2 4 5" xfId="35195"/>
    <cellStyle name="Note 2 6 10 2 4 6" xfId="40673"/>
    <cellStyle name="Note 2 6 10 2 4 7" xfId="45571"/>
    <cellStyle name="Note 2 6 10 2 4 8" xfId="51581"/>
    <cellStyle name="Note 2 6 10 2 5" xfId="6415"/>
    <cellStyle name="Note 2 6 10 2 5 2" xfId="18233"/>
    <cellStyle name="Note 2 6 10 2 5 3" xfId="25449"/>
    <cellStyle name="Note 2 6 10 2 5 4" xfId="30520"/>
    <cellStyle name="Note 2 6 10 2 5 5" xfId="35196"/>
    <cellStyle name="Note 2 6 10 2 5 6" xfId="40674"/>
    <cellStyle name="Note 2 6 10 2 5 7" xfId="45572"/>
    <cellStyle name="Note 2 6 10 2 5 8" xfId="51582"/>
    <cellStyle name="Note 2 6 10 2 6" xfId="18229"/>
    <cellStyle name="Note 2 6 10 2 7" xfId="25445"/>
    <cellStyle name="Note 2 6 10 2 8" xfId="30516"/>
    <cellStyle name="Note 2 6 10 2 9" xfId="35192"/>
    <cellStyle name="Note 2 6 10 3" xfId="4766"/>
    <cellStyle name="Note 2 6 10 3 10" xfId="18234"/>
    <cellStyle name="Note 2 6 10 3 11" xfId="25450"/>
    <cellStyle name="Note 2 6 10 3 12" xfId="30521"/>
    <cellStyle name="Note 2 6 10 3 13" xfId="35197"/>
    <cellStyle name="Note 2 6 10 3 14" xfId="40675"/>
    <cellStyle name="Note 2 6 10 3 15" xfId="45573"/>
    <cellStyle name="Note 2 6 10 3 16" xfId="51583"/>
    <cellStyle name="Note 2 6 10 3 2" xfId="7136"/>
    <cellStyle name="Note 2 6 10 3 2 2" xfId="18235"/>
    <cellStyle name="Note 2 6 10 3 2 3" xfId="25451"/>
    <cellStyle name="Note 2 6 10 3 2 4" xfId="30522"/>
    <cellStyle name="Note 2 6 10 3 2 5" xfId="35198"/>
    <cellStyle name="Note 2 6 10 3 2 6" xfId="40676"/>
    <cellStyle name="Note 2 6 10 3 2 7" xfId="45574"/>
    <cellStyle name="Note 2 6 10 3 2 8" xfId="51584"/>
    <cellStyle name="Note 2 6 10 3 3" xfId="7696"/>
    <cellStyle name="Note 2 6 10 3 3 2" xfId="18236"/>
    <cellStyle name="Note 2 6 10 3 3 3" xfId="25452"/>
    <cellStyle name="Note 2 6 10 3 3 4" xfId="30523"/>
    <cellStyle name="Note 2 6 10 3 3 5" xfId="35199"/>
    <cellStyle name="Note 2 6 10 3 3 6" xfId="40677"/>
    <cellStyle name="Note 2 6 10 3 3 7" xfId="45575"/>
    <cellStyle name="Note 2 6 10 3 3 8" xfId="51585"/>
    <cellStyle name="Note 2 6 10 3 4" xfId="6976"/>
    <cellStyle name="Note 2 6 10 3 4 2" xfId="18237"/>
    <cellStyle name="Note 2 6 10 3 4 3" xfId="25453"/>
    <cellStyle name="Note 2 6 10 3 4 4" xfId="30524"/>
    <cellStyle name="Note 2 6 10 3 4 5" xfId="35200"/>
    <cellStyle name="Note 2 6 10 3 4 6" xfId="40678"/>
    <cellStyle name="Note 2 6 10 3 4 7" xfId="45576"/>
    <cellStyle name="Note 2 6 10 3 4 8" xfId="51586"/>
    <cellStyle name="Note 2 6 10 3 5" xfId="8469"/>
    <cellStyle name="Note 2 6 10 3 5 2" xfId="18238"/>
    <cellStyle name="Note 2 6 10 3 5 3" xfId="25454"/>
    <cellStyle name="Note 2 6 10 3 5 4" xfId="30525"/>
    <cellStyle name="Note 2 6 10 3 5 5" xfId="35201"/>
    <cellStyle name="Note 2 6 10 3 5 6" xfId="40679"/>
    <cellStyle name="Note 2 6 10 3 5 7" xfId="45577"/>
    <cellStyle name="Note 2 6 10 3 5 8" xfId="51587"/>
    <cellStyle name="Note 2 6 10 3 6" xfId="8809"/>
    <cellStyle name="Note 2 6 10 3 6 2" xfId="18239"/>
    <cellStyle name="Note 2 6 10 3 6 3" xfId="25455"/>
    <cellStyle name="Note 2 6 10 3 6 4" xfId="30526"/>
    <cellStyle name="Note 2 6 10 3 6 5" xfId="35202"/>
    <cellStyle name="Note 2 6 10 3 6 6" xfId="40680"/>
    <cellStyle name="Note 2 6 10 3 6 7" xfId="45578"/>
    <cellStyle name="Note 2 6 10 3 6 8" xfId="51588"/>
    <cellStyle name="Note 2 6 10 3 7" xfId="9273"/>
    <cellStyle name="Note 2 6 10 3 7 2" xfId="18240"/>
    <cellStyle name="Note 2 6 10 3 7 3" xfId="25456"/>
    <cellStyle name="Note 2 6 10 3 7 4" xfId="30527"/>
    <cellStyle name="Note 2 6 10 3 7 5" xfId="35203"/>
    <cellStyle name="Note 2 6 10 3 7 6" xfId="40681"/>
    <cellStyle name="Note 2 6 10 3 7 7" xfId="45579"/>
    <cellStyle name="Note 2 6 10 3 7 8" xfId="51589"/>
    <cellStyle name="Note 2 6 10 3 8" xfId="9633"/>
    <cellStyle name="Note 2 6 10 3 8 2" xfId="18241"/>
    <cellStyle name="Note 2 6 10 3 8 3" xfId="25457"/>
    <cellStyle name="Note 2 6 10 3 8 4" xfId="30528"/>
    <cellStyle name="Note 2 6 10 3 8 5" xfId="35204"/>
    <cellStyle name="Note 2 6 10 3 8 6" xfId="40682"/>
    <cellStyle name="Note 2 6 10 3 8 7" xfId="45580"/>
    <cellStyle name="Note 2 6 10 3 8 8" xfId="51590"/>
    <cellStyle name="Note 2 6 10 3 9" xfId="9901"/>
    <cellStyle name="Note 2 6 10 3 9 2" xfId="18242"/>
    <cellStyle name="Note 2 6 10 3 9 3" xfId="25458"/>
    <cellStyle name="Note 2 6 10 3 9 4" xfId="30529"/>
    <cellStyle name="Note 2 6 10 3 9 5" xfId="35205"/>
    <cellStyle name="Note 2 6 10 3 9 6" xfId="40683"/>
    <cellStyle name="Note 2 6 10 3 9 7" xfId="45581"/>
    <cellStyle name="Note 2 6 10 3 9 8" xfId="51591"/>
    <cellStyle name="Note 2 6 10 4" xfId="5273"/>
    <cellStyle name="Note 2 6 10 4 10" xfId="18243"/>
    <cellStyle name="Note 2 6 10 4 11" xfId="25459"/>
    <cellStyle name="Note 2 6 10 4 12" xfId="30530"/>
    <cellStyle name="Note 2 6 10 4 13" xfId="35206"/>
    <cellStyle name="Note 2 6 10 4 14" xfId="40684"/>
    <cellStyle name="Note 2 6 10 4 15" xfId="45582"/>
    <cellStyle name="Note 2 6 10 4 16" xfId="51592"/>
    <cellStyle name="Note 2 6 10 4 2" xfId="7377"/>
    <cellStyle name="Note 2 6 10 4 2 2" xfId="18244"/>
    <cellStyle name="Note 2 6 10 4 2 3" xfId="25460"/>
    <cellStyle name="Note 2 6 10 4 2 4" xfId="30531"/>
    <cellStyle name="Note 2 6 10 4 2 5" xfId="35207"/>
    <cellStyle name="Note 2 6 10 4 2 6" xfId="40685"/>
    <cellStyle name="Note 2 6 10 4 2 7" xfId="45583"/>
    <cellStyle name="Note 2 6 10 4 2 8" xfId="51593"/>
    <cellStyle name="Note 2 6 10 4 3" xfId="7896"/>
    <cellStyle name="Note 2 6 10 4 3 2" xfId="18245"/>
    <cellStyle name="Note 2 6 10 4 3 3" xfId="25461"/>
    <cellStyle name="Note 2 6 10 4 3 4" xfId="30532"/>
    <cellStyle name="Note 2 6 10 4 3 5" xfId="35208"/>
    <cellStyle name="Note 2 6 10 4 3 6" xfId="40686"/>
    <cellStyle name="Note 2 6 10 4 3 7" xfId="45584"/>
    <cellStyle name="Note 2 6 10 4 3 8" xfId="51594"/>
    <cellStyle name="Note 2 6 10 4 4" xfId="8237"/>
    <cellStyle name="Note 2 6 10 4 4 2" xfId="18246"/>
    <cellStyle name="Note 2 6 10 4 4 3" xfId="25462"/>
    <cellStyle name="Note 2 6 10 4 4 4" xfId="30533"/>
    <cellStyle name="Note 2 6 10 4 4 5" xfId="35209"/>
    <cellStyle name="Note 2 6 10 4 4 6" xfId="40687"/>
    <cellStyle name="Note 2 6 10 4 4 7" xfId="45585"/>
    <cellStyle name="Note 2 6 10 4 4 8" xfId="51595"/>
    <cellStyle name="Note 2 6 10 4 5" xfId="8669"/>
    <cellStyle name="Note 2 6 10 4 5 2" xfId="18247"/>
    <cellStyle name="Note 2 6 10 4 5 3" xfId="25463"/>
    <cellStyle name="Note 2 6 10 4 5 4" xfId="30534"/>
    <cellStyle name="Note 2 6 10 4 5 5" xfId="35210"/>
    <cellStyle name="Note 2 6 10 4 5 6" xfId="40688"/>
    <cellStyle name="Note 2 6 10 4 5 7" xfId="45586"/>
    <cellStyle name="Note 2 6 10 4 5 8" xfId="51596"/>
    <cellStyle name="Note 2 6 10 4 6" xfId="9018"/>
    <cellStyle name="Note 2 6 10 4 6 2" xfId="18248"/>
    <cellStyle name="Note 2 6 10 4 6 3" xfId="25464"/>
    <cellStyle name="Note 2 6 10 4 6 4" xfId="30535"/>
    <cellStyle name="Note 2 6 10 4 6 5" xfId="35211"/>
    <cellStyle name="Note 2 6 10 4 6 6" xfId="40689"/>
    <cellStyle name="Note 2 6 10 4 6 7" xfId="45587"/>
    <cellStyle name="Note 2 6 10 4 6 8" xfId="51597"/>
    <cellStyle name="Note 2 6 10 4 7" xfId="9472"/>
    <cellStyle name="Note 2 6 10 4 7 2" xfId="18249"/>
    <cellStyle name="Note 2 6 10 4 7 3" xfId="25465"/>
    <cellStyle name="Note 2 6 10 4 7 4" xfId="30536"/>
    <cellStyle name="Note 2 6 10 4 7 5" xfId="35212"/>
    <cellStyle name="Note 2 6 10 4 7 6" xfId="40690"/>
    <cellStyle name="Note 2 6 10 4 7 7" xfId="45588"/>
    <cellStyle name="Note 2 6 10 4 7 8" xfId="51598"/>
    <cellStyle name="Note 2 6 10 4 8" xfId="9792"/>
    <cellStyle name="Note 2 6 10 4 8 2" xfId="18250"/>
    <cellStyle name="Note 2 6 10 4 8 3" xfId="25466"/>
    <cellStyle name="Note 2 6 10 4 8 4" xfId="30537"/>
    <cellStyle name="Note 2 6 10 4 8 5" xfId="35213"/>
    <cellStyle name="Note 2 6 10 4 8 6" xfId="40691"/>
    <cellStyle name="Note 2 6 10 4 8 7" xfId="45589"/>
    <cellStyle name="Note 2 6 10 4 8 8" xfId="51599"/>
    <cellStyle name="Note 2 6 10 4 9" xfId="10061"/>
    <cellStyle name="Note 2 6 10 4 9 2" xfId="18251"/>
    <cellStyle name="Note 2 6 10 4 9 3" xfId="25467"/>
    <cellStyle name="Note 2 6 10 4 9 4" xfId="30538"/>
    <cellStyle name="Note 2 6 10 4 9 5" xfId="35214"/>
    <cellStyle name="Note 2 6 10 4 9 6" xfId="40692"/>
    <cellStyle name="Note 2 6 10 4 9 7" xfId="45590"/>
    <cellStyle name="Note 2 6 10 4 9 8" xfId="51600"/>
    <cellStyle name="Note 2 6 10 5" xfId="5745"/>
    <cellStyle name="Note 2 6 10 5 2" xfId="18252"/>
    <cellStyle name="Note 2 6 10 5 3" xfId="25468"/>
    <cellStyle name="Note 2 6 10 5 4" xfId="30539"/>
    <cellStyle name="Note 2 6 10 5 5" xfId="35215"/>
    <cellStyle name="Note 2 6 10 5 6" xfId="40693"/>
    <cellStyle name="Note 2 6 10 5 7" xfId="45591"/>
    <cellStyle name="Note 2 6 10 5 8" xfId="51601"/>
    <cellStyle name="Note 2 6 10 6" xfId="4859"/>
    <cellStyle name="Note 2 6 10 6 2" xfId="18253"/>
    <cellStyle name="Note 2 6 10 6 3" xfId="25469"/>
    <cellStyle name="Note 2 6 10 6 4" xfId="30540"/>
    <cellStyle name="Note 2 6 10 6 5" xfId="35216"/>
    <cellStyle name="Note 2 6 10 6 6" xfId="40694"/>
    <cellStyle name="Note 2 6 10 6 7" xfId="45592"/>
    <cellStyle name="Note 2 6 10 6 8" xfId="51602"/>
    <cellStyle name="Note 2 6 10 7" xfId="6129"/>
    <cellStyle name="Note 2 6 10 7 2" xfId="18254"/>
    <cellStyle name="Note 2 6 10 7 3" xfId="25470"/>
    <cellStyle name="Note 2 6 10 7 4" xfId="30541"/>
    <cellStyle name="Note 2 6 10 7 5" xfId="35217"/>
    <cellStyle name="Note 2 6 10 7 6" xfId="40695"/>
    <cellStyle name="Note 2 6 10 7 7" xfId="45593"/>
    <cellStyle name="Note 2 6 10 7 8" xfId="51603"/>
    <cellStyle name="Note 2 6 10 8" xfId="4694"/>
    <cellStyle name="Note 2 6 10 8 2" xfId="18255"/>
    <cellStyle name="Note 2 6 10 8 3" xfId="25471"/>
    <cellStyle name="Note 2 6 10 8 4" xfId="30542"/>
    <cellStyle name="Note 2 6 10 8 5" xfId="35218"/>
    <cellStyle name="Note 2 6 10 8 6" xfId="40696"/>
    <cellStyle name="Note 2 6 10 8 7" xfId="45594"/>
    <cellStyle name="Note 2 6 10 8 8" xfId="51604"/>
    <cellStyle name="Note 2 6 10 9" xfId="10999"/>
    <cellStyle name="Note 2 6 11" xfId="1230"/>
    <cellStyle name="Note 2 6 11 10" xfId="11756"/>
    <cellStyle name="Note 2 6 11 11" xfId="47099"/>
    <cellStyle name="Note 2 6 11 2" xfId="4351"/>
    <cellStyle name="Note 2 6 11 2 10" xfId="40697"/>
    <cellStyle name="Note 2 6 11 2 11" xfId="45595"/>
    <cellStyle name="Note 2 6 11 2 12" xfId="51605"/>
    <cellStyle name="Note 2 6 11 2 2" xfId="7000"/>
    <cellStyle name="Note 2 6 11 2 2 2" xfId="18257"/>
    <cellStyle name="Note 2 6 11 2 2 3" xfId="25473"/>
    <cellStyle name="Note 2 6 11 2 2 4" xfId="30544"/>
    <cellStyle name="Note 2 6 11 2 2 5" xfId="35220"/>
    <cellStyle name="Note 2 6 11 2 2 6" xfId="40698"/>
    <cellStyle name="Note 2 6 11 2 2 7" xfId="45596"/>
    <cellStyle name="Note 2 6 11 2 2 8" xfId="51606"/>
    <cellStyle name="Note 2 6 11 2 3" xfId="5619"/>
    <cellStyle name="Note 2 6 11 2 3 2" xfId="18258"/>
    <cellStyle name="Note 2 6 11 2 3 3" xfId="25474"/>
    <cellStyle name="Note 2 6 11 2 3 4" xfId="30545"/>
    <cellStyle name="Note 2 6 11 2 3 5" xfId="35221"/>
    <cellStyle name="Note 2 6 11 2 3 6" xfId="40699"/>
    <cellStyle name="Note 2 6 11 2 3 7" xfId="45597"/>
    <cellStyle name="Note 2 6 11 2 3 8" xfId="51607"/>
    <cellStyle name="Note 2 6 11 2 4" xfId="6422"/>
    <cellStyle name="Note 2 6 11 2 4 2" xfId="18259"/>
    <cellStyle name="Note 2 6 11 2 4 3" xfId="25475"/>
    <cellStyle name="Note 2 6 11 2 4 4" xfId="30546"/>
    <cellStyle name="Note 2 6 11 2 4 5" xfId="35222"/>
    <cellStyle name="Note 2 6 11 2 4 6" xfId="40700"/>
    <cellStyle name="Note 2 6 11 2 4 7" xfId="45598"/>
    <cellStyle name="Note 2 6 11 2 4 8" xfId="51608"/>
    <cellStyle name="Note 2 6 11 2 5" xfId="9171"/>
    <cellStyle name="Note 2 6 11 2 5 2" xfId="18260"/>
    <cellStyle name="Note 2 6 11 2 5 3" xfId="25476"/>
    <cellStyle name="Note 2 6 11 2 5 4" xfId="30547"/>
    <cellStyle name="Note 2 6 11 2 5 5" xfId="35223"/>
    <cellStyle name="Note 2 6 11 2 5 6" xfId="40701"/>
    <cellStyle name="Note 2 6 11 2 5 7" xfId="45599"/>
    <cellStyle name="Note 2 6 11 2 5 8" xfId="51609"/>
    <cellStyle name="Note 2 6 11 2 6" xfId="18256"/>
    <cellStyle name="Note 2 6 11 2 7" xfId="25472"/>
    <cellStyle name="Note 2 6 11 2 8" xfId="30543"/>
    <cellStyle name="Note 2 6 11 2 9" xfId="35219"/>
    <cellStyle name="Note 2 6 11 3" xfId="3801"/>
    <cellStyle name="Note 2 6 11 3 10" xfId="18261"/>
    <cellStyle name="Note 2 6 11 3 11" xfId="25477"/>
    <cellStyle name="Note 2 6 11 3 12" xfId="30548"/>
    <cellStyle name="Note 2 6 11 3 13" xfId="35224"/>
    <cellStyle name="Note 2 6 11 3 14" xfId="40702"/>
    <cellStyle name="Note 2 6 11 3 15" xfId="45600"/>
    <cellStyle name="Note 2 6 11 3 16" xfId="51610"/>
    <cellStyle name="Note 2 6 11 3 2" xfId="6781"/>
    <cellStyle name="Note 2 6 11 3 2 2" xfId="18262"/>
    <cellStyle name="Note 2 6 11 3 2 3" xfId="25478"/>
    <cellStyle name="Note 2 6 11 3 2 4" xfId="30549"/>
    <cellStyle name="Note 2 6 11 3 2 5" xfId="35225"/>
    <cellStyle name="Note 2 6 11 3 2 6" xfId="40703"/>
    <cellStyle name="Note 2 6 11 3 2 7" xfId="45601"/>
    <cellStyle name="Note 2 6 11 3 2 8" xfId="51611"/>
    <cellStyle name="Note 2 6 11 3 3" xfId="3873"/>
    <cellStyle name="Note 2 6 11 3 3 2" xfId="18263"/>
    <cellStyle name="Note 2 6 11 3 3 3" xfId="25479"/>
    <cellStyle name="Note 2 6 11 3 3 4" xfId="30550"/>
    <cellStyle name="Note 2 6 11 3 3 5" xfId="35226"/>
    <cellStyle name="Note 2 6 11 3 3 6" xfId="40704"/>
    <cellStyle name="Note 2 6 11 3 3 7" xfId="45602"/>
    <cellStyle name="Note 2 6 11 3 3 8" xfId="51612"/>
    <cellStyle name="Note 2 6 11 3 4" xfId="6600"/>
    <cellStyle name="Note 2 6 11 3 4 2" xfId="18264"/>
    <cellStyle name="Note 2 6 11 3 4 3" xfId="25480"/>
    <cellStyle name="Note 2 6 11 3 4 4" xfId="30551"/>
    <cellStyle name="Note 2 6 11 3 4 5" xfId="35227"/>
    <cellStyle name="Note 2 6 11 3 4 6" xfId="40705"/>
    <cellStyle name="Note 2 6 11 3 4 7" xfId="45603"/>
    <cellStyle name="Note 2 6 11 3 4 8" xfId="51613"/>
    <cellStyle name="Note 2 6 11 3 5" xfId="6403"/>
    <cellStyle name="Note 2 6 11 3 5 2" xfId="18265"/>
    <cellStyle name="Note 2 6 11 3 5 3" xfId="25481"/>
    <cellStyle name="Note 2 6 11 3 5 4" xfId="30552"/>
    <cellStyle name="Note 2 6 11 3 5 5" xfId="35228"/>
    <cellStyle name="Note 2 6 11 3 5 6" xfId="40706"/>
    <cellStyle name="Note 2 6 11 3 5 7" xfId="45604"/>
    <cellStyle name="Note 2 6 11 3 5 8" xfId="51614"/>
    <cellStyle name="Note 2 6 11 3 6" xfId="6663"/>
    <cellStyle name="Note 2 6 11 3 6 2" xfId="18266"/>
    <cellStyle name="Note 2 6 11 3 6 3" xfId="25482"/>
    <cellStyle name="Note 2 6 11 3 6 4" xfId="30553"/>
    <cellStyle name="Note 2 6 11 3 6 5" xfId="35229"/>
    <cellStyle name="Note 2 6 11 3 6 6" xfId="40707"/>
    <cellStyle name="Note 2 6 11 3 6 7" xfId="45605"/>
    <cellStyle name="Note 2 6 11 3 6 8" xfId="51615"/>
    <cellStyle name="Note 2 6 11 3 7" xfId="8617"/>
    <cellStyle name="Note 2 6 11 3 7 2" xfId="18267"/>
    <cellStyle name="Note 2 6 11 3 7 3" xfId="25483"/>
    <cellStyle name="Note 2 6 11 3 7 4" xfId="30554"/>
    <cellStyle name="Note 2 6 11 3 7 5" xfId="35230"/>
    <cellStyle name="Note 2 6 11 3 7 6" xfId="40708"/>
    <cellStyle name="Note 2 6 11 3 7 7" xfId="45606"/>
    <cellStyle name="Note 2 6 11 3 7 8" xfId="51616"/>
    <cellStyle name="Note 2 6 11 3 8" xfId="8756"/>
    <cellStyle name="Note 2 6 11 3 8 2" xfId="18268"/>
    <cellStyle name="Note 2 6 11 3 8 3" xfId="25484"/>
    <cellStyle name="Note 2 6 11 3 8 4" xfId="30555"/>
    <cellStyle name="Note 2 6 11 3 8 5" xfId="35231"/>
    <cellStyle name="Note 2 6 11 3 8 6" xfId="40709"/>
    <cellStyle name="Note 2 6 11 3 8 7" xfId="45607"/>
    <cellStyle name="Note 2 6 11 3 8 8" xfId="51617"/>
    <cellStyle name="Note 2 6 11 3 9" xfId="4023"/>
    <cellStyle name="Note 2 6 11 3 9 2" xfId="18269"/>
    <cellStyle name="Note 2 6 11 3 9 3" xfId="25485"/>
    <cellStyle name="Note 2 6 11 3 9 4" xfId="30556"/>
    <cellStyle name="Note 2 6 11 3 9 5" xfId="35232"/>
    <cellStyle name="Note 2 6 11 3 9 6" xfId="40710"/>
    <cellStyle name="Note 2 6 11 3 9 7" xfId="45608"/>
    <cellStyle name="Note 2 6 11 3 9 8" xfId="51618"/>
    <cellStyle name="Note 2 6 11 4" xfId="5446"/>
    <cellStyle name="Note 2 6 11 4 10" xfId="18270"/>
    <cellStyle name="Note 2 6 11 4 11" xfId="25486"/>
    <cellStyle name="Note 2 6 11 4 12" xfId="30557"/>
    <cellStyle name="Note 2 6 11 4 13" xfId="35233"/>
    <cellStyle name="Note 2 6 11 4 14" xfId="40711"/>
    <cellStyle name="Note 2 6 11 4 15" xfId="45609"/>
    <cellStyle name="Note 2 6 11 4 16" xfId="51619"/>
    <cellStyle name="Note 2 6 11 4 2" xfId="6970"/>
    <cellStyle name="Note 2 6 11 4 2 2" xfId="18271"/>
    <cellStyle name="Note 2 6 11 4 2 3" xfId="25487"/>
    <cellStyle name="Note 2 6 11 4 2 4" xfId="30558"/>
    <cellStyle name="Note 2 6 11 4 2 5" xfId="35234"/>
    <cellStyle name="Note 2 6 11 4 2 6" xfId="40712"/>
    <cellStyle name="Note 2 6 11 4 2 7" xfId="45610"/>
    <cellStyle name="Note 2 6 11 4 2 8" xfId="51620"/>
    <cellStyle name="Note 2 6 11 4 3" xfId="7593"/>
    <cellStyle name="Note 2 6 11 4 3 2" xfId="18272"/>
    <cellStyle name="Note 2 6 11 4 3 3" xfId="25488"/>
    <cellStyle name="Note 2 6 11 4 3 4" xfId="30559"/>
    <cellStyle name="Note 2 6 11 4 3 5" xfId="35235"/>
    <cellStyle name="Note 2 6 11 4 3 6" xfId="40713"/>
    <cellStyle name="Note 2 6 11 4 3 7" xfId="45611"/>
    <cellStyle name="Note 2 6 11 4 3 8" xfId="51621"/>
    <cellStyle name="Note 2 6 11 4 4" xfId="7243"/>
    <cellStyle name="Note 2 6 11 4 4 2" xfId="18273"/>
    <cellStyle name="Note 2 6 11 4 4 3" xfId="25489"/>
    <cellStyle name="Note 2 6 11 4 4 4" xfId="30560"/>
    <cellStyle name="Note 2 6 11 4 4 5" xfId="35236"/>
    <cellStyle name="Note 2 6 11 4 4 6" xfId="40714"/>
    <cellStyle name="Note 2 6 11 4 4 7" xfId="45612"/>
    <cellStyle name="Note 2 6 11 4 4 8" xfId="51622"/>
    <cellStyle name="Note 2 6 11 4 5" xfId="4850"/>
    <cellStyle name="Note 2 6 11 4 5 2" xfId="18274"/>
    <cellStyle name="Note 2 6 11 4 5 3" xfId="25490"/>
    <cellStyle name="Note 2 6 11 4 5 4" xfId="30561"/>
    <cellStyle name="Note 2 6 11 4 5 5" xfId="35237"/>
    <cellStyle name="Note 2 6 11 4 5 6" xfId="40715"/>
    <cellStyle name="Note 2 6 11 4 5 7" xfId="45613"/>
    <cellStyle name="Note 2 6 11 4 5 8" xfId="51623"/>
    <cellStyle name="Note 2 6 11 4 6" xfId="6720"/>
    <cellStyle name="Note 2 6 11 4 6 2" xfId="18275"/>
    <cellStyle name="Note 2 6 11 4 6 3" xfId="25491"/>
    <cellStyle name="Note 2 6 11 4 6 4" xfId="30562"/>
    <cellStyle name="Note 2 6 11 4 6 5" xfId="35238"/>
    <cellStyle name="Note 2 6 11 4 6 6" xfId="40716"/>
    <cellStyle name="Note 2 6 11 4 6 7" xfId="45614"/>
    <cellStyle name="Note 2 6 11 4 6 8" xfId="51624"/>
    <cellStyle name="Note 2 6 11 4 7" xfId="6437"/>
    <cellStyle name="Note 2 6 11 4 7 2" xfId="18276"/>
    <cellStyle name="Note 2 6 11 4 7 3" xfId="25492"/>
    <cellStyle name="Note 2 6 11 4 7 4" xfId="30563"/>
    <cellStyle name="Note 2 6 11 4 7 5" xfId="35239"/>
    <cellStyle name="Note 2 6 11 4 7 6" xfId="40717"/>
    <cellStyle name="Note 2 6 11 4 7 7" xfId="45615"/>
    <cellStyle name="Note 2 6 11 4 7 8" xfId="51625"/>
    <cellStyle name="Note 2 6 11 4 8" xfId="7673"/>
    <cellStyle name="Note 2 6 11 4 8 2" xfId="18277"/>
    <cellStyle name="Note 2 6 11 4 8 3" xfId="25493"/>
    <cellStyle name="Note 2 6 11 4 8 4" xfId="30564"/>
    <cellStyle name="Note 2 6 11 4 8 5" xfId="35240"/>
    <cellStyle name="Note 2 6 11 4 8 6" xfId="40718"/>
    <cellStyle name="Note 2 6 11 4 8 7" xfId="45616"/>
    <cellStyle name="Note 2 6 11 4 8 8" xfId="51626"/>
    <cellStyle name="Note 2 6 11 4 9" xfId="9521"/>
    <cellStyle name="Note 2 6 11 4 9 2" xfId="18278"/>
    <cellStyle name="Note 2 6 11 4 9 3" xfId="25494"/>
    <cellStyle name="Note 2 6 11 4 9 4" xfId="30565"/>
    <cellStyle name="Note 2 6 11 4 9 5" xfId="35241"/>
    <cellStyle name="Note 2 6 11 4 9 6" xfId="40719"/>
    <cellStyle name="Note 2 6 11 4 9 7" xfId="45617"/>
    <cellStyle name="Note 2 6 11 4 9 8" xfId="51627"/>
    <cellStyle name="Note 2 6 11 5" xfId="4586"/>
    <cellStyle name="Note 2 6 11 5 2" xfId="18279"/>
    <cellStyle name="Note 2 6 11 5 3" xfId="25495"/>
    <cellStyle name="Note 2 6 11 5 4" xfId="30566"/>
    <cellStyle name="Note 2 6 11 5 5" xfId="35242"/>
    <cellStyle name="Note 2 6 11 5 6" xfId="40720"/>
    <cellStyle name="Note 2 6 11 5 7" xfId="45618"/>
    <cellStyle name="Note 2 6 11 5 8" xfId="51628"/>
    <cellStyle name="Note 2 6 11 6" xfId="4977"/>
    <cellStyle name="Note 2 6 11 6 2" xfId="18280"/>
    <cellStyle name="Note 2 6 11 6 3" xfId="25496"/>
    <cellStyle name="Note 2 6 11 6 4" xfId="30567"/>
    <cellStyle name="Note 2 6 11 6 5" xfId="35243"/>
    <cellStyle name="Note 2 6 11 6 6" xfId="40721"/>
    <cellStyle name="Note 2 6 11 6 7" xfId="45619"/>
    <cellStyle name="Note 2 6 11 6 8" xfId="51629"/>
    <cellStyle name="Note 2 6 11 7" xfId="4080"/>
    <cellStyle name="Note 2 6 11 7 2" xfId="18281"/>
    <cellStyle name="Note 2 6 11 7 3" xfId="25497"/>
    <cellStyle name="Note 2 6 11 7 4" xfId="30568"/>
    <cellStyle name="Note 2 6 11 7 5" xfId="35244"/>
    <cellStyle name="Note 2 6 11 7 6" xfId="40722"/>
    <cellStyle name="Note 2 6 11 7 7" xfId="45620"/>
    <cellStyle name="Note 2 6 11 7 8" xfId="51630"/>
    <cellStyle name="Note 2 6 11 8" xfId="5587"/>
    <cellStyle name="Note 2 6 11 8 2" xfId="18282"/>
    <cellStyle name="Note 2 6 11 8 3" xfId="25498"/>
    <cellStyle name="Note 2 6 11 8 4" xfId="30569"/>
    <cellStyle name="Note 2 6 11 8 5" xfId="35245"/>
    <cellStyle name="Note 2 6 11 8 6" xfId="40723"/>
    <cellStyle name="Note 2 6 11 8 7" xfId="45621"/>
    <cellStyle name="Note 2 6 11 8 8" xfId="51631"/>
    <cellStyle name="Note 2 6 11 9" xfId="11193"/>
    <cellStyle name="Note 2 6 12" xfId="1267"/>
    <cellStyle name="Note 2 6 12 10" xfId="26878"/>
    <cellStyle name="Note 2 6 12 11" xfId="47109"/>
    <cellStyle name="Note 2 6 12 2" xfId="4376"/>
    <cellStyle name="Note 2 6 12 2 10" xfId="40724"/>
    <cellStyle name="Note 2 6 12 2 11" xfId="45622"/>
    <cellStyle name="Note 2 6 12 2 12" xfId="51632"/>
    <cellStyle name="Note 2 6 12 2 2" xfId="7008"/>
    <cellStyle name="Note 2 6 12 2 2 2" xfId="18284"/>
    <cellStyle name="Note 2 6 12 2 2 3" xfId="25500"/>
    <cellStyle name="Note 2 6 12 2 2 4" xfId="30571"/>
    <cellStyle name="Note 2 6 12 2 2 5" xfId="35247"/>
    <cellStyle name="Note 2 6 12 2 2 6" xfId="40725"/>
    <cellStyle name="Note 2 6 12 2 2 7" xfId="45623"/>
    <cellStyle name="Note 2 6 12 2 2 8" xfId="51633"/>
    <cellStyle name="Note 2 6 12 2 3" xfId="6837"/>
    <cellStyle name="Note 2 6 12 2 3 2" xfId="18285"/>
    <cellStyle name="Note 2 6 12 2 3 3" xfId="25501"/>
    <cellStyle name="Note 2 6 12 2 3 4" xfId="30572"/>
    <cellStyle name="Note 2 6 12 2 3 5" xfId="35248"/>
    <cellStyle name="Note 2 6 12 2 3 6" xfId="40726"/>
    <cellStyle name="Note 2 6 12 2 3 7" xfId="45624"/>
    <cellStyle name="Note 2 6 12 2 3 8" xfId="51634"/>
    <cellStyle name="Note 2 6 12 2 4" xfId="5725"/>
    <cellStyle name="Note 2 6 12 2 4 2" xfId="18286"/>
    <cellStyle name="Note 2 6 12 2 4 3" xfId="25502"/>
    <cellStyle name="Note 2 6 12 2 4 4" xfId="30573"/>
    <cellStyle name="Note 2 6 12 2 4 5" xfId="35249"/>
    <cellStyle name="Note 2 6 12 2 4 6" xfId="40727"/>
    <cellStyle name="Note 2 6 12 2 4 7" xfId="45625"/>
    <cellStyle name="Note 2 6 12 2 4 8" xfId="51635"/>
    <cellStyle name="Note 2 6 12 2 5" xfId="9178"/>
    <cellStyle name="Note 2 6 12 2 5 2" xfId="18287"/>
    <cellStyle name="Note 2 6 12 2 5 3" xfId="25503"/>
    <cellStyle name="Note 2 6 12 2 5 4" xfId="30574"/>
    <cellStyle name="Note 2 6 12 2 5 5" xfId="35250"/>
    <cellStyle name="Note 2 6 12 2 5 6" xfId="40728"/>
    <cellStyle name="Note 2 6 12 2 5 7" xfId="45626"/>
    <cellStyle name="Note 2 6 12 2 5 8" xfId="51636"/>
    <cellStyle name="Note 2 6 12 2 6" xfId="18283"/>
    <cellStyle name="Note 2 6 12 2 7" xfId="25499"/>
    <cellStyle name="Note 2 6 12 2 8" xfId="30570"/>
    <cellStyle name="Note 2 6 12 2 9" xfId="35246"/>
    <cellStyle name="Note 2 6 12 3" xfId="5478"/>
    <cellStyle name="Note 2 6 12 3 10" xfId="18288"/>
    <cellStyle name="Note 2 6 12 3 11" xfId="25504"/>
    <cellStyle name="Note 2 6 12 3 12" xfId="30575"/>
    <cellStyle name="Note 2 6 12 3 13" xfId="35251"/>
    <cellStyle name="Note 2 6 12 3 14" xfId="40729"/>
    <cellStyle name="Note 2 6 12 3 15" xfId="45627"/>
    <cellStyle name="Note 2 6 12 3 16" xfId="51637"/>
    <cellStyle name="Note 2 6 12 3 2" xfId="7393"/>
    <cellStyle name="Note 2 6 12 3 2 2" xfId="18289"/>
    <cellStyle name="Note 2 6 12 3 2 3" xfId="25505"/>
    <cellStyle name="Note 2 6 12 3 2 4" xfId="30576"/>
    <cellStyle name="Note 2 6 12 3 2 5" xfId="35252"/>
    <cellStyle name="Note 2 6 12 3 2 6" xfId="40730"/>
    <cellStyle name="Note 2 6 12 3 2 7" xfId="45628"/>
    <cellStyle name="Note 2 6 12 3 2 8" xfId="51638"/>
    <cellStyle name="Note 2 6 12 3 3" xfId="7912"/>
    <cellStyle name="Note 2 6 12 3 3 2" xfId="18290"/>
    <cellStyle name="Note 2 6 12 3 3 3" xfId="25506"/>
    <cellStyle name="Note 2 6 12 3 3 4" xfId="30577"/>
    <cellStyle name="Note 2 6 12 3 3 5" xfId="35253"/>
    <cellStyle name="Note 2 6 12 3 3 6" xfId="40731"/>
    <cellStyle name="Note 2 6 12 3 3 7" xfId="45629"/>
    <cellStyle name="Note 2 6 12 3 3 8" xfId="51639"/>
    <cellStyle name="Note 2 6 12 3 4" xfId="8251"/>
    <cellStyle name="Note 2 6 12 3 4 2" xfId="18291"/>
    <cellStyle name="Note 2 6 12 3 4 3" xfId="25507"/>
    <cellStyle name="Note 2 6 12 3 4 4" xfId="30578"/>
    <cellStyle name="Note 2 6 12 3 4 5" xfId="35254"/>
    <cellStyle name="Note 2 6 12 3 4 6" xfId="40732"/>
    <cellStyle name="Note 2 6 12 3 4 7" xfId="45630"/>
    <cellStyle name="Note 2 6 12 3 4 8" xfId="51640"/>
    <cellStyle name="Note 2 6 12 3 5" xfId="8684"/>
    <cellStyle name="Note 2 6 12 3 5 2" xfId="18292"/>
    <cellStyle name="Note 2 6 12 3 5 3" xfId="25508"/>
    <cellStyle name="Note 2 6 12 3 5 4" xfId="30579"/>
    <cellStyle name="Note 2 6 12 3 5 5" xfId="35255"/>
    <cellStyle name="Note 2 6 12 3 5 6" xfId="40733"/>
    <cellStyle name="Note 2 6 12 3 5 7" xfId="45631"/>
    <cellStyle name="Note 2 6 12 3 5 8" xfId="51641"/>
    <cellStyle name="Note 2 6 12 3 6" xfId="9033"/>
    <cellStyle name="Note 2 6 12 3 6 2" xfId="18293"/>
    <cellStyle name="Note 2 6 12 3 6 3" xfId="25509"/>
    <cellStyle name="Note 2 6 12 3 6 4" xfId="30580"/>
    <cellStyle name="Note 2 6 12 3 6 5" xfId="35256"/>
    <cellStyle name="Note 2 6 12 3 6 6" xfId="40734"/>
    <cellStyle name="Note 2 6 12 3 6 7" xfId="45632"/>
    <cellStyle name="Note 2 6 12 3 6 8" xfId="51642"/>
    <cellStyle name="Note 2 6 12 3 7" xfId="9487"/>
    <cellStyle name="Note 2 6 12 3 7 2" xfId="18294"/>
    <cellStyle name="Note 2 6 12 3 7 3" xfId="25510"/>
    <cellStyle name="Note 2 6 12 3 7 4" xfId="30581"/>
    <cellStyle name="Note 2 6 12 3 7 5" xfId="35257"/>
    <cellStyle name="Note 2 6 12 3 7 6" xfId="40735"/>
    <cellStyle name="Note 2 6 12 3 7 7" xfId="45633"/>
    <cellStyle name="Note 2 6 12 3 7 8" xfId="51643"/>
    <cellStyle name="Note 2 6 12 3 8" xfId="9806"/>
    <cellStyle name="Note 2 6 12 3 8 2" xfId="18295"/>
    <cellStyle name="Note 2 6 12 3 8 3" xfId="25511"/>
    <cellStyle name="Note 2 6 12 3 8 4" xfId="30582"/>
    <cellStyle name="Note 2 6 12 3 8 5" xfId="35258"/>
    <cellStyle name="Note 2 6 12 3 8 6" xfId="40736"/>
    <cellStyle name="Note 2 6 12 3 8 7" xfId="45634"/>
    <cellStyle name="Note 2 6 12 3 8 8" xfId="51644"/>
    <cellStyle name="Note 2 6 12 3 9" xfId="10074"/>
    <cellStyle name="Note 2 6 12 3 9 2" xfId="18296"/>
    <cellStyle name="Note 2 6 12 3 9 3" xfId="25512"/>
    <cellStyle name="Note 2 6 12 3 9 4" xfId="30583"/>
    <cellStyle name="Note 2 6 12 3 9 5" xfId="35259"/>
    <cellStyle name="Note 2 6 12 3 9 6" xfId="40737"/>
    <cellStyle name="Note 2 6 12 3 9 7" xfId="45635"/>
    <cellStyle name="Note 2 6 12 3 9 8" xfId="51645"/>
    <cellStyle name="Note 2 6 12 4" xfId="5228"/>
    <cellStyle name="Note 2 6 12 4 10" xfId="18297"/>
    <cellStyle name="Note 2 6 12 4 11" xfId="25513"/>
    <cellStyle name="Note 2 6 12 4 12" xfId="30584"/>
    <cellStyle name="Note 2 6 12 4 13" xfId="35260"/>
    <cellStyle name="Note 2 6 12 4 14" xfId="40738"/>
    <cellStyle name="Note 2 6 12 4 15" xfId="45636"/>
    <cellStyle name="Note 2 6 12 4 16" xfId="51646"/>
    <cellStyle name="Note 2 6 12 4 2" xfId="7264"/>
    <cellStyle name="Note 2 6 12 4 2 2" xfId="18298"/>
    <cellStyle name="Note 2 6 12 4 2 3" xfId="25514"/>
    <cellStyle name="Note 2 6 12 4 2 4" xfId="30585"/>
    <cellStyle name="Note 2 6 12 4 2 5" xfId="35261"/>
    <cellStyle name="Note 2 6 12 4 2 6" xfId="40739"/>
    <cellStyle name="Note 2 6 12 4 2 7" xfId="45637"/>
    <cellStyle name="Note 2 6 12 4 2 8" xfId="51647"/>
    <cellStyle name="Note 2 6 12 4 3" xfId="7794"/>
    <cellStyle name="Note 2 6 12 4 3 2" xfId="18299"/>
    <cellStyle name="Note 2 6 12 4 3 3" xfId="25515"/>
    <cellStyle name="Note 2 6 12 4 3 4" xfId="30586"/>
    <cellStyle name="Note 2 6 12 4 3 5" xfId="35262"/>
    <cellStyle name="Note 2 6 12 4 3 6" xfId="40740"/>
    <cellStyle name="Note 2 6 12 4 3 7" xfId="45638"/>
    <cellStyle name="Note 2 6 12 4 3 8" xfId="51648"/>
    <cellStyle name="Note 2 6 12 4 4" xfId="8129"/>
    <cellStyle name="Note 2 6 12 4 4 2" xfId="18300"/>
    <cellStyle name="Note 2 6 12 4 4 3" xfId="25516"/>
    <cellStyle name="Note 2 6 12 4 4 4" xfId="30587"/>
    <cellStyle name="Note 2 6 12 4 4 5" xfId="35263"/>
    <cellStyle name="Note 2 6 12 4 4 6" xfId="40741"/>
    <cellStyle name="Note 2 6 12 4 4 7" xfId="45639"/>
    <cellStyle name="Note 2 6 12 4 4 8" xfId="51649"/>
    <cellStyle name="Note 2 6 12 4 5" xfId="8564"/>
    <cellStyle name="Note 2 6 12 4 5 2" xfId="18301"/>
    <cellStyle name="Note 2 6 12 4 5 3" xfId="25517"/>
    <cellStyle name="Note 2 6 12 4 5 4" xfId="30588"/>
    <cellStyle name="Note 2 6 12 4 5 5" xfId="35264"/>
    <cellStyle name="Note 2 6 12 4 5 6" xfId="40742"/>
    <cellStyle name="Note 2 6 12 4 5 7" xfId="45640"/>
    <cellStyle name="Note 2 6 12 4 5 8" xfId="51650"/>
    <cellStyle name="Note 2 6 12 4 6" xfId="8920"/>
    <cellStyle name="Note 2 6 12 4 6 2" xfId="18302"/>
    <cellStyle name="Note 2 6 12 4 6 3" xfId="25518"/>
    <cellStyle name="Note 2 6 12 4 6 4" xfId="30589"/>
    <cellStyle name="Note 2 6 12 4 6 5" xfId="35265"/>
    <cellStyle name="Note 2 6 12 4 6 6" xfId="40743"/>
    <cellStyle name="Note 2 6 12 4 6 7" xfId="45641"/>
    <cellStyle name="Note 2 6 12 4 6 8" xfId="51651"/>
    <cellStyle name="Note 2 6 12 4 7" xfId="9371"/>
    <cellStyle name="Note 2 6 12 4 7 2" xfId="18303"/>
    <cellStyle name="Note 2 6 12 4 7 3" xfId="25519"/>
    <cellStyle name="Note 2 6 12 4 7 4" xfId="30590"/>
    <cellStyle name="Note 2 6 12 4 7 5" xfId="35266"/>
    <cellStyle name="Note 2 6 12 4 7 6" xfId="40744"/>
    <cellStyle name="Note 2 6 12 4 7 7" xfId="45642"/>
    <cellStyle name="Note 2 6 12 4 7 8" xfId="51652"/>
    <cellStyle name="Note 2 6 12 4 8" xfId="9716"/>
    <cellStyle name="Note 2 6 12 4 8 2" xfId="18304"/>
    <cellStyle name="Note 2 6 12 4 8 3" xfId="25520"/>
    <cellStyle name="Note 2 6 12 4 8 4" xfId="30591"/>
    <cellStyle name="Note 2 6 12 4 8 5" xfId="35267"/>
    <cellStyle name="Note 2 6 12 4 8 6" xfId="40745"/>
    <cellStyle name="Note 2 6 12 4 8 7" xfId="45643"/>
    <cellStyle name="Note 2 6 12 4 8 8" xfId="51653"/>
    <cellStyle name="Note 2 6 12 4 9" xfId="9983"/>
    <cellStyle name="Note 2 6 12 4 9 2" xfId="18305"/>
    <cellStyle name="Note 2 6 12 4 9 3" xfId="25521"/>
    <cellStyle name="Note 2 6 12 4 9 4" xfId="30592"/>
    <cellStyle name="Note 2 6 12 4 9 5" xfId="35268"/>
    <cellStyle name="Note 2 6 12 4 9 6" xfId="40746"/>
    <cellStyle name="Note 2 6 12 4 9 7" xfId="45644"/>
    <cellStyle name="Note 2 6 12 4 9 8" xfId="51654"/>
    <cellStyle name="Note 2 6 12 5" xfId="4068"/>
    <cellStyle name="Note 2 6 12 5 2" xfId="18306"/>
    <cellStyle name="Note 2 6 12 5 3" xfId="25522"/>
    <cellStyle name="Note 2 6 12 5 4" xfId="30593"/>
    <cellStyle name="Note 2 6 12 5 5" xfId="35269"/>
    <cellStyle name="Note 2 6 12 5 6" xfId="40747"/>
    <cellStyle name="Note 2 6 12 5 7" xfId="45645"/>
    <cellStyle name="Note 2 6 12 5 8" xfId="51655"/>
    <cellStyle name="Note 2 6 12 6" xfId="3926"/>
    <cellStyle name="Note 2 6 12 6 2" xfId="18307"/>
    <cellStyle name="Note 2 6 12 6 3" xfId="25523"/>
    <cellStyle name="Note 2 6 12 6 4" xfId="30594"/>
    <cellStyle name="Note 2 6 12 6 5" xfId="35270"/>
    <cellStyle name="Note 2 6 12 6 6" xfId="40748"/>
    <cellStyle name="Note 2 6 12 6 7" xfId="45646"/>
    <cellStyle name="Note 2 6 12 6 8" xfId="51656"/>
    <cellStyle name="Note 2 6 12 7" xfId="5329"/>
    <cellStyle name="Note 2 6 12 7 2" xfId="18308"/>
    <cellStyle name="Note 2 6 12 7 3" xfId="25524"/>
    <cellStyle name="Note 2 6 12 7 4" xfId="30595"/>
    <cellStyle name="Note 2 6 12 7 5" xfId="35271"/>
    <cellStyle name="Note 2 6 12 7 6" xfId="40749"/>
    <cellStyle name="Note 2 6 12 7 7" xfId="45647"/>
    <cellStyle name="Note 2 6 12 7 8" xfId="51657"/>
    <cellStyle name="Note 2 6 12 8" xfId="5955"/>
    <cellStyle name="Note 2 6 12 8 2" xfId="18309"/>
    <cellStyle name="Note 2 6 12 8 3" xfId="25525"/>
    <cellStyle name="Note 2 6 12 8 4" xfId="30596"/>
    <cellStyle name="Note 2 6 12 8 5" xfId="35272"/>
    <cellStyle name="Note 2 6 12 8 6" xfId="40750"/>
    <cellStyle name="Note 2 6 12 8 7" xfId="45648"/>
    <cellStyle name="Note 2 6 12 8 8" xfId="51658"/>
    <cellStyle name="Note 2 6 12 9" xfId="11226"/>
    <cellStyle name="Note 2 6 13" xfId="1310"/>
    <cellStyle name="Note 2 6 13 10" xfId="10845"/>
    <cellStyle name="Note 2 6 13 11" xfId="47119"/>
    <cellStyle name="Note 2 6 13 2" xfId="4400"/>
    <cellStyle name="Note 2 6 13 2 10" xfId="40751"/>
    <cellStyle name="Note 2 6 13 2 11" xfId="45649"/>
    <cellStyle name="Note 2 6 13 2 12" xfId="51659"/>
    <cellStyle name="Note 2 6 13 2 2" xfId="7018"/>
    <cellStyle name="Note 2 6 13 2 2 2" xfId="18311"/>
    <cellStyle name="Note 2 6 13 2 2 3" xfId="25527"/>
    <cellStyle name="Note 2 6 13 2 2 4" xfId="30598"/>
    <cellStyle name="Note 2 6 13 2 2 5" xfId="35274"/>
    <cellStyle name="Note 2 6 13 2 2 6" xfId="40752"/>
    <cellStyle name="Note 2 6 13 2 2 7" xfId="45650"/>
    <cellStyle name="Note 2 6 13 2 2 8" xfId="51660"/>
    <cellStyle name="Note 2 6 13 2 3" xfId="6150"/>
    <cellStyle name="Note 2 6 13 2 3 2" xfId="18312"/>
    <cellStyle name="Note 2 6 13 2 3 3" xfId="25528"/>
    <cellStyle name="Note 2 6 13 2 3 4" xfId="30599"/>
    <cellStyle name="Note 2 6 13 2 3 5" xfId="35275"/>
    <cellStyle name="Note 2 6 13 2 3 6" xfId="40753"/>
    <cellStyle name="Note 2 6 13 2 3 7" xfId="45651"/>
    <cellStyle name="Note 2 6 13 2 3 8" xfId="51661"/>
    <cellStyle name="Note 2 6 13 2 4" xfId="5826"/>
    <cellStyle name="Note 2 6 13 2 4 2" xfId="18313"/>
    <cellStyle name="Note 2 6 13 2 4 3" xfId="25529"/>
    <cellStyle name="Note 2 6 13 2 4 4" xfId="30600"/>
    <cellStyle name="Note 2 6 13 2 4 5" xfId="35276"/>
    <cellStyle name="Note 2 6 13 2 4 6" xfId="40754"/>
    <cellStyle name="Note 2 6 13 2 4 7" xfId="45652"/>
    <cellStyle name="Note 2 6 13 2 4 8" xfId="51662"/>
    <cellStyle name="Note 2 6 13 2 5" xfId="9188"/>
    <cellStyle name="Note 2 6 13 2 5 2" xfId="18314"/>
    <cellStyle name="Note 2 6 13 2 5 3" xfId="25530"/>
    <cellStyle name="Note 2 6 13 2 5 4" xfId="30601"/>
    <cellStyle name="Note 2 6 13 2 5 5" xfId="35277"/>
    <cellStyle name="Note 2 6 13 2 5 6" xfId="40755"/>
    <cellStyle name="Note 2 6 13 2 5 7" xfId="45653"/>
    <cellStyle name="Note 2 6 13 2 5 8" xfId="51663"/>
    <cellStyle name="Note 2 6 13 2 6" xfId="18310"/>
    <cellStyle name="Note 2 6 13 2 7" xfId="25526"/>
    <cellStyle name="Note 2 6 13 2 8" xfId="30597"/>
    <cellStyle name="Note 2 6 13 2 9" xfId="35273"/>
    <cellStyle name="Note 2 6 13 3" xfId="3793"/>
    <cellStyle name="Note 2 6 13 3 10" xfId="18315"/>
    <cellStyle name="Note 2 6 13 3 11" xfId="25531"/>
    <cellStyle name="Note 2 6 13 3 12" xfId="30602"/>
    <cellStyle name="Note 2 6 13 3 13" xfId="35278"/>
    <cellStyle name="Note 2 6 13 3 14" xfId="40756"/>
    <cellStyle name="Note 2 6 13 3 15" xfId="45654"/>
    <cellStyle name="Note 2 6 13 3 16" xfId="51664"/>
    <cellStyle name="Note 2 6 13 3 2" xfId="7154"/>
    <cellStyle name="Note 2 6 13 3 2 2" xfId="18316"/>
    <cellStyle name="Note 2 6 13 3 2 3" xfId="25532"/>
    <cellStyle name="Note 2 6 13 3 2 4" xfId="30603"/>
    <cellStyle name="Note 2 6 13 3 2 5" xfId="35279"/>
    <cellStyle name="Note 2 6 13 3 2 6" xfId="40757"/>
    <cellStyle name="Note 2 6 13 3 2 7" xfId="45655"/>
    <cellStyle name="Note 2 6 13 3 2 8" xfId="51665"/>
    <cellStyle name="Note 2 6 13 3 3" xfId="7714"/>
    <cellStyle name="Note 2 6 13 3 3 2" xfId="18317"/>
    <cellStyle name="Note 2 6 13 3 3 3" xfId="25533"/>
    <cellStyle name="Note 2 6 13 3 3 4" xfId="30604"/>
    <cellStyle name="Note 2 6 13 3 3 5" xfId="35280"/>
    <cellStyle name="Note 2 6 13 3 3 6" xfId="40758"/>
    <cellStyle name="Note 2 6 13 3 3 7" xfId="45656"/>
    <cellStyle name="Note 2 6 13 3 3 8" xfId="51666"/>
    <cellStyle name="Note 2 6 13 3 4" xfId="8026"/>
    <cellStyle name="Note 2 6 13 3 4 2" xfId="18318"/>
    <cellStyle name="Note 2 6 13 3 4 3" xfId="25534"/>
    <cellStyle name="Note 2 6 13 3 4 4" xfId="30605"/>
    <cellStyle name="Note 2 6 13 3 4 5" xfId="35281"/>
    <cellStyle name="Note 2 6 13 3 4 6" xfId="40759"/>
    <cellStyle name="Note 2 6 13 3 4 7" xfId="45657"/>
    <cellStyle name="Note 2 6 13 3 4 8" xfId="51667"/>
    <cellStyle name="Note 2 6 13 3 5" xfId="8487"/>
    <cellStyle name="Note 2 6 13 3 5 2" xfId="18319"/>
    <cellStyle name="Note 2 6 13 3 5 3" xfId="25535"/>
    <cellStyle name="Note 2 6 13 3 5 4" xfId="30606"/>
    <cellStyle name="Note 2 6 13 3 5 5" xfId="35282"/>
    <cellStyle name="Note 2 6 13 3 5 6" xfId="40760"/>
    <cellStyle name="Note 2 6 13 3 5 7" xfId="45658"/>
    <cellStyle name="Note 2 6 13 3 5 8" xfId="51668"/>
    <cellStyle name="Note 2 6 13 3 6" xfId="8826"/>
    <cellStyle name="Note 2 6 13 3 6 2" xfId="18320"/>
    <cellStyle name="Note 2 6 13 3 6 3" xfId="25536"/>
    <cellStyle name="Note 2 6 13 3 6 4" xfId="30607"/>
    <cellStyle name="Note 2 6 13 3 6 5" xfId="35283"/>
    <cellStyle name="Note 2 6 13 3 6 6" xfId="40761"/>
    <cellStyle name="Note 2 6 13 3 6 7" xfId="45659"/>
    <cellStyle name="Note 2 6 13 3 6 8" xfId="51669"/>
    <cellStyle name="Note 2 6 13 3 7" xfId="9287"/>
    <cellStyle name="Note 2 6 13 3 7 2" xfId="18321"/>
    <cellStyle name="Note 2 6 13 3 7 3" xfId="25537"/>
    <cellStyle name="Note 2 6 13 3 7 4" xfId="30608"/>
    <cellStyle name="Note 2 6 13 3 7 5" xfId="35284"/>
    <cellStyle name="Note 2 6 13 3 7 6" xfId="40762"/>
    <cellStyle name="Note 2 6 13 3 7 7" xfId="45660"/>
    <cellStyle name="Note 2 6 13 3 7 8" xfId="51670"/>
    <cellStyle name="Note 2 6 13 3 8" xfId="9650"/>
    <cellStyle name="Note 2 6 13 3 8 2" xfId="18322"/>
    <cellStyle name="Note 2 6 13 3 8 3" xfId="25538"/>
    <cellStyle name="Note 2 6 13 3 8 4" xfId="30609"/>
    <cellStyle name="Note 2 6 13 3 8 5" xfId="35285"/>
    <cellStyle name="Note 2 6 13 3 8 6" xfId="40763"/>
    <cellStyle name="Note 2 6 13 3 8 7" xfId="45661"/>
    <cellStyle name="Note 2 6 13 3 8 8" xfId="51671"/>
    <cellStyle name="Note 2 6 13 3 9" xfId="9918"/>
    <cellStyle name="Note 2 6 13 3 9 2" xfId="18323"/>
    <cellStyle name="Note 2 6 13 3 9 3" xfId="25539"/>
    <cellStyle name="Note 2 6 13 3 9 4" xfId="30610"/>
    <cellStyle name="Note 2 6 13 3 9 5" xfId="35286"/>
    <cellStyle name="Note 2 6 13 3 9 6" xfId="40764"/>
    <cellStyle name="Note 2 6 13 3 9 7" xfId="45662"/>
    <cellStyle name="Note 2 6 13 3 9 8" xfId="51672"/>
    <cellStyle name="Note 2 6 13 4" xfId="5109"/>
    <cellStyle name="Note 2 6 13 4 10" xfId="18324"/>
    <cellStyle name="Note 2 6 13 4 11" xfId="25540"/>
    <cellStyle name="Note 2 6 13 4 12" xfId="30611"/>
    <cellStyle name="Note 2 6 13 4 13" xfId="35287"/>
    <cellStyle name="Note 2 6 13 4 14" xfId="40765"/>
    <cellStyle name="Note 2 6 13 4 15" xfId="45663"/>
    <cellStyle name="Note 2 6 13 4 16" xfId="51673"/>
    <cellStyle name="Note 2 6 13 4 2" xfId="7509"/>
    <cellStyle name="Note 2 6 13 4 2 2" xfId="18325"/>
    <cellStyle name="Note 2 6 13 4 2 3" xfId="25541"/>
    <cellStyle name="Note 2 6 13 4 2 4" xfId="30612"/>
    <cellStyle name="Note 2 6 13 4 2 5" xfId="35288"/>
    <cellStyle name="Note 2 6 13 4 2 6" xfId="40766"/>
    <cellStyle name="Note 2 6 13 4 2 7" xfId="45664"/>
    <cellStyle name="Note 2 6 13 4 2 8" xfId="51674"/>
    <cellStyle name="Note 2 6 13 4 3" xfId="8004"/>
    <cellStyle name="Note 2 6 13 4 3 2" xfId="18326"/>
    <cellStyle name="Note 2 6 13 4 3 3" xfId="25542"/>
    <cellStyle name="Note 2 6 13 4 3 4" xfId="30613"/>
    <cellStyle name="Note 2 6 13 4 3 5" xfId="35289"/>
    <cellStyle name="Note 2 6 13 4 3 6" xfId="40767"/>
    <cellStyle name="Note 2 6 13 4 3 7" xfId="45665"/>
    <cellStyle name="Note 2 6 13 4 3 8" xfId="51675"/>
    <cellStyle name="Note 2 6 13 4 4" xfId="8368"/>
    <cellStyle name="Note 2 6 13 4 4 2" xfId="18327"/>
    <cellStyle name="Note 2 6 13 4 4 3" xfId="25543"/>
    <cellStyle name="Note 2 6 13 4 4 4" xfId="30614"/>
    <cellStyle name="Note 2 6 13 4 4 5" xfId="35290"/>
    <cellStyle name="Note 2 6 13 4 4 6" xfId="40768"/>
    <cellStyle name="Note 2 6 13 4 4 7" xfId="45666"/>
    <cellStyle name="Note 2 6 13 4 4 8" xfId="51676"/>
    <cellStyle name="Note 2 6 13 4 5" xfId="8780"/>
    <cellStyle name="Note 2 6 13 4 5 2" xfId="18328"/>
    <cellStyle name="Note 2 6 13 4 5 3" xfId="25544"/>
    <cellStyle name="Note 2 6 13 4 5 4" xfId="30615"/>
    <cellStyle name="Note 2 6 13 4 5 5" xfId="35291"/>
    <cellStyle name="Note 2 6 13 4 5 6" xfId="40769"/>
    <cellStyle name="Note 2 6 13 4 5 7" xfId="45667"/>
    <cellStyle name="Note 2 6 13 4 5 8" xfId="51677"/>
    <cellStyle name="Note 2 6 13 4 6" xfId="9150"/>
    <cellStyle name="Note 2 6 13 4 6 2" xfId="18329"/>
    <cellStyle name="Note 2 6 13 4 6 3" xfId="25545"/>
    <cellStyle name="Note 2 6 13 4 6 4" xfId="30616"/>
    <cellStyle name="Note 2 6 13 4 6 5" xfId="35292"/>
    <cellStyle name="Note 2 6 13 4 6 6" xfId="40770"/>
    <cellStyle name="Note 2 6 13 4 6 7" xfId="45668"/>
    <cellStyle name="Note 2 6 13 4 6 8" xfId="51678"/>
    <cellStyle name="Note 2 6 13 4 7" xfId="9572"/>
    <cellStyle name="Note 2 6 13 4 7 2" xfId="18330"/>
    <cellStyle name="Note 2 6 13 4 7 3" xfId="25546"/>
    <cellStyle name="Note 2 6 13 4 7 4" xfId="30617"/>
    <cellStyle name="Note 2 6 13 4 7 5" xfId="35293"/>
    <cellStyle name="Note 2 6 13 4 7 6" xfId="40771"/>
    <cellStyle name="Note 2 6 13 4 7 7" xfId="45669"/>
    <cellStyle name="Note 2 6 13 4 7 8" xfId="51679"/>
    <cellStyle name="Note 2 6 13 4 8" xfId="9887"/>
    <cellStyle name="Note 2 6 13 4 8 2" xfId="18331"/>
    <cellStyle name="Note 2 6 13 4 8 3" xfId="25547"/>
    <cellStyle name="Note 2 6 13 4 8 4" xfId="30618"/>
    <cellStyle name="Note 2 6 13 4 8 5" xfId="35294"/>
    <cellStyle name="Note 2 6 13 4 8 6" xfId="40772"/>
    <cellStyle name="Note 2 6 13 4 8 7" xfId="45670"/>
    <cellStyle name="Note 2 6 13 4 8 8" xfId="51680"/>
    <cellStyle name="Note 2 6 13 4 9" xfId="10155"/>
    <cellStyle name="Note 2 6 13 4 9 2" xfId="18332"/>
    <cellStyle name="Note 2 6 13 4 9 3" xfId="25548"/>
    <cellStyle name="Note 2 6 13 4 9 4" xfId="30619"/>
    <cellStyle name="Note 2 6 13 4 9 5" xfId="35295"/>
    <cellStyle name="Note 2 6 13 4 9 6" xfId="40773"/>
    <cellStyle name="Note 2 6 13 4 9 7" xfId="45671"/>
    <cellStyle name="Note 2 6 13 4 9 8" xfId="51681"/>
    <cellStyle name="Note 2 6 13 5" xfId="4590"/>
    <cellStyle name="Note 2 6 13 5 2" xfId="18333"/>
    <cellStyle name="Note 2 6 13 5 3" xfId="25549"/>
    <cellStyle name="Note 2 6 13 5 4" xfId="30620"/>
    <cellStyle name="Note 2 6 13 5 5" xfId="35296"/>
    <cellStyle name="Note 2 6 13 5 6" xfId="40774"/>
    <cellStyle name="Note 2 6 13 5 7" xfId="45672"/>
    <cellStyle name="Note 2 6 13 5 8" xfId="51682"/>
    <cellStyle name="Note 2 6 13 6" xfId="4395"/>
    <cellStyle name="Note 2 6 13 6 2" xfId="18334"/>
    <cellStyle name="Note 2 6 13 6 3" xfId="25550"/>
    <cellStyle name="Note 2 6 13 6 4" xfId="30621"/>
    <cellStyle name="Note 2 6 13 6 5" xfId="35297"/>
    <cellStyle name="Note 2 6 13 6 6" xfId="40775"/>
    <cellStyle name="Note 2 6 13 6 7" xfId="45673"/>
    <cellStyle name="Note 2 6 13 6 8" xfId="51683"/>
    <cellStyle name="Note 2 6 13 7" xfId="4298"/>
    <cellStyle name="Note 2 6 13 7 2" xfId="18335"/>
    <cellStyle name="Note 2 6 13 7 3" xfId="25551"/>
    <cellStyle name="Note 2 6 13 7 4" xfId="30622"/>
    <cellStyle name="Note 2 6 13 7 5" xfId="35298"/>
    <cellStyle name="Note 2 6 13 7 6" xfId="40776"/>
    <cellStyle name="Note 2 6 13 7 7" xfId="45674"/>
    <cellStyle name="Note 2 6 13 7 8" xfId="51684"/>
    <cellStyle name="Note 2 6 13 8" xfId="5442"/>
    <cellStyle name="Note 2 6 13 8 2" xfId="18336"/>
    <cellStyle name="Note 2 6 13 8 3" xfId="25552"/>
    <cellStyle name="Note 2 6 13 8 4" xfId="30623"/>
    <cellStyle name="Note 2 6 13 8 5" xfId="35299"/>
    <cellStyle name="Note 2 6 13 8 6" xfId="40777"/>
    <cellStyle name="Note 2 6 13 8 7" xfId="45675"/>
    <cellStyle name="Note 2 6 13 8 8" xfId="51685"/>
    <cellStyle name="Note 2 6 13 9" xfId="11259"/>
    <cellStyle name="Note 2 6 14" xfId="1347"/>
    <cellStyle name="Note 2 6 14 10" xfId="27610"/>
    <cellStyle name="Note 2 6 14 11" xfId="47129"/>
    <cellStyle name="Note 2 6 14 2" xfId="4420"/>
    <cellStyle name="Note 2 6 14 2 10" xfId="40778"/>
    <cellStyle name="Note 2 6 14 2 11" xfId="45676"/>
    <cellStyle name="Note 2 6 14 2 12" xfId="51686"/>
    <cellStyle name="Note 2 6 14 2 2" xfId="7030"/>
    <cellStyle name="Note 2 6 14 2 2 2" xfId="18338"/>
    <cellStyle name="Note 2 6 14 2 2 3" xfId="25554"/>
    <cellStyle name="Note 2 6 14 2 2 4" xfId="30625"/>
    <cellStyle name="Note 2 6 14 2 2 5" xfId="35301"/>
    <cellStyle name="Note 2 6 14 2 2 6" xfId="40779"/>
    <cellStyle name="Note 2 6 14 2 2 7" xfId="45677"/>
    <cellStyle name="Note 2 6 14 2 2 8" xfId="51687"/>
    <cellStyle name="Note 2 6 14 2 3" xfId="5194"/>
    <cellStyle name="Note 2 6 14 2 3 2" xfId="18339"/>
    <cellStyle name="Note 2 6 14 2 3 3" xfId="25555"/>
    <cellStyle name="Note 2 6 14 2 3 4" xfId="30626"/>
    <cellStyle name="Note 2 6 14 2 3 5" xfId="35302"/>
    <cellStyle name="Note 2 6 14 2 3 6" xfId="40780"/>
    <cellStyle name="Note 2 6 14 2 3 7" xfId="45678"/>
    <cellStyle name="Note 2 6 14 2 3 8" xfId="51688"/>
    <cellStyle name="Note 2 6 14 2 4" xfId="6289"/>
    <cellStyle name="Note 2 6 14 2 4 2" xfId="18340"/>
    <cellStyle name="Note 2 6 14 2 4 3" xfId="25556"/>
    <cellStyle name="Note 2 6 14 2 4 4" xfId="30627"/>
    <cellStyle name="Note 2 6 14 2 4 5" xfId="35303"/>
    <cellStyle name="Note 2 6 14 2 4 6" xfId="40781"/>
    <cellStyle name="Note 2 6 14 2 4 7" xfId="45679"/>
    <cellStyle name="Note 2 6 14 2 4 8" xfId="51689"/>
    <cellStyle name="Note 2 6 14 2 5" xfId="9195"/>
    <cellStyle name="Note 2 6 14 2 5 2" xfId="18341"/>
    <cellStyle name="Note 2 6 14 2 5 3" xfId="25557"/>
    <cellStyle name="Note 2 6 14 2 5 4" xfId="30628"/>
    <cellStyle name="Note 2 6 14 2 5 5" xfId="35304"/>
    <cellStyle name="Note 2 6 14 2 5 6" xfId="40782"/>
    <cellStyle name="Note 2 6 14 2 5 7" xfId="45680"/>
    <cellStyle name="Note 2 6 14 2 5 8" xfId="51690"/>
    <cellStyle name="Note 2 6 14 2 6" xfId="18337"/>
    <cellStyle name="Note 2 6 14 2 7" xfId="25553"/>
    <cellStyle name="Note 2 6 14 2 8" xfId="30624"/>
    <cellStyle name="Note 2 6 14 2 9" xfId="35300"/>
    <cellStyle name="Note 2 6 14 3" xfId="4784"/>
    <cellStyle name="Note 2 6 14 3 10" xfId="18342"/>
    <cellStyle name="Note 2 6 14 3 11" xfId="25558"/>
    <cellStyle name="Note 2 6 14 3 12" xfId="30629"/>
    <cellStyle name="Note 2 6 14 3 13" xfId="35305"/>
    <cellStyle name="Note 2 6 14 3 14" xfId="40783"/>
    <cellStyle name="Note 2 6 14 3 15" xfId="45681"/>
    <cellStyle name="Note 2 6 14 3 16" xfId="51691"/>
    <cellStyle name="Note 2 6 14 3 2" xfId="7148"/>
    <cellStyle name="Note 2 6 14 3 2 2" xfId="18343"/>
    <cellStyle name="Note 2 6 14 3 2 3" xfId="25559"/>
    <cellStyle name="Note 2 6 14 3 2 4" xfId="30630"/>
    <cellStyle name="Note 2 6 14 3 2 5" xfId="35306"/>
    <cellStyle name="Note 2 6 14 3 2 6" xfId="40784"/>
    <cellStyle name="Note 2 6 14 3 2 7" xfId="45682"/>
    <cellStyle name="Note 2 6 14 3 2 8" xfId="51692"/>
    <cellStyle name="Note 2 6 14 3 3" xfId="7708"/>
    <cellStyle name="Note 2 6 14 3 3 2" xfId="18344"/>
    <cellStyle name="Note 2 6 14 3 3 3" xfId="25560"/>
    <cellStyle name="Note 2 6 14 3 3 4" xfId="30631"/>
    <cellStyle name="Note 2 6 14 3 3 5" xfId="35307"/>
    <cellStyle name="Note 2 6 14 3 3 6" xfId="40785"/>
    <cellStyle name="Note 2 6 14 3 3 7" xfId="45683"/>
    <cellStyle name="Note 2 6 14 3 3 8" xfId="51693"/>
    <cellStyle name="Note 2 6 14 3 4" xfId="8020"/>
    <cellStyle name="Note 2 6 14 3 4 2" xfId="18345"/>
    <cellStyle name="Note 2 6 14 3 4 3" xfId="25561"/>
    <cellStyle name="Note 2 6 14 3 4 4" xfId="30632"/>
    <cellStyle name="Note 2 6 14 3 4 5" xfId="35308"/>
    <cellStyle name="Note 2 6 14 3 4 6" xfId="40786"/>
    <cellStyle name="Note 2 6 14 3 4 7" xfId="45684"/>
    <cellStyle name="Note 2 6 14 3 4 8" xfId="51694"/>
    <cellStyle name="Note 2 6 14 3 5" xfId="8481"/>
    <cellStyle name="Note 2 6 14 3 5 2" xfId="18346"/>
    <cellStyle name="Note 2 6 14 3 5 3" xfId="25562"/>
    <cellStyle name="Note 2 6 14 3 5 4" xfId="30633"/>
    <cellStyle name="Note 2 6 14 3 5 5" xfId="35309"/>
    <cellStyle name="Note 2 6 14 3 5 6" xfId="40787"/>
    <cellStyle name="Note 2 6 14 3 5 7" xfId="45685"/>
    <cellStyle name="Note 2 6 14 3 5 8" xfId="51695"/>
    <cellStyle name="Note 2 6 14 3 6" xfId="8820"/>
    <cellStyle name="Note 2 6 14 3 6 2" xfId="18347"/>
    <cellStyle name="Note 2 6 14 3 6 3" xfId="25563"/>
    <cellStyle name="Note 2 6 14 3 6 4" xfId="30634"/>
    <cellStyle name="Note 2 6 14 3 6 5" xfId="35310"/>
    <cellStyle name="Note 2 6 14 3 6 6" xfId="40788"/>
    <cellStyle name="Note 2 6 14 3 6 7" xfId="45686"/>
    <cellStyle name="Note 2 6 14 3 6 8" xfId="51696"/>
    <cellStyle name="Note 2 6 14 3 7" xfId="9281"/>
    <cellStyle name="Note 2 6 14 3 7 2" xfId="18348"/>
    <cellStyle name="Note 2 6 14 3 7 3" xfId="25564"/>
    <cellStyle name="Note 2 6 14 3 7 4" xfId="30635"/>
    <cellStyle name="Note 2 6 14 3 7 5" xfId="35311"/>
    <cellStyle name="Note 2 6 14 3 7 6" xfId="40789"/>
    <cellStyle name="Note 2 6 14 3 7 7" xfId="45687"/>
    <cellStyle name="Note 2 6 14 3 7 8" xfId="51697"/>
    <cellStyle name="Note 2 6 14 3 8" xfId="9644"/>
    <cellStyle name="Note 2 6 14 3 8 2" xfId="18349"/>
    <cellStyle name="Note 2 6 14 3 8 3" xfId="25565"/>
    <cellStyle name="Note 2 6 14 3 8 4" xfId="30636"/>
    <cellStyle name="Note 2 6 14 3 8 5" xfId="35312"/>
    <cellStyle name="Note 2 6 14 3 8 6" xfId="40790"/>
    <cellStyle name="Note 2 6 14 3 8 7" xfId="45688"/>
    <cellStyle name="Note 2 6 14 3 8 8" xfId="51698"/>
    <cellStyle name="Note 2 6 14 3 9" xfId="9912"/>
    <cellStyle name="Note 2 6 14 3 9 2" xfId="18350"/>
    <cellStyle name="Note 2 6 14 3 9 3" xfId="25566"/>
    <cellStyle name="Note 2 6 14 3 9 4" xfId="30637"/>
    <cellStyle name="Note 2 6 14 3 9 5" xfId="35313"/>
    <cellStyle name="Note 2 6 14 3 9 6" xfId="40791"/>
    <cellStyle name="Note 2 6 14 3 9 7" xfId="45689"/>
    <cellStyle name="Note 2 6 14 3 9 8" xfId="51699"/>
    <cellStyle name="Note 2 6 14 4" xfId="4891"/>
    <cellStyle name="Note 2 6 14 4 10" xfId="18351"/>
    <cellStyle name="Note 2 6 14 4 11" xfId="25567"/>
    <cellStyle name="Note 2 6 14 4 12" xfId="30638"/>
    <cellStyle name="Note 2 6 14 4 13" xfId="35314"/>
    <cellStyle name="Note 2 6 14 4 14" xfId="40792"/>
    <cellStyle name="Note 2 6 14 4 15" xfId="45690"/>
    <cellStyle name="Note 2 6 14 4 16" xfId="51700"/>
    <cellStyle name="Note 2 6 14 4 2" xfId="6815"/>
    <cellStyle name="Note 2 6 14 4 2 2" xfId="18352"/>
    <cellStyle name="Note 2 6 14 4 2 3" xfId="25568"/>
    <cellStyle name="Note 2 6 14 4 2 4" xfId="30639"/>
    <cellStyle name="Note 2 6 14 4 2 5" xfId="35315"/>
    <cellStyle name="Note 2 6 14 4 2 6" xfId="40793"/>
    <cellStyle name="Note 2 6 14 4 2 7" xfId="45691"/>
    <cellStyle name="Note 2 6 14 4 2 8" xfId="51701"/>
    <cellStyle name="Note 2 6 14 4 3" xfId="4327"/>
    <cellStyle name="Note 2 6 14 4 3 2" xfId="18353"/>
    <cellStyle name="Note 2 6 14 4 3 3" xfId="25569"/>
    <cellStyle name="Note 2 6 14 4 3 4" xfId="30640"/>
    <cellStyle name="Note 2 6 14 4 3 5" xfId="35316"/>
    <cellStyle name="Note 2 6 14 4 3 6" xfId="40794"/>
    <cellStyle name="Note 2 6 14 4 3 7" xfId="45692"/>
    <cellStyle name="Note 2 6 14 4 3 8" xfId="51702"/>
    <cellStyle name="Note 2 6 14 4 4" xfId="4774"/>
    <cellStyle name="Note 2 6 14 4 4 2" xfId="18354"/>
    <cellStyle name="Note 2 6 14 4 4 3" xfId="25570"/>
    <cellStyle name="Note 2 6 14 4 4 4" xfId="30641"/>
    <cellStyle name="Note 2 6 14 4 4 5" xfId="35317"/>
    <cellStyle name="Note 2 6 14 4 4 6" xfId="40795"/>
    <cellStyle name="Note 2 6 14 4 4 7" xfId="45693"/>
    <cellStyle name="Note 2 6 14 4 4 8" xfId="51703"/>
    <cellStyle name="Note 2 6 14 4 5" xfId="7700"/>
    <cellStyle name="Note 2 6 14 4 5 2" xfId="18355"/>
    <cellStyle name="Note 2 6 14 4 5 3" xfId="25571"/>
    <cellStyle name="Note 2 6 14 4 5 4" xfId="30642"/>
    <cellStyle name="Note 2 6 14 4 5 5" xfId="35318"/>
    <cellStyle name="Note 2 6 14 4 5 6" xfId="40796"/>
    <cellStyle name="Note 2 6 14 4 5 7" xfId="45694"/>
    <cellStyle name="Note 2 6 14 4 5 8" xfId="51704"/>
    <cellStyle name="Note 2 6 14 4 6" xfId="5480"/>
    <cellStyle name="Note 2 6 14 4 6 2" xfId="18356"/>
    <cellStyle name="Note 2 6 14 4 6 3" xfId="25572"/>
    <cellStyle name="Note 2 6 14 4 6 4" xfId="30643"/>
    <cellStyle name="Note 2 6 14 4 6 5" xfId="35319"/>
    <cellStyle name="Note 2 6 14 4 6 6" xfId="40797"/>
    <cellStyle name="Note 2 6 14 4 6 7" xfId="45695"/>
    <cellStyle name="Note 2 6 14 4 6 8" xfId="51705"/>
    <cellStyle name="Note 2 6 14 4 7" xfId="6687"/>
    <cellStyle name="Note 2 6 14 4 7 2" xfId="18357"/>
    <cellStyle name="Note 2 6 14 4 7 3" xfId="25573"/>
    <cellStyle name="Note 2 6 14 4 7 4" xfId="30644"/>
    <cellStyle name="Note 2 6 14 4 7 5" xfId="35320"/>
    <cellStyle name="Note 2 6 14 4 7 6" xfId="40798"/>
    <cellStyle name="Note 2 6 14 4 7 7" xfId="45696"/>
    <cellStyle name="Note 2 6 14 4 7 8" xfId="51706"/>
    <cellStyle name="Note 2 6 14 4 8" xfId="5649"/>
    <cellStyle name="Note 2 6 14 4 8 2" xfId="18358"/>
    <cellStyle name="Note 2 6 14 4 8 3" xfId="25574"/>
    <cellStyle name="Note 2 6 14 4 8 4" xfId="30645"/>
    <cellStyle name="Note 2 6 14 4 8 5" xfId="35321"/>
    <cellStyle name="Note 2 6 14 4 8 6" xfId="40799"/>
    <cellStyle name="Note 2 6 14 4 8 7" xfId="45697"/>
    <cellStyle name="Note 2 6 14 4 8 8" xfId="51707"/>
    <cellStyle name="Note 2 6 14 4 9" xfId="6639"/>
    <cellStyle name="Note 2 6 14 4 9 2" xfId="18359"/>
    <cellStyle name="Note 2 6 14 4 9 3" xfId="25575"/>
    <cellStyle name="Note 2 6 14 4 9 4" xfId="30646"/>
    <cellStyle name="Note 2 6 14 4 9 5" xfId="35322"/>
    <cellStyle name="Note 2 6 14 4 9 6" xfId="40800"/>
    <cellStyle name="Note 2 6 14 4 9 7" xfId="45698"/>
    <cellStyle name="Note 2 6 14 4 9 8" xfId="51708"/>
    <cellStyle name="Note 2 6 14 5" xfId="5248"/>
    <cellStyle name="Note 2 6 14 5 2" xfId="18360"/>
    <cellStyle name="Note 2 6 14 5 3" xfId="25576"/>
    <cellStyle name="Note 2 6 14 5 4" xfId="30647"/>
    <cellStyle name="Note 2 6 14 5 5" xfId="35323"/>
    <cellStyle name="Note 2 6 14 5 6" xfId="40801"/>
    <cellStyle name="Note 2 6 14 5 7" xfId="45699"/>
    <cellStyle name="Note 2 6 14 5 8" xfId="51709"/>
    <cellStyle name="Note 2 6 14 6" xfId="5142"/>
    <cellStyle name="Note 2 6 14 6 2" xfId="18361"/>
    <cellStyle name="Note 2 6 14 6 3" xfId="25577"/>
    <cellStyle name="Note 2 6 14 6 4" xfId="30648"/>
    <cellStyle name="Note 2 6 14 6 5" xfId="35324"/>
    <cellStyle name="Note 2 6 14 6 6" xfId="40802"/>
    <cellStyle name="Note 2 6 14 6 7" xfId="45700"/>
    <cellStyle name="Note 2 6 14 6 8" xfId="51710"/>
    <cellStyle name="Note 2 6 14 7" xfId="5645"/>
    <cellStyle name="Note 2 6 14 7 2" xfId="18362"/>
    <cellStyle name="Note 2 6 14 7 3" xfId="25578"/>
    <cellStyle name="Note 2 6 14 7 4" xfId="30649"/>
    <cellStyle name="Note 2 6 14 7 5" xfId="35325"/>
    <cellStyle name="Note 2 6 14 7 6" xfId="40803"/>
    <cellStyle name="Note 2 6 14 7 7" xfId="45701"/>
    <cellStyle name="Note 2 6 14 7 8" xfId="51711"/>
    <cellStyle name="Note 2 6 14 8" xfId="4614"/>
    <cellStyle name="Note 2 6 14 8 2" xfId="18363"/>
    <cellStyle name="Note 2 6 14 8 3" xfId="25579"/>
    <cellStyle name="Note 2 6 14 8 4" xfId="30650"/>
    <cellStyle name="Note 2 6 14 8 5" xfId="35326"/>
    <cellStyle name="Note 2 6 14 8 6" xfId="40804"/>
    <cellStyle name="Note 2 6 14 8 7" xfId="45702"/>
    <cellStyle name="Note 2 6 14 8 8" xfId="51712"/>
    <cellStyle name="Note 2 6 14 9" xfId="11292"/>
    <cellStyle name="Note 2 6 15" xfId="1378"/>
    <cellStyle name="Note 2 6 15 10" xfId="20079"/>
    <cellStyle name="Note 2 6 15 11" xfId="47139"/>
    <cellStyle name="Note 2 6 15 2" xfId="4438"/>
    <cellStyle name="Note 2 6 15 2 10" xfId="40805"/>
    <cellStyle name="Note 2 6 15 2 11" xfId="45703"/>
    <cellStyle name="Note 2 6 15 2 12" xfId="51713"/>
    <cellStyle name="Note 2 6 15 2 2" xfId="7041"/>
    <cellStyle name="Note 2 6 15 2 2 2" xfId="18365"/>
    <cellStyle name="Note 2 6 15 2 2 3" xfId="25581"/>
    <cellStyle name="Note 2 6 15 2 2 4" xfId="30652"/>
    <cellStyle name="Note 2 6 15 2 2 5" xfId="35328"/>
    <cellStyle name="Note 2 6 15 2 2 6" xfId="40806"/>
    <cellStyle name="Note 2 6 15 2 2 7" xfId="45704"/>
    <cellStyle name="Note 2 6 15 2 2 8" xfId="51714"/>
    <cellStyle name="Note 2 6 15 2 3" xfId="5385"/>
    <cellStyle name="Note 2 6 15 2 3 2" xfId="18366"/>
    <cellStyle name="Note 2 6 15 2 3 3" xfId="25582"/>
    <cellStyle name="Note 2 6 15 2 3 4" xfId="30653"/>
    <cellStyle name="Note 2 6 15 2 3 5" xfId="35329"/>
    <cellStyle name="Note 2 6 15 2 3 6" xfId="40807"/>
    <cellStyle name="Note 2 6 15 2 3 7" xfId="45705"/>
    <cellStyle name="Note 2 6 15 2 3 8" xfId="51715"/>
    <cellStyle name="Note 2 6 15 2 4" xfId="6423"/>
    <cellStyle name="Note 2 6 15 2 4 2" xfId="18367"/>
    <cellStyle name="Note 2 6 15 2 4 3" xfId="25583"/>
    <cellStyle name="Note 2 6 15 2 4 4" xfId="30654"/>
    <cellStyle name="Note 2 6 15 2 4 5" xfId="35330"/>
    <cellStyle name="Note 2 6 15 2 4 6" xfId="40808"/>
    <cellStyle name="Note 2 6 15 2 4 7" xfId="45706"/>
    <cellStyle name="Note 2 6 15 2 4 8" xfId="51716"/>
    <cellStyle name="Note 2 6 15 2 5" xfId="9202"/>
    <cellStyle name="Note 2 6 15 2 5 2" xfId="18368"/>
    <cellStyle name="Note 2 6 15 2 5 3" xfId="25584"/>
    <cellStyle name="Note 2 6 15 2 5 4" xfId="30655"/>
    <cellStyle name="Note 2 6 15 2 5 5" xfId="35331"/>
    <cellStyle name="Note 2 6 15 2 5 6" xfId="40809"/>
    <cellStyle name="Note 2 6 15 2 5 7" xfId="45707"/>
    <cellStyle name="Note 2 6 15 2 5 8" xfId="51717"/>
    <cellStyle name="Note 2 6 15 2 6" xfId="18364"/>
    <cellStyle name="Note 2 6 15 2 7" xfId="25580"/>
    <cellStyle name="Note 2 6 15 2 8" xfId="30651"/>
    <cellStyle name="Note 2 6 15 2 9" xfId="35327"/>
    <cellStyle name="Note 2 6 15 3" xfId="3785"/>
    <cellStyle name="Note 2 6 15 3 10" xfId="18369"/>
    <cellStyle name="Note 2 6 15 3 11" xfId="25585"/>
    <cellStyle name="Note 2 6 15 3 12" xfId="30656"/>
    <cellStyle name="Note 2 6 15 3 13" xfId="35332"/>
    <cellStyle name="Note 2 6 15 3 14" xfId="40810"/>
    <cellStyle name="Note 2 6 15 3 15" xfId="45708"/>
    <cellStyle name="Note 2 6 15 3 16" xfId="51718"/>
    <cellStyle name="Note 2 6 15 3 2" xfId="6774"/>
    <cellStyle name="Note 2 6 15 3 2 2" xfId="18370"/>
    <cellStyle name="Note 2 6 15 3 2 3" xfId="25586"/>
    <cellStyle name="Note 2 6 15 3 2 4" xfId="30657"/>
    <cellStyle name="Note 2 6 15 3 2 5" xfId="35333"/>
    <cellStyle name="Note 2 6 15 3 2 6" xfId="40811"/>
    <cellStyle name="Note 2 6 15 3 2 7" xfId="45709"/>
    <cellStyle name="Note 2 6 15 3 2 8" xfId="51719"/>
    <cellStyle name="Note 2 6 15 3 3" xfId="5705"/>
    <cellStyle name="Note 2 6 15 3 3 2" xfId="18371"/>
    <cellStyle name="Note 2 6 15 3 3 3" xfId="25587"/>
    <cellStyle name="Note 2 6 15 3 3 4" xfId="30658"/>
    <cellStyle name="Note 2 6 15 3 3 5" xfId="35334"/>
    <cellStyle name="Note 2 6 15 3 3 6" xfId="40812"/>
    <cellStyle name="Note 2 6 15 3 3 7" xfId="45710"/>
    <cellStyle name="Note 2 6 15 3 3 8" xfId="51720"/>
    <cellStyle name="Note 2 6 15 3 4" xfId="5014"/>
    <cellStyle name="Note 2 6 15 3 4 2" xfId="18372"/>
    <cellStyle name="Note 2 6 15 3 4 3" xfId="25588"/>
    <cellStyle name="Note 2 6 15 3 4 4" xfId="30659"/>
    <cellStyle name="Note 2 6 15 3 4 5" xfId="35335"/>
    <cellStyle name="Note 2 6 15 3 4 6" xfId="40813"/>
    <cellStyle name="Note 2 6 15 3 4 7" xfId="45711"/>
    <cellStyle name="Note 2 6 15 3 4 8" xfId="51721"/>
    <cellStyle name="Note 2 6 15 3 5" xfId="6393"/>
    <cellStyle name="Note 2 6 15 3 5 2" xfId="18373"/>
    <cellStyle name="Note 2 6 15 3 5 3" xfId="25589"/>
    <cellStyle name="Note 2 6 15 3 5 4" xfId="30660"/>
    <cellStyle name="Note 2 6 15 3 5 5" xfId="35336"/>
    <cellStyle name="Note 2 6 15 3 5 6" xfId="40814"/>
    <cellStyle name="Note 2 6 15 3 5 7" xfId="45712"/>
    <cellStyle name="Note 2 6 15 3 5 8" xfId="51722"/>
    <cellStyle name="Note 2 6 15 3 6" xfId="8164"/>
    <cellStyle name="Note 2 6 15 3 6 2" xfId="18374"/>
    <cellStyle name="Note 2 6 15 3 6 3" xfId="25590"/>
    <cellStyle name="Note 2 6 15 3 6 4" xfId="30661"/>
    <cellStyle name="Note 2 6 15 3 6 5" xfId="35337"/>
    <cellStyle name="Note 2 6 15 3 6 6" xfId="40815"/>
    <cellStyle name="Note 2 6 15 3 6 7" xfId="45713"/>
    <cellStyle name="Note 2 6 15 3 6 8" xfId="51723"/>
    <cellStyle name="Note 2 6 15 3 7" xfId="6323"/>
    <cellStyle name="Note 2 6 15 3 7 2" xfId="18375"/>
    <cellStyle name="Note 2 6 15 3 7 3" xfId="25591"/>
    <cellStyle name="Note 2 6 15 3 7 4" xfId="30662"/>
    <cellStyle name="Note 2 6 15 3 7 5" xfId="35338"/>
    <cellStyle name="Note 2 6 15 3 7 6" xfId="40816"/>
    <cellStyle name="Note 2 6 15 3 7 7" xfId="45714"/>
    <cellStyle name="Note 2 6 15 3 7 8" xfId="51724"/>
    <cellStyle name="Note 2 6 15 3 8" xfId="8445"/>
    <cellStyle name="Note 2 6 15 3 8 2" xfId="18376"/>
    <cellStyle name="Note 2 6 15 3 8 3" xfId="25592"/>
    <cellStyle name="Note 2 6 15 3 8 4" xfId="30663"/>
    <cellStyle name="Note 2 6 15 3 8 5" xfId="35339"/>
    <cellStyle name="Note 2 6 15 3 8 6" xfId="40817"/>
    <cellStyle name="Note 2 6 15 3 8 7" xfId="45715"/>
    <cellStyle name="Note 2 6 15 3 8 8" xfId="51725"/>
    <cellStyle name="Note 2 6 15 3 9" xfId="6597"/>
    <cellStyle name="Note 2 6 15 3 9 2" xfId="18377"/>
    <cellStyle name="Note 2 6 15 3 9 3" xfId="25593"/>
    <cellStyle name="Note 2 6 15 3 9 4" xfId="30664"/>
    <cellStyle name="Note 2 6 15 3 9 5" xfId="35340"/>
    <cellStyle name="Note 2 6 15 3 9 6" xfId="40818"/>
    <cellStyle name="Note 2 6 15 3 9 7" xfId="45716"/>
    <cellStyle name="Note 2 6 15 3 9 8" xfId="51726"/>
    <cellStyle name="Note 2 6 15 4" xfId="4857"/>
    <cellStyle name="Note 2 6 15 4 10" xfId="18378"/>
    <cellStyle name="Note 2 6 15 4 11" xfId="25594"/>
    <cellStyle name="Note 2 6 15 4 12" xfId="30665"/>
    <cellStyle name="Note 2 6 15 4 13" xfId="35341"/>
    <cellStyle name="Note 2 6 15 4 14" xfId="40819"/>
    <cellStyle name="Note 2 6 15 4 15" xfId="45717"/>
    <cellStyle name="Note 2 6 15 4 16" xfId="51727"/>
    <cellStyle name="Note 2 6 15 4 2" xfId="7471"/>
    <cellStyle name="Note 2 6 15 4 2 2" xfId="18379"/>
    <cellStyle name="Note 2 6 15 4 2 3" xfId="25595"/>
    <cellStyle name="Note 2 6 15 4 2 4" xfId="30666"/>
    <cellStyle name="Note 2 6 15 4 2 5" xfId="35342"/>
    <cellStyle name="Note 2 6 15 4 2 6" xfId="40820"/>
    <cellStyle name="Note 2 6 15 4 2 7" xfId="45718"/>
    <cellStyle name="Note 2 6 15 4 2 8" xfId="51728"/>
    <cellStyle name="Note 2 6 15 4 3" xfId="7971"/>
    <cellStyle name="Note 2 6 15 4 3 2" xfId="18380"/>
    <cellStyle name="Note 2 6 15 4 3 3" xfId="25596"/>
    <cellStyle name="Note 2 6 15 4 3 4" xfId="30667"/>
    <cellStyle name="Note 2 6 15 4 3 5" xfId="35343"/>
    <cellStyle name="Note 2 6 15 4 3 6" xfId="40821"/>
    <cellStyle name="Note 2 6 15 4 3 7" xfId="45719"/>
    <cellStyle name="Note 2 6 15 4 3 8" xfId="51729"/>
    <cellStyle name="Note 2 6 15 4 4" xfId="8330"/>
    <cellStyle name="Note 2 6 15 4 4 2" xfId="18381"/>
    <cellStyle name="Note 2 6 15 4 4 3" xfId="25597"/>
    <cellStyle name="Note 2 6 15 4 4 4" xfId="30668"/>
    <cellStyle name="Note 2 6 15 4 4 5" xfId="35344"/>
    <cellStyle name="Note 2 6 15 4 4 6" xfId="40822"/>
    <cellStyle name="Note 2 6 15 4 4 7" xfId="45720"/>
    <cellStyle name="Note 2 6 15 4 4 8" xfId="51730"/>
    <cellStyle name="Note 2 6 15 4 5" xfId="8746"/>
    <cellStyle name="Note 2 6 15 4 5 2" xfId="18382"/>
    <cellStyle name="Note 2 6 15 4 5 3" xfId="25598"/>
    <cellStyle name="Note 2 6 15 4 5 4" xfId="30669"/>
    <cellStyle name="Note 2 6 15 4 5 5" xfId="35345"/>
    <cellStyle name="Note 2 6 15 4 5 6" xfId="40823"/>
    <cellStyle name="Note 2 6 15 4 5 7" xfId="45721"/>
    <cellStyle name="Note 2 6 15 4 5 8" xfId="51731"/>
    <cellStyle name="Note 2 6 15 4 6" xfId="9112"/>
    <cellStyle name="Note 2 6 15 4 6 2" xfId="18383"/>
    <cellStyle name="Note 2 6 15 4 6 3" xfId="25599"/>
    <cellStyle name="Note 2 6 15 4 6 4" xfId="30670"/>
    <cellStyle name="Note 2 6 15 4 6 5" xfId="35346"/>
    <cellStyle name="Note 2 6 15 4 6 6" xfId="40824"/>
    <cellStyle name="Note 2 6 15 4 6 7" xfId="45722"/>
    <cellStyle name="Note 2 6 15 4 6 8" xfId="51732"/>
    <cellStyle name="Note 2 6 15 4 7" xfId="9543"/>
    <cellStyle name="Note 2 6 15 4 7 2" xfId="18384"/>
    <cellStyle name="Note 2 6 15 4 7 3" xfId="25600"/>
    <cellStyle name="Note 2 6 15 4 7 4" xfId="30671"/>
    <cellStyle name="Note 2 6 15 4 7 5" xfId="35347"/>
    <cellStyle name="Note 2 6 15 4 7 6" xfId="40825"/>
    <cellStyle name="Note 2 6 15 4 7 7" xfId="45723"/>
    <cellStyle name="Note 2 6 15 4 7 8" xfId="51733"/>
    <cellStyle name="Note 2 6 15 4 8" xfId="9857"/>
    <cellStyle name="Note 2 6 15 4 8 2" xfId="18385"/>
    <cellStyle name="Note 2 6 15 4 8 3" xfId="25601"/>
    <cellStyle name="Note 2 6 15 4 8 4" xfId="30672"/>
    <cellStyle name="Note 2 6 15 4 8 5" xfId="35348"/>
    <cellStyle name="Note 2 6 15 4 8 6" xfId="40826"/>
    <cellStyle name="Note 2 6 15 4 8 7" xfId="45724"/>
    <cellStyle name="Note 2 6 15 4 8 8" xfId="51734"/>
    <cellStyle name="Note 2 6 15 4 9" xfId="10125"/>
    <cellStyle name="Note 2 6 15 4 9 2" xfId="18386"/>
    <cellStyle name="Note 2 6 15 4 9 3" xfId="25602"/>
    <cellStyle name="Note 2 6 15 4 9 4" xfId="30673"/>
    <cellStyle name="Note 2 6 15 4 9 5" xfId="35349"/>
    <cellStyle name="Note 2 6 15 4 9 6" xfId="40827"/>
    <cellStyle name="Note 2 6 15 4 9 7" xfId="45725"/>
    <cellStyle name="Note 2 6 15 4 9 8" xfId="51735"/>
    <cellStyle name="Note 2 6 15 5" xfId="4223"/>
    <cellStyle name="Note 2 6 15 5 2" xfId="18387"/>
    <cellStyle name="Note 2 6 15 5 3" xfId="25603"/>
    <cellStyle name="Note 2 6 15 5 4" xfId="30674"/>
    <cellStyle name="Note 2 6 15 5 5" xfId="35350"/>
    <cellStyle name="Note 2 6 15 5 6" xfId="40828"/>
    <cellStyle name="Note 2 6 15 5 7" xfId="45726"/>
    <cellStyle name="Note 2 6 15 5 8" xfId="51736"/>
    <cellStyle name="Note 2 6 15 6" xfId="4536"/>
    <cellStyle name="Note 2 6 15 6 2" xfId="18388"/>
    <cellStyle name="Note 2 6 15 6 3" xfId="25604"/>
    <cellStyle name="Note 2 6 15 6 4" xfId="30675"/>
    <cellStyle name="Note 2 6 15 6 5" xfId="35351"/>
    <cellStyle name="Note 2 6 15 6 6" xfId="40829"/>
    <cellStyle name="Note 2 6 15 6 7" xfId="45727"/>
    <cellStyle name="Note 2 6 15 6 8" xfId="51737"/>
    <cellStyle name="Note 2 6 15 7" xfId="4832"/>
    <cellStyle name="Note 2 6 15 7 2" xfId="18389"/>
    <cellStyle name="Note 2 6 15 7 3" xfId="25605"/>
    <cellStyle name="Note 2 6 15 7 4" xfId="30676"/>
    <cellStyle name="Note 2 6 15 7 5" xfId="35352"/>
    <cellStyle name="Note 2 6 15 7 6" xfId="40830"/>
    <cellStyle name="Note 2 6 15 7 7" xfId="45728"/>
    <cellStyle name="Note 2 6 15 7 8" xfId="51738"/>
    <cellStyle name="Note 2 6 15 8" xfId="4800"/>
    <cellStyle name="Note 2 6 15 8 2" xfId="18390"/>
    <cellStyle name="Note 2 6 15 8 3" xfId="25606"/>
    <cellStyle name="Note 2 6 15 8 4" xfId="30677"/>
    <cellStyle name="Note 2 6 15 8 5" xfId="35353"/>
    <cellStyle name="Note 2 6 15 8 6" xfId="40831"/>
    <cellStyle name="Note 2 6 15 8 7" xfId="45729"/>
    <cellStyle name="Note 2 6 15 8 8" xfId="51739"/>
    <cellStyle name="Note 2 6 15 9" xfId="11316"/>
    <cellStyle name="Note 2 6 16" xfId="1394"/>
    <cellStyle name="Note 2 6 16 10" xfId="22579"/>
    <cellStyle name="Note 2 6 16 11" xfId="47149"/>
    <cellStyle name="Note 2 6 16 2" xfId="4450"/>
    <cellStyle name="Note 2 6 16 2 10" xfId="40832"/>
    <cellStyle name="Note 2 6 16 2 11" xfId="45730"/>
    <cellStyle name="Note 2 6 16 2 12" xfId="51740"/>
    <cellStyle name="Note 2 6 16 2 2" xfId="7049"/>
    <cellStyle name="Note 2 6 16 2 2 2" xfId="18392"/>
    <cellStyle name="Note 2 6 16 2 2 3" xfId="25608"/>
    <cellStyle name="Note 2 6 16 2 2 4" xfId="30679"/>
    <cellStyle name="Note 2 6 16 2 2 5" xfId="35355"/>
    <cellStyle name="Note 2 6 16 2 2 6" xfId="40833"/>
    <cellStyle name="Note 2 6 16 2 2 7" xfId="45731"/>
    <cellStyle name="Note 2 6 16 2 2 8" xfId="51741"/>
    <cellStyle name="Note 2 6 16 2 3" xfId="5278"/>
    <cellStyle name="Note 2 6 16 2 3 2" xfId="18393"/>
    <cellStyle name="Note 2 6 16 2 3 3" xfId="25609"/>
    <cellStyle name="Note 2 6 16 2 3 4" xfId="30680"/>
    <cellStyle name="Note 2 6 16 2 3 5" xfId="35356"/>
    <cellStyle name="Note 2 6 16 2 3 6" xfId="40834"/>
    <cellStyle name="Note 2 6 16 2 3 7" xfId="45732"/>
    <cellStyle name="Note 2 6 16 2 3 8" xfId="51742"/>
    <cellStyle name="Note 2 6 16 2 4" xfId="7798"/>
    <cellStyle name="Note 2 6 16 2 4 2" xfId="18394"/>
    <cellStyle name="Note 2 6 16 2 4 3" xfId="25610"/>
    <cellStyle name="Note 2 6 16 2 4 4" xfId="30681"/>
    <cellStyle name="Note 2 6 16 2 4 5" xfId="35357"/>
    <cellStyle name="Note 2 6 16 2 4 6" xfId="40835"/>
    <cellStyle name="Note 2 6 16 2 4 7" xfId="45733"/>
    <cellStyle name="Note 2 6 16 2 4 8" xfId="51743"/>
    <cellStyle name="Note 2 6 16 2 5" xfId="9207"/>
    <cellStyle name="Note 2 6 16 2 5 2" xfId="18395"/>
    <cellStyle name="Note 2 6 16 2 5 3" xfId="25611"/>
    <cellStyle name="Note 2 6 16 2 5 4" xfId="30682"/>
    <cellStyle name="Note 2 6 16 2 5 5" xfId="35358"/>
    <cellStyle name="Note 2 6 16 2 5 6" xfId="40836"/>
    <cellStyle name="Note 2 6 16 2 5 7" xfId="45734"/>
    <cellStyle name="Note 2 6 16 2 5 8" xfId="51744"/>
    <cellStyle name="Note 2 6 16 2 6" xfId="18391"/>
    <cellStyle name="Note 2 6 16 2 7" xfId="25607"/>
    <cellStyle name="Note 2 6 16 2 8" xfId="30678"/>
    <cellStyle name="Note 2 6 16 2 9" xfId="35354"/>
    <cellStyle name="Note 2 6 16 3" xfId="5375"/>
    <cellStyle name="Note 2 6 16 3 10" xfId="18396"/>
    <cellStyle name="Note 2 6 16 3 11" xfId="25612"/>
    <cellStyle name="Note 2 6 16 3 12" xfId="30683"/>
    <cellStyle name="Note 2 6 16 3 13" xfId="35359"/>
    <cellStyle name="Note 2 6 16 3 14" xfId="40837"/>
    <cellStyle name="Note 2 6 16 3 15" xfId="45735"/>
    <cellStyle name="Note 2 6 16 3 16" xfId="51745"/>
    <cellStyle name="Note 2 6 16 3 2" xfId="7350"/>
    <cellStyle name="Note 2 6 16 3 2 2" xfId="18397"/>
    <cellStyle name="Note 2 6 16 3 2 3" xfId="25613"/>
    <cellStyle name="Note 2 6 16 3 2 4" xfId="30684"/>
    <cellStyle name="Note 2 6 16 3 2 5" xfId="35360"/>
    <cellStyle name="Note 2 6 16 3 2 6" xfId="40838"/>
    <cellStyle name="Note 2 6 16 3 2 7" xfId="45736"/>
    <cellStyle name="Note 2 6 16 3 2 8" xfId="51746"/>
    <cellStyle name="Note 2 6 16 3 3" xfId="7869"/>
    <cellStyle name="Note 2 6 16 3 3 2" xfId="18398"/>
    <cellStyle name="Note 2 6 16 3 3 3" xfId="25614"/>
    <cellStyle name="Note 2 6 16 3 3 4" xfId="30685"/>
    <cellStyle name="Note 2 6 16 3 3 5" xfId="35361"/>
    <cellStyle name="Note 2 6 16 3 3 6" xfId="40839"/>
    <cellStyle name="Note 2 6 16 3 3 7" xfId="45737"/>
    <cellStyle name="Note 2 6 16 3 3 8" xfId="51747"/>
    <cellStyle name="Note 2 6 16 3 4" xfId="8214"/>
    <cellStyle name="Note 2 6 16 3 4 2" xfId="18399"/>
    <cellStyle name="Note 2 6 16 3 4 3" xfId="25615"/>
    <cellStyle name="Note 2 6 16 3 4 4" xfId="30686"/>
    <cellStyle name="Note 2 6 16 3 4 5" xfId="35362"/>
    <cellStyle name="Note 2 6 16 3 4 6" xfId="40840"/>
    <cellStyle name="Note 2 6 16 3 4 7" xfId="45738"/>
    <cellStyle name="Note 2 6 16 3 4 8" xfId="51748"/>
    <cellStyle name="Note 2 6 16 3 5" xfId="8640"/>
    <cellStyle name="Note 2 6 16 3 5 2" xfId="18400"/>
    <cellStyle name="Note 2 6 16 3 5 3" xfId="25616"/>
    <cellStyle name="Note 2 6 16 3 5 4" xfId="30687"/>
    <cellStyle name="Note 2 6 16 3 5 5" xfId="35363"/>
    <cellStyle name="Note 2 6 16 3 5 6" xfId="40841"/>
    <cellStyle name="Note 2 6 16 3 5 7" xfId="45739"/>
    <cellStyle name="Note 2 6 16 3 5 8" xfId="51749"/>
    <cellStyle name="Note 2 6 16 3 6" xfId="8995"/>
    <cellStyle name="Note 2 6 16 3 6 2" xfId="18401"/>
    <cellStyle name="Note 2 6 16 3 6 3" xfId="25617"/>
    <cellStyle name="Note 2 6 16 3 6 4" xfId="30688"/>
    <cellStyle name="Note 2 6 16 3 6 5" xfId="35364"/>
    <cellStyle name="Note 2 6 16 3 6 6" xfId="40842"/>
    <cellStyle name="Note 2 6 16 3 6 7" xfId="45740"/>
    <cellStyle name="Note 2 6 16 3 6 8" xfId="51750"/>
    <cellStyle name="Note 2 6 16 3 7" xfId="9450"/>
    <cellStyle name="Note 2 6 16 3 7 2" xfId="18402"/>
    <cellStyle name="Note 2 6 16 3 7 3" xfId="25618"/>
    <cellStyle name="Note 2 6 16 3 7 4" xfId="30689"/>
    <cellStyle name="Note 2 6 16 3 7 5" xfId="35365"/>
    <cellStyle name="Note 2 6 16 3 7 6" xfId="40843"/>
    <cellStyle name="Note 2 6 16 3 7 7" xfId="45741"/>
    <cellStyle name="Note 2 6 16 3 7 8" xfId="51751"/>
    <cellStyle name="Note 2 6 16 3 8" xfId="9770"/>
    <cellStyle name="Note 2 6 16 3 8 2" xfId="18403"/>
    <cellStyle name="Note 2 6 16 3 8 3" xfId="25619"/>
    <cellStyle name="Note 2 6 16 3 8 4" xfId="30690"/>
    <cellStyle name="Note 2 6 16 3 8 5" xfId="35366"/>
    <cellStyle name="Note 2 6 16 3 8 6" xfId="40844"/>
    <cellStyle name="Note 2 6 16 3 8 7" xfId="45742"/>
    <cellStyle name="Note 2 6 16 3 8 8" xfId="51752"/>
    <cellStyle name="Note 2 6 16 3 9" xfId="10039"/>
    <cellStyle name="Note 2 6 16 3 9 2" xfId="18404"/>
    <cellStyle name="Note 2 6 16 3 9 3" xfId="25620"/>
    <cellStyle name="Note 2 6 16 3 9 4" xfId="30691"/>
    <cellStyle name="Note 2 6 16 3 9 5" xfId="35367"/>
    <cellStyle name="Note 2 6 16 3 9 6" xfId="40845"/>
    <cellStyle name="Note 2 6 16 3 9 7" xfId="45743"/>
    <cellStyle name="Note 2 6 16 3 9 8" xfId="51753"/>
    <cellStyle name="Note 2 6 16 4" xfId="4204"/>
    <cellStyle name="Note 2 6 16 4 10" xfId="18405"/>
    <cellStyle name="Note 2 6 16 4 11" xfId="25621"/>
    <cellStyle name="Note 2 6 16 4 12" xfId="30692"/>
    <cellStyle name="Note 2 6 16 4 13" xfId="35368"/>
    <cellStyle name="Note 2 6 16 4 14" xfId="40846"/>
    <cellStyle name="Note 2 6 16 4 15" xfId="45744"/>
    <cellStyle name="Note 2 6 16 4 16" xfId="51754"/>
    <cellStyle name="Note 2 6 16 4 2" xfId="7172"/>
    <cellStyle name="Note 2 6 16 4 2 2" xfId="18406"/>
    <cellStyle name="Note 2 6 16 4 2 3" xfId="25622"/>
    <cellStyle name="Note 2 6 16 4 2 4" xfId="30693"/>
    <cellStyle name="Note 2 6 16 4 2 5" xfId="35369"/>
    <cellStyle name="Note 2 6 16 4 2 6" xfId="40847"/>
    <cellStyle name="Note 2 6 16 4 2 7" xfId="45745"/>
    <cellStyle name="Note 2 6 16 4 2 8" xfId="51755"/>
    <cellStyle name="Note 2 6 16 4 3" xfId="7727"/>
    <cellStyle name="Note 2 6 16 4 3 2" xfId="18407"/>
    <cellStyle name="Note 2 6 16 4 3 3" xfId="25623"/>
    <cellStyle name="Note 2 6 16 4 3 4" xfId="30694"/>
    <cellStyle name="Note 2 6 16 4 3 5" xfId="35370"/>
    <cellStyle name="Note 2 6 16 4 3 6" xfId="40848"/>
    <cellStyle name="Note 2 6 16 4 3 7" xfId="45746"/>
    <cellStyle name="Note 2 6 16 4 3 8" xfId="51756"/>
    <cellStyle name="Note 2 6 16 4 4" xfId="8039"/>
    <cellStyle name="Note 2 6 16 4 4 2" xfId="18408"/>
    <cellStyle name="Note 2 6 16 4 4 3" xfId="25624"/>
    <cellStyle name="Note 2 6 16 4 4 4" xfId="30695"/>
    <cellStyle name="Note 2 6 16 4 4 5" xfId="35371"/>
    <cellStyle name="Note 2 6 16 4 4 6" xfId="40849"/>
    <cellStyle name="Note 2 6 16 4 4 7" xfId="45747"/>
    <cellStyle name="Note 2 6 16 4 4 8" xfId="51757"/>
    <cellStyle name="Note 2 6 16 4 5" xfId="8500"/>
    <cellStyle name="Note 2 6 16 4 5 2" xfId="18409"/>
    <cellStyle name="Note 2 6 16 4 5 3" xfId="25625"/>
    <cellStyle name="Note 2 6 16 4 5 4" xfId="30696"/>
    <cellStyle name="Note 2 6 16 4 5 5" xfId="35372"/>
    <cellStyle name="Note 2 6 16 4 5 6" xfId="40850"/>
    <cellStyle name="Note 2 6 16 4 5 7" xfId="45748"/>
    <cellStyle name="Note 2 6 16 4 5 8" xfId="51758"/>
    <cellStyle name="Note 2 6 16 4 6" xfId="8839"/>
    <cellStyle name="Note 2 6 16 4 6 2" xfId="18410"/>
    <cellStyle name="Note 2 6 16 4 6 3" xfId="25626"/>
    <cellStyle name="Note 2 6 16 4 6 4" xfId="30697"/>
    <cellStyle name="Note 2 6 16 4 6 5" xfId="35373"/>
    <cellStyle name="Note 2 6 16 4 6 6" xfId="40851"/>
    <cellStyle name="Note 2 6 16 4 6 7" xfId="45749"/>
    <cellStyle name="Note 2 6 16 4 6 8" xfId="51759"/>
    <cellStyle name="Note 2 6 16 4 7" xfId="9301"/>
    <cellStyle name="Note 2 6 16 4 7 2" xfId="18411"/>
    <cellStyle name="Note 2 6 16 4 7 3" xfId="25627"/>
    <cellStyle name="Note 2 6 16 4 7 4" xfId="30698"/>
    <cellStyle name="Note 2 6 16 4 7 5" xfId="35374"/>
    <cellStyle name="Note 2 6 16 4 7 6" xfId="40852"/>
    <cellStyle name="Note 2 6 16 4 7 7" xfId="45750"/>
    <cellStyle name="Note 2 6 16 4 7 8" xfId="51760"/>
    <cellStyle name="Note 2 6 16 4 8" xfId="9663"/>
    <cellStyle name="Note 2 6 16 4 8 2" xfId="18412"/>
    <cellStyle name="Note 2 6 16 4 8 3" xfId="25628"/>
    <cellStyle name="Note 2 6 16 4 8 4" xfId="30699"/>
    <cellStyle name="Note 2 6 16 4 8 5" xfId="35375"/>
    <cellStyle name="Note 2 6 16 4 8 6" xfId="40853"/>
    <cellStyle name="Note 2 6 16 4 8 7" xfId="45751"/>
    <cellStyle name="Note 2 6 16 4 8 8" xfId="51761"/>
    <cellStyle name="Note 2 6 16 4 9" xfId="9931"/>
    <cellStyle name="Note 2 6 16 4 9 2" xfId="18413"/>
    <cellStyle name="Note 2 6 16 4 9 3" xfId="25629"/>
    <cellStyle name="Note 2 6 16 4 9 4" xfId="30700"/>
    <cellStyle name="Note 2 6 16 4 9 5" xfId="35376"/>
    <cellStyle name="Note 2 6 16 4 9 6" xfId="40854"/>
    <cellStyle name="Note 2 6 16 4 9 7" xfId="45752"/>
    <cellStyle name="Note 2 6 16 4 9 8" xfId="51762"/>
    <cellStyle name="Note 2 6 16 5" xfId="3942"/>
    <cellStyle name="Note 2 6 16 5 2" xfId="18414"/>
    <cellStyle name="Note 2 6 16 5 3" xfId="25630"/>
    <cellStyle name="Note 2 6 16 5 4" xfId="30701"/>
    <cellStyle name="Note 2 6 16 5 5" xfId="35377"/>
    <cellStyle name="Note 2 6 16 5 6" xfId="40855"/>
    <cellStyle name="Note 2 6 16 5 7" xfId="45753"/>
    <cellStyle name="Note 2 6 16 5 8" xfId="51763"/>
    <cellStyle name="Note 2 6 16 6" xfId="6036"/>
    <cellStyle name="Note 2 6 16 6 2" xfId="18415"/>
    <cellStyle name="Note 2 6 16 6 3" xfId="25631"/>
    <cellStyle name="Note 2 6 16 6 4" xfId="30702"/>
    <cellStyle name="Note 2 6 16 6 5" xfId="35378"/>
    <cellStyle name="Note 2 6 16 6 6" xfId="40856"/>
    <cellStyle name="Note 2 6 16 6 7" xfId="45754"/>
    <cellStyle name="Note 2 6 16 6 8" xfId="51764"/>
    <cellStyle name="Note 2 6 16 7" xfId="5704"/>
    <cellStyle name="Note 2 6 16 7 2" xfId="18416"/>
    <cellStyle name="Note 2 6 16 7 3" xfId="25632"/>
    <cellStyle name="Note 2 6 16 7 4" xfId="30703"/>
    <cellStyle name="Note 2 6 16 7 5" xfId="35379"/>
    <cellStyle name="Note 2 6 16 7 6" xfId="40857"/>
    <cellStyle name="Note 2 6 16 7 7" xfId="45755"/>
    <cellStyle name="Note 2 6 16 7 8" xfId="51765"/>
    <cellStyle name="Note 2 6 16 8" xfId="6078"/>
    <cellStyle name="Note 2 6 16 8 2" xfId="18417"/>
    <cellStyle name="Note 2 6 16 8 3" xfId="25633"/>
    <cellStyle name="Note 2 6 16 8 4" xfId="30704"/>
    <cellStyle name="Note 2 6 16 8 5" xfId="35380"/>
    <cellStyle name="Note 2 6 16 8 6" xfId="40858"/>
    <cellStyle name="Note 2 6 16 8 7" xfId="45756"/>
    <cellStyle name="Note 2 6 16 8 8" xfId="51766"/>
    <cellStyle name="Note 2 6 16 9" xfId="11332"/>
    <cellStyle name="Note 2 6 17" xfId="1411"/>
    <cellStyle name="Note 2 6 17 10" xfId="10311"/>
    <cellStyle name="Note 2 6 17 11" xfId="47159"/>
    <cellStyle name="Note 2 6 17 2" xfId="4463"/>
    <cellStyle name="Note 2 6 17 2 10" xfId="40859"/>
    <cellStyle name="Note 2 6 17 2 11" xfId="45757"/>
    <cellStyle name="Note 2 6 17 2 12" xfId="51767"/>
    <cellStyle name="Note 2 6 17 2 2" xfId="7054"/>
    <cellStyle name="Note 2 6 17 2 2 2" xfId="18419"/>
    <cellStyle name="Note 2 6 17 2 2 3" xfId="25635"/>
    <cellStyle name="Note 2 6 17 2 2 4" xfId="30706"/>
    <cellStyle name="Note 2 6 17 2 2 5" xfId="35382"/>
    <cellStyle name="Note 2 6 17 2 2 6" xfId="40860"/>
    <cellStyle name="Note 2 6 17 2 2 7" xfId="45758"/>
    <cellStyle name="Note 2 6 17 2 2 8" xfId="51768"/>
    <cellStyle name="Note 2 6 17 2 3" xfId="7332"/>
    <cellStyle name="Note 2 6 17 2 3 2" xfId="18420"/>
    <cellStyle name="Note 2 6 17 2 3 3" xfId="25636"/>
    <cellStyle name="Note 2 6 17 2 3 4" xfId="30707"/>
    <cellStyle name="Note 2 6 17 2 3 5" xfId="35383"/>
    <cellStyle name="Note 2 6 17 2 3 6" xfId="40861"/>
    <cellStyle name="Note 2 6 17 2 3 7" xfId="45759"/>
    <cellStyle name="Note 2 6 17 2 3 8" xfId="51769"/>
    <cellStyle name="Note 2 6 17 2 4" xfId="6836"/>
    <cellStyle name="Note 2 6 17 2 4 2" xfId="18421"/>
    <cellStyle name="Note 2 6 17 2 4 3" xfId="25637"/>
    <cellStyle name="Note 2 6 17 2 4 4" xfId="30708"/>
    <cellStyle name="Note 2 6 17 2 4 5" xfId="35384"/>
    <cellStyle name="Note 2 6 17 2 4 6" xfId="40862"/>
    <cellStyle name="Note 2 6 17 2 4 7" xfId="45760"/>
    <cellStyle name="Note 2 6 17 2 4 8" xfId="51770"/>
    <cellStyle name="Note 2 6 17 2 5" xfId="9212"/>
    <cellStyle name="Note 2 6 17 2 5 2" xfId="18422"/>
    <cellStyle name="Note 2 6 17 2 5 3" xfId="25638"/>
    <cellStyle name="Note 2 6 17 2 5 4" xfId="30709"/>
    <cellStyle name="Note 2 6 17 2 5 5" xfId="35385"/>
    <cellStyle name="Note 2 6 17 2 5 6" xfId="40863"/>
    <cellStyle name="Note 2 6 17 2 5 7" xfId="45761"/>
    <cellStyle name="Note 2 6 17 2 5 8" xfId="51771"/>
    <cellStyle name="Note 2 6 17 2 6" xfId="18418"/>
    <cellStyle name="Note 2 6 17 2 7" xfId="25634"/>
    <cellStyle name="Note 2 6 17 2 8" xfId="30705"/>
    <cellStyle name="Note 2 6 17 2 9" xfId="35381"/>
    <cellStyle name="Note 2 6 17 3" xfId="5523"/>
    <cellStyle name="Note 2 6 17 3 10" xfId="18423"/>
    <cellStyle name="Note 2 6 17 3 11" xfId="25639"/>
    <cellStyle name="Note 2 6 17 3 12" xfId="30710"/>
    <cellStyle name="Note 2 6 17 3 13" xfId="35386"/>
    <cellStyle name="Note 2 6 17 3 14" xfId="40864"/>
    <cellStyle name="Note 2 6 17 3 15" xfId="45762"/>
    <cellStyle name="Note 2 6 17 3 16" xfId="51772"/>
    <cellStyle name="Note 2 6 17 3 2" xfId="7405"/>
    <cellStyle name="Note 2 6 17 3 2 2" xfId="18424"/>
    <cellStyle name="Note 2 6 17 3 2 3" xfId="25640"/>
    <cellStyle name="Note 2 6 17 3 2 4" xfId="30711"/>
    <cellStyle name="Note 2 6 17 3 2 5" xfId="35387"/>
    <cellStyle name="Note 2 6 17 3 2 6" xfId="40865"/>
    <cellStyle name="Note 2 6 17 3 2 7" xfId="45763"/>
    <cellStyle name="Note 2 6 17 3 2 8" xfId="51773"/>
    <cellStyle name="Note 2 6 17 3 3" xfId="7924"/>
    <cellStyle name="Note 2 6 17 3 3 2" xfId="18425"/>
    <cellStyle name="Note 2 6 17 3 3 3" xfId="25641"/>
    <cellStyle name="Note 2 6 17 3 3 4" xfId="30712"/>
    <cellStyle name="Note 2 6 17 3 3 5" xfId="35388"/>
    <cellStyle name="Note 2 6 17 3 3 6" xfId="40866"/>
    <cellStyle name="Note 2 6 17 3 3 7" xfId="45764"/>
    <cellStyle name="Note 2 6 17 3 3 8" xfId="51774"/>
    <cellStyle name="Note 2 6 17 3 4" xfId="8263"/>
    <cellStyle name="Note 2 6 17 3 4 2" xfId="18426"/>
    <cellStyle name="Note 2 6 17 3 4 3" xfId="25642"/>
    <cellStyle name="Note 2 6 17 3 4 4" xfId="30713"/>
    <cellStyle name="Note 2 6 17 3 4 5" xfId="35389"/>
    <cellStyle name="Note 2 6 17 3 4 6" xfId="40867"/>
    <cellStyle name="Note 2 6 17 3 4 7" xfId="45765"/>
    <cellStyle name="Note 2 6 17 3 4 8" xfId="51775"/>
    <cellStyle name="Note 2 6 17 3 5" xfId="8696"/>
    <cellStyle name="Note 2 6 17 3 5 2" xfId="18427"/>
    <cellStyle name="Note 2 6 17 3 5 3" xfId="25643"/>
    <cellStyle name="Note 2 6 17 3 5 4" xfId="30714"/>
    <cellStyle name="Note 2 6 17 3 5 5" xfId="35390"/>
    <cellStyle name="Note 2 6 17 3 5 6" xfId="40868"/>
    <cellStyle name="Note 2 6 17 3 5 7" xfId="45766"/>
    <cellStyle name="Note 2 6 17 3 5 8" xfId="51776"/>
    <cellStyle name="Note 2 6 17 3 6" xfId="9045"/>
    <cellStyle name="Note 2 6 17 3 6 2" xfId="18428"/>
    <cellStyle name="Note 2 6 17 3 6 3" xfId="25644"/>
    <cellStyle name="Note 2 6 17 3 6 4" xfId="30715"/>
    <cellStyle name="Note 2 6 17 3 6 5" xfId="35391"/>
    <cellStyle name="Note 2 6 17 3 6 6" xfId="40869"/>
    <cellStyle name="Note 2 6 17 3 6 7" xfId="45767"/>
    <cellStyle name="Note 2 6 17 3 6 8" xfId="51777"/>
    <cellStyle name="Note 2 6 17 3 7" xfId="9499"/>
    <cellStyle name="Note 2 6 17 3 7 2" xfId="18429"/>
    <cellStyle name="Note 2 6 17 3 7 3" xfId="25645"/>
    <cellStyle name="Note 2 6 17 3 7 4" xfId="30716"/>
    <cellStyle name="Note 2 6 17 3 7 5" xfId="35392"/>
    <cellStyle name="Note 2 6 17 3 7 6" xfId="40870"/>
    <cellStyle name="Note 2 6 17 3 7 7" xfId="45768"/>
    <cellStyle name="Note 2 6 17 3 7 8" xfId="51778"/>
    <cellStyle name="Note 2 6 17 3 8" xfId="9817"/>
    <cellStyle name="Note 2 6 17 3 8 2" xfId="18430"/>
    <cellStyle name="Note 2 6 17 3 8 3" xfId="25646"/>
    <cellStyle name="Note 2 6 17 3 8 4" xfId="30717"/>
    <cellStyle name="Note 2 6 17 3 8 5" xfId="35393"/>
    <cellStyle name="Note 2 6 17 3 8 6" xfId="40871"/>
    <cellStyle name="Note 2 6 17 3 8 7" xfId="45769"/>
    <cellStyle name="Note 2 6 17 3 8 8" xfId="51779"/>
    <cellStyle name="Note 2 6 17 3 9" xfId="10085"/>
    <cellStyle name="Note 2 6 17 3 9 2" xfId="18431"/>
    <cellStyle name="Note 2 6 17 3 9 3" xfId="25647"/>
    <cellStyle name="Note 2 6 17 3 9 4" xfId="30718"/>
    <cellStyle name="Note 2 6 17 3 9 5" xfId="35394"/>
    <cellStyle name="Note 2 6 17 3 9 6" xfId="40872"/>
    <cellStyle name="Note 2 6 17 3 9 7" xfId="45770"/>
    <cellStyle name="Note 2 6 17 3 9 8" xfId="51780"/>
    <cellStyle name="Note 2 6 17 4" xfId="5577"/>
    <cellStyle name="Note 2 6 17 4 10" xfId="18432"/>
    <cellStyle name="Note 2 6 17 4 11" xfId="25648"/>
    <cellStyle name="Note 2 6 17 4 12" xfId="30719"/>
    <cellStyle name="Note 2 6 17 4 13" xfId="35395"/>
    <cellStyle name="Note 2 6 17 4 14" xfId="40873"/>
    <cellStyle name="Note 2 6 17 4 15" xfId="45771"/>
    <cellStyle name="Note 2 6 17 4 16" xfId="51781"/>
    <cellStyle name="Note 2 6 17 4 2" xfId="7381"/>
    <cellStyle name="Note 2 6 17 4 2 2" xfId="18433"/>
    <cellStyle name="Note 2 6 17 4 2 3" xfId="25649"/>
    <cellStyle name="Note 2 6 17 4 2 4" xfId="30720"/>
    <cellStyle name="Note 2 6 17 4 2 5" xfId="35396"/>
    <cellStyle name="Note 2 6 17 4 2 6" xfId="40874"/>
    <cellStyle name="Note 2 6 17 4 2 7" xfId="45772"/>
    <cellStyle name="Note 2 6 17 4 2 8" xfId="51782"/>
    <cellStyle name="Note 2 6 17 4 3" xfId="7899"/>
    <cellStyle name="Note 2 6 17 4 3 2" xfId="18434"/>
    <cellStyle name="Note 2 6 17 4 3 3" xfId="25650"/>
    <cellStyle name="Note 2 6 17 4 3 4" xfId="30721"/>
    <cellStyle name="Note 2 6 17 4 3 5" xfId="35397"/>
    <cellStyle name="Note 2 6 17 4 3 6" xfId="40875"/>
    <cellStyle name="Note 2 6 17 4 3 7" xfId="45773"/>
    <cellStyle name="Note 2 6 17 4 3 8" xfId="51783"/>
    <cellStyle name="Note 2 6 17 4 4" xfId="8240"/>
    <cellStyle name="Note 2 6 17 4 4 2" xfId="18435"/>
    <cellStyle name="Note 2 6 17 4 4 3" xfId="25651"/>
    <cellStyle name="Note 2 6 17 4 4 4" xfId="30722"/>
    <cellStyle name="Note 2 6 17 4 4 5" xfId="35398"/>
    <cellStyle name="Note 2 6 17 4 4 6" xfId="40876"/>
    <cellStyle name="Note 2 6 17 4 4 7" xfId="45774"/>
    <cellStyle name="Note 2 6 17 4 4 8" xfId="51784"/>
    <cellStyle name="Note 2 6 17 4 5" xfId="8673"/>
    <cellStyle name="Note 2 6 17 4 5 2" xfId="18436"/>
    <cellStyle name="Note 2 6 17 4 5 3" xfId="25652"/>
    <cellStyle name="Note 2 6 17 4 5 4" xfId="30723"/>
    <cellStyle name="Note 2 6 17 4 5 5" xfId="35399"/>
    <cellStyle name="Note 2 6 17 4 5 6" xfId="40877"/>
    <cellStyle name="Note 2 6 17 4 5 7" xfId="45775"/>
    <cellStyle name="Note 2 6 17 4 5 8" xfId="51785"/>
    <cellStyle name="Note 2 6 17 4 6" xfId="9022"/>
    <cellStyle name="Note 2 6 17 4 6 2" xfId="18437"/>
    <cellStyle name="Note 2 6 17 4 6 3" xfId="25653"/>
    <cellStyle name="Note 2 6 17 4 6 4" xfId="30724"/>
    <cellStyle name="Note 2 6 17 4 6 5" xfId="35400"/>
    <cellStyle name="Note 2 6 17 4 6 6" xfId="40878"/>
    <cellStyle name="Note 2 6 17 4 6 7" xfId="45776"/>
    <cellStyle name="Note 2 6 17 4 6 8" xfId="51786"/>
    <cellStyle name="Note 2 6 17 4 7" xfId="9476"/>
    <cellStyle name="Note 2 6 17 4 7 2" xfId="18438"/>
    <cellStyle name="Note 2 6 17 4 7 3" xfId="25654"/>
    <cellStyle name="Note 2 6 17 4 7 4" xfId="30725"/>
    <cellStyle name="Note 2 6 17 4 7 5" xfId="35401"/>
    <cellStyle name="Note 2 6 17 4 7 6" xfId="40879"/>
    <cellStyle name="Note 2 6 17 4 7 7" xfId="45777"/>
    <cellStyle name="Note 2 6 17 4 7 8" xfId="51787"/>
    <cellStyle name="Note 2 6 17 4 8" xfId="9795"/>
    <cellStyle name="Note 2 6 17 4 8 2" xfId="18439"/>
    <cellStyle name="Note 2 6 17 4 8 3" xfId="25655"/>
    <cellStyle name="Note 2 6 17 4 8 4" xfId="30726"/>
    <cellStyle name="Note 2 6 17 4 8 5" xfId="35402"/>
    <cellStyle name="Note 2 6 17 4 8 6" xfId="40880"/>
    <cellStyle name="Note 2 6 17 4 8 7" xfId="45778"/>
    <cellStyle name="Note 2 6 17 4 8 8" xfId="51788"/>
    <cellStyle name="Note 2 6 17 4 9" xfId="10064"/>
    <cellStyle name="Note 2 6 17 4 9 2" xfId="18440"/>
    <cellStyle name="Note 2 6 17 4 9 3" xfId="25656"/>
    <cellStyle name="Note 2 6 17 4 9 4" xfId="30727"/>
    <cellStyle name="Note 2 6 17 4 9 5" xfId="35403"/>
    <cellStyle name="Note 2 6 17 4 9 6" xfId="40881"/>
    <cellStyle name="Note 2 6 17 4 9 7" xfId="45779"/>
    <cellStyle name="Note 2 6 17 4 9 8" xfId="51789"/>
    <cellStyle name="Note 2 6 17 5" xfId="5784"/>
    <cellStyle name="Note 2 6 17 5 2" xfId="18441"/>
    <cellStyle name="Note 2 6 17 5 3" xfId="25657"/>
    <cellStyle name="Note 2 6 17 5 4" xfId="30728"/>
    <cellStyle name="Note 2 6 17 5 5" xfId="35404"/>
    <cellStyle name="Note 2 6 17 5 6" xfId="40882"/>
    <cellStyle name="Note 2 6 17 5 7" xfId="45780"/>
    <cellStyle name="Note 2 6 17 5 8" xfId="51790"/>
    <cellStyle name="Note 2 6 17 6" xfId="4246"/>
    <cellStyle name="Note 2 6 17 6 2" xfId="18442"/>
    <cellStyle name="Note 2 6 17 6 3" xfId="25658"/>
    <cellStyle name="Note 2 6 17 6 4" xfId="30729"/>
    <cellStyle name="Note 2 6 17 6 5" xfId="35405"/>
    <cellStyle name="Note 2 6 17 6 6" xfId="40883"/>
    <cellStyle name="Note 2 6 17 6 7" xfId="45781"/>
    <cellStyle name="Note 2 6 17 6 8" xfId="51791"/>
    <cellStyle name="Note 2 6 17 7" xfId="3786"/>
    <cellStyle name="Note 2 6 17 7 2" xfId="18443"/>
    <cellStyle name="Note 2 6 17 7 3" xfId="25659"/>
    <cellStyle name="Note 2 6 17 7 4" xfId="30730"/>
    <cellStyle name="Note 2 6 17 7 5" xfId="35406"/>
    <cellStyle name="Note 2 6 17 7 6" xfId="40884"/>
    <cellStyle name="Note 2 6 17 7 7" xfId="45782"/>
    <cellStyle name="Note 2 6 17 7 8" xfId="51792"/>
    <cellStyle name="Note 2 6 17 8" xfId="5377"/>
    <cellStyle name="Note 2 6 17 8 2" xfId="18444"/>
    <cellStyle name="Note 2 6 17 8 3" xfId="25660"/>
    <cellStyle name="Note 2 6 17 8 4" xfId="30731"/>
    <cellStyle name="Note 2 6 17 8 5" xfId="35407"/>
    <cellStyle name="Note 2 6 17 8 6" xfId="40885"/>
    <cellStyle name="Note 2 6 17 8 7" xfId="45783"/>
    <cellStyle name="Note 2 6 17 8 8" xfId="51793"/>
    <cellStyle name="Note 2 6 17 9" xfId="11348"/>
    <cellStyle name="Note 2 6 18" xfId="1837"/>
    <cellStyle name="Note 2 6 18 10" xfId="10685"/>
    <cellStyle name="Note 2 6 18 11" xfId="47191"/>
    <cellStyle name="Note 2 6 18 2" xfId="4675"/>
    <cellStyle name="Note 2 6 18 2 10" xfId="40886"/>
    <cellStyle name="Note 2 6 18 2 11" xfId="45784"/>
    <cellStyle name="Note 2 6 18 2 12" xfId="51794"/>
    <cellStyle name="Note 2 6 18 2 2" xfId="7104"/>
    <cellStyle name="Note 2 6 18 2 2 2" xfId="18446"/>
    <cellStyle name="Note 2 6 18 2 2 3" xfId="25662"/>
    <cellStyle name="Note 2 6 18 2 2 4" xfId="30733"/>
    <cellStyle name="Note 2 6 18 2 2 5" xfId="35409"/>
    <cellStyle name="Note 2 6 18 2 2 6" xfId="40887"/>
    <cellStyle name="Note 2 6 18 2 2 7" xfId="45785"/>
    <cellStyle name="Note 2 6 18 2 2 8" xfId="51795"/>
    <cellStyle name="Note 2 6 18 2 3" xfId="5748"/>
    <cellStyle name="Note 2 6 18 2 3 2" xfId="18447"/>
    <cellStyle name="Note 2 6 18 2 3 3" xfId="25663"/>
    <cellStyle name="Note 2 6 18 2 3 4" xfId="30734"/>
    <cellStyle name="Note 2 6 18 2 3 5" xfId="35410"/>
    <cellStyle name="Note 2 6 18 2 3 6" xfId="40888"/>
    <cellStyle name="Note 2 6 18 2 3 7" xfId="45786"/>
    <cellStyle name="Note 2 6 18 2 3 8" xfId="51796"/>
    <cellStyle name="Note 2 6 18 2 4" xfId="4058"/>
    <cellStyle name="Note 2 6 18 2 4 2" xfId="18448"/>
    <cellStyle name="Note 2 6 18 2 4 3" xfId="25664"/>
    <cellStyle name="Note 2 6 18 2 4 4" xfId="30735"/>
    <cellStyle name="Note 2 6 18 2 4 5" xfId="35411"/>
    <cellStyle name="Note 2 6 18 2 4 6" xfId="40889"/>
    <cellStyle name="Note 2 6 18 2 4 7" xfId="45787"/>
    <cellStyle name="Note 2 6 18 2 4 8" xfId="51797"/>
    <cellStyle name="Note 2 6 18 2 5" xfId="9248"/>
    <cellStyle name="Note 2 6 18 2 5 2" xfId="18449"/>
    <cellStyle name="Note 2 6 18 2 5 3" xfId="25665"/>
    <cellStyle name="Note 2 6 18 2 5 4" xfId="30736"/>
    <cellStyle name="Note 2 6 18 2 5 5" xfId="35412"/>
    <cellStyle name="Note 2 6 18 2 5 6" xfId="40890"/>
    <cellStyle name="Note 2 6 18 2 5 7" xfId="45788"/>
    <cellStyle name="Note 2 6 18 2 5 8" xfId="51798"/>
    <cellStyle name="Note 2 6 18 2 6" xfId="18445"/>
    <cellStyle name="Note 2 6 18 2 7" xfId="25661"/>
    <cellStyle name="Note 2 6 18 2 8" xfId="30732"/>
    <cellStyle name="Note 2 6 18 2 9" xfId="35408"/>
    <cellStyle name="Note 2 6 18 3" xfId="5261"/>
    <cellStyle name="Note 2 6 18 3 10" xfId="18450"/>
    <cellStyle name="Note 2 6 18 3 11" xfId="25666"/>
    <cellStyle name="Note 2 6 18 3 12" xfId="30737"/>
    <cellStyle name="Note 2 6 18 3 13" xfId="35413"/>
    <cellStyle name="Note 2 6 18 3 14" xfId="40891"/>
    <cellStyle name="Note 2 6 18 3 15" xfId="45789"/>
    <cellStyle name="Note 2 6 18 3 16" xfId="51799"/>
    <cellStyle name="Note 2 6 18 3 2" xfId="6857"/>
    <cellStyle name="Note 2 6 18 3 2 2" xfId="18451"/>
    <cellStyle name="Note 2 6 18 3 2 3" xfId="25667"/>
    <cellStyle name="Note 2 6 18 3 2 4" xfId="30738"/>
    <cellStyle name="Note 2 6 18 3 2 5" xfId="35414"/>
    <cellStyle name="Note 2 6 18 3 2 6" xfId="40892"/>
    <cellStyle name="Note 2 6 18 3 2 7" xfId="45790"/>
    <cellStyle name="Note 2 6 18 3 2 8" xfId="51800"/>
    <cellStyle name="Note 2 6 18 3 3" xfId="4910"/>
    <cellStyle name="Note 2 6 18 3 3 2" xfId="18452"/>
    <cellStyle name="Note 2 6 18 3 3 3" xfId="25668"/>
    <cellStyle name="Note 2 6 18 3 3 4" xfId="30739"/>
    <cellStyle name="Note 2 6 18 3 3 5" xfId="35415"/>
    <cellStyle name="Note 2 6 18 3 3 6" xfId="40893"/>
    <cellStyle name="Note 2 6 18 3 3 7" xfId="45791"/>
    <cellStyle name="Note 2 6 18 3 3 8" xfId="51801"/>
    <cellStyle name="Note 2 6 18 3 4" xfId="6258"/>
    <cellStyle name="Note 2 6 18 3 4 2" xfId="18453"/>
    <cellStyle name="Note 2 6 18 3 4 3" xfId="25669"/>
    <cellStyle name="Note 2 6 18 3 4 4" xfId="30740"/>
    <cellStyle name="Note 2 6 18 3 4 5" xfId="35416"/>
    <cellStyle name="Note 2 6 18 3 4 6" xfId="40894"/>
    <cellStyle name="Note 2 6 18 3 4 7" xfId="45792"/>
    <cellStyle name="Note 2 6 18 3 4 8" xfId="51802"/>
    <cellStyle name="Note 2 6 18 3 5" xfId="5590"/>
    <cellStyle name="Note 2 6 18 3 5 2" xfId="18454"/>
    <cellStyle name="Note 2 6 18 3 5 3" xfId="25670"/>
    <cellStyle name="Note 2 6 18 3 5 4" xfId="30741"/>
    <cellStyle name="Note 2 6 18 3 5 5" xfId="35417"/>
    <cellStyle name="Note 2 6 18 3 5 6" xfId="40895"/>
    <cellStyle name="Note 2 6 18 3 5 7" xfId="45793"/>
    <cellStyle name="Note 2 6 18 3 5 8" xfId="51803"/>
    <cellStyle name="Note 2 6 18 3 6" xfId="5140"/>
    <cellStyle name="Note 2 6 18 3 6 2" xfId="18455"/>
    <cellStyle name="Note 2 6 18 3 6 3" xfId="25671"/>
    <cellStyle name="Note 2 6 18 3 6 4" xfId="30742"/>
    <cellStyle name="Note 2 6 18 3 6 5" xfId="35418"/>
    <cellStyle name="Note 2 6 18 3 6 6" xfId="40896"/>
    <cellStyle name="Note 2 6 18 3 6 7" xfId="45794"/>
    <cellStyle name="Note 2 6 18 3 6 8" xfId="51804"/>
    <cellStyle name="Note 2 6 18 3 7" xfId="5945"/>
    <cellStyle name="Note 2 6 18 3 7 2" xfId="18456"/>
    <cellStyle name="Note 2 6 18 3 7 3" xfId="25672"/>
    <cellStyle name="Note 2 6 18 3 7 4" xfId="30743"/>
    <cellStyle name="Note 2 6 18 3 7 5" xfId="35419"/>
    <cellStyle name="Note 2 6 18 3 7 6" xfId="40897"/>
    <cellStyle name="Note 2 6 18 3 7 7" xfId="45795"/>
    <cellStyle name="Note 2 6 18 3 7 8" xfId="51805"/>
    <cellStyle name="Note 2 6 18 3 8" xfId="6332"/>
    <cellStyle name="Note 2 6 18 3 8 2" xfId="18457"/>
    <cellStyle name="Note 2 6 18 3 8 3" xfId="25673"/>
    <cellStyle name="Note 2 6 18 3 8 4" xfId="30744"/>
    <cellStyle name="Note 2 6 18 3 8 5" xfId="35420"/>
    <cellStyle name="Note 2 6 18 3 8 6" xfId="40898"/>
    <cellStyle name="Note 2 6 18 3 8 7" xfId="45796"/>
    <cellStyle name="Note 2 6 18 3 8 8" xfId="51806"/>
    <cellStyle name="Note 2 6 18 3 9" xfId="5756"/>
    <cellStyle name="Note 2 6 18 3 9 2" xfId="18458"/>
    <cellStyle name="Note 2 6 18 3 9 3" xfId="25674"/>
    <cellStyle name="Note 2 6 18 3 9 4" xfId="30745"/>
    <cellStyle name="Note 2 6 18 3 9 5" xfId="35421"/>
    <cellStyle name="Note 2 6 18 3 9 6" xfId="40899"/>
    <cellStyle name="Note 2 6 18 3 9 7" xfId="45797"/>
    <cellStyle name="Note 2 6 18 3 9 8" xfId="51807"/>
    <cellStyle name="Note 2 6 18 4" xfId="5225"/>
    <cellStyle name="Note 2 6 18 4 10" xfId="18459"/>
    <cellStyle name="Note 2 6 18 4 11" xfId="25675"/>
    <cellStyle name="Note 2 6 18 4 12" xfId="30746"/>
    <cellStyle name="Note 2 6 18 4 13" xfId="35422"/>
    <cellStyle name="Note 2 6 18 4 14" xfId="40900"/>
    <cellStyle name="Note 2 6 18 4 15" xfId="45798"/>
    <cellStyle name="Note 2 6 18 4 16" xfId="51808"/>
    <cellStyle name="Note 2 6 18 4 2" xfId="7210"/>
    <cellStyle name="Note 2 6 18 4 2 2" xfId="18460"/>
    <cellStyle name="Note 2 6 18 4 2 3" xfId="25676"/>
    <cellStyle name="Note 2 6 18 4 2 4" xfId="30747"/>
    <cellStyle name="Note 2 6 18 4 2 5" xfId="35423"/>
    <cellStyle name="Note 2 6 18 4 2 6" xfId="40901"/>
    <cellStyle name="Note 2 6 18 4 2 7" xfId="45799"/>
    <cellStyle name="Note 2 6 18 4 2 8" xfId="51809"/>
    <cellStyle name="Note 2 6 18 4 3" xfId="7756"/>
    <cellStyle name="Note 2 6 18 4 3 2" xfId="18461"/>
    <cellStyle name="Note 2 6 18 4 3 3" xfId="25677"/>
    <cellStyle name="Note 2 6 18 4 3 4" xfId="30748"/>
    <cellStyle name="Note 2 6 18 4 3 5" xfId="35424"/>
    <cellStyle name="Note 2 6 18 4 3 6" xfId="40902"/>
    <cellStyle name="Note 2 6 18 4 3 7" xfId="45800"/>
    <cellStyle name="Note 2 6 18 4 3 8" xfId="51810"/>
    <cellStyle name="Note 2 6 18 4 4" xfId="8080"/>
    <cellStyle name="Note 2 6 18 4 4 2" xfId="18462"/>
    <cellStyle name="Note 2 6 18 4 4 3" xfId="25678"/>
    <cellStyle name="Note 2 6 18 4 4 4" xfId="30749"/>
    <cellStyle name="Note 2 6 18 4 4 5" xfId="35425"/>
    <cellStyle name="Note 2 6 18 4 4 6" xfId="40903"/>
    <cellStyle name="Note 2 6 18 4 4 7" xfId="45801"/>
    <cellStyle name="Note 2 6 18 4 4 8" xfId="51811"/>
    <cellStyle name="Note 2 6 18 4 5" xfId="8529"/>
    <cellStyle name="Note 2 6 18 4 5 2" xfId="18463"/>
    <cellStyle name="Note 2 6 18 4 5 3" xfId="25679"/>
    <cellStyle name="Note 2 6 18 4 5 4" xfId="30750"/>
    <cellStyle name="Note 2 6 18 4 5 5" xfId="35426"/>
    <cellStyle name="Note 2 6 18 4 5 6" xfId="40904"/>
    <cellStyle name="Note 2 6 18 4 5 7" xfId="45802"/>
    <cellStyle name="Note 2 6 18 4 5 8" xfId="51812"/>
    <cellStyle name="Note 2 6 18 4 6" xfId="8876"/>
    <cellStyle name="Note 2 6 18 4 6 2" xfId="18464"/>
    <cellStyle name="Note 2 6 18 4 6 3" xfId="25680"/>
    <cellStyle name="Note 2 6 18 4 6 4" xfId="30751"/>
    <cellStyle name="Note 2 6 18 4 6 5" xfId="35427"/>
    <cellStyle name="Note 2 6 18 4 6 6" xfId="40905"/>
    <cellStyle name="Note 2 6 18 4 6 7" xfId="45803"/>
    <cellStyle name="Note 2 6 18 4 6 8" xfId="51813"/>
    <cellStyle name="Note 2 6 18 4 7" xfId="9327"/>
    <cellStyle name="Note 2 6 18 4 7 2" xfId="18465"/>
    <cellStyle name="Note 2 6 18 4 7 3" xfId="25681"/>
    <cellStyle name="Note 2 6 18 4 7 4" xfId="30752"/>
    <cellStyle name="Note 2 6 18 4 7 5" xfId="35428"/>
    <cellStyle name="Note 2 6 18 4 7 6" xfId="40906"/>
    <cellStyle name="Note 2 6 18 4 7 7" xfId="45804"/>
    <cellStyle name="Note 2 6 18 4 7 8" xfId="51814"/>
    <cellStyle name="Note 2 6 18 4 8" xfId="9688"/>
    <cellStyle name="Note 2 6 18 4 8 2" xfId="18466"/>
    <cellStyle name="Note 2 6 18 4 8 3" xfId="25682"/>
    <cellStyle name="Note 2 6 18 4 8 4" xfId="30753"/>
    <cellStyle name="Note 2 6 18 4 8 5" xfId="35429"/>
    <cellStyle name="Note 2 6 18 4 8 6" xfId="40907"/>
    <cellStyle name="Note 2 6 18 4 8 7" xfId="45805"/>
    <cellStyle name="Note 2 6 18 4 8 8" xfId="51815"/>
    <cellStyle name="Note 2 6 18 4 9" xfId="9955"/>
    <cellStyle name="Note 2 6 18 4 9 2" xfId="18467"/>
    <cellStyle name="Note 2 6 18 4 9 3" xfId="25683"/>
    <cellStyle name="Note 2 6 18 4 9 4" xfId="30754"/>
    <cellStyle name="Note 2 6 18 4 9 5" xfId="35430"/>
    <cellStyle name="Note 2 6 18 4 9 6" xfId="40908"/>
    <cellStyle name="Note 2 6 18 4 9 7" xfId="45806"/>
    <cellStyle name="Note 2 6 18 4 9 8" xfId="51816"/>
    <cellStyle name="Note 2 6 18 5" xfId="4815"/>
    <cellStyle name="Note 2 6 18 5 2" xfId="18468"/>
    <cellStyle name="Note 2 6 18 5 3" xfId="25684"/>
    <cellStyle name="Note 2 6 18 5 4" xfId="30755"/>
    <cellStyle name="Note 2 6 18 5 5" xfId="35431"/>
    <cellStyle name="Note 2 6 18 5 6" xfId="40909"/>
    <cellStyle name="Note 2 6 18 5 7" xfId="45807"/>
    <cellStyle name="Note 2 6 18 5 8" xfId="51817"/>
    <cellStyle name="Note 2 6 18 6" xfId="3869"/>
    <cellStyle name="Note 2 6 18 6 2" xfId="18469"/>
    <cellStyle name="Note 2 6 18 6 3" xfId="25685"/>
    <cellStyle name="Note 2 6 18 6 4" xfId="30756"/>
    <cellStyle name="Note 2 6 18 6 5" xfId="35432"/>
    <cellStyle name="Note 2 6 18 6 6" xfId="40910"/>
    <cellStyle name="Note 2 6 18 6 7" xfId="45808"/>
    <cellStyle name="Note 2 6 18 6 8" xfId="51818"/>
    <cellStyle name="Note 2 6 18 7" xfId="4617"/>
    <cellStyle name="Note 2 6 18 7 2" xfId="18470"/>
    <cellStyle name="Note 2 6 18 7 3" xfId="25686"/>
    <cellStyle name="Note 2 6 18 7 4" xfId="30757"/>
    <cellStyle name="Note 2 6 18 7 5" xfId="35433"/>
    <cellStyle name="Note 2 6 18 7 6" xfId="40911"/>
    <cellStyle name="Note 2 6 18 7 7" xfId="45809"/>
    <cellStyle name="Note 2 6 18 7 8" xfId="51819"/>
    <cellStyle name="Note 2 6 18 8" xfId="5233"/>
    <cellStyle name="Note 2 6 18 8 2" xfId="18471"/>
    <cellStyle name="Note 2 6 18 8 3" xfId="25687"/>
    <cellStyle name="Note 2 6 18 8 4" xfId="30758"/>
    <cellStyle name="Note 2 6 18 8 5" xfId="35434"/>
    <cellStyle name="Note 2 6 18 8 6" xfId="40912"/>
    <cellStyle name="Note 2 6 18 8 7" xfId="45810"/>
    <cellStyle name="Note 2 6 18 8 8" xfId="51820"/>
    <cellStyle name="Note 2 6 18 9" xfId="11727"/>
    <cellStyle name="Note 2 6 19" xfId="2235"/>
    <cellStyle name="Note 2 6 19 10" xfId="19850"/>
    <cellStyle name="Note 2 6 19 11" xfId="47243"/>
    <cellStyle name="Note 2 6 19 2" xfId="4881"/>
    <cellStyle name="Note 2 6 19 2 10" xfId="40913"/>
    <cellStyle name="Note 2 6 19 2 11" xfId="45811"/>
    <cellStyle name="Note 2 6 19 2 12" xfId="51821"/>
    <cellStyle name="Note 2 6 19 2 2" xfId="7189"/>
    <cellStyle name="Note 2 6 19 2 2 2" xfId="18473"/>
    <cellStyle name="Note 2 6 19 2 2 3" xfId="25689"/>
    <cellStyle name="Note 2 6 19 2 2 4" xfId="30760"/>
    <cellStyle name="Note 2 6 19 2 2 5" xfId="35436"/>
    <cellStyle name="Note 2 6 19 2 2 6" xfId="40914"/>
    <cellStyle name="Note 2 6 19 2 2 7" xfId="45812"/>
    <cellStyle name="Note 2 6 19 2 2 8" xfId="51822"/>
    <cellStyle name="Note 2 6 19 2 3" xfId="8059"/>
    <cellStyle name="Note 2 6 19 2 3 2" xfId="18474"/>
    <cellStyle name="Note 2 6 19 2 3 3" xfId="25690"/>
    <cellStyle name="Note 2 6 19 2 3 4" xfId="30761"/>
    <cellStyle name="Note 2 6 19 2 3 5" xfId="35437"/>
    <cellStyle name="Note 2 6 19 2 3 6" xfId="40915"/>
    <cellStyle name="Note 2 6 19 2 3 7" xfId="45813"/>
    <cellStyle name="Note 2 6 19 2 3 8" xfId="51823"/>
    <cellStyle name="Note 2 6 19 2 4" xfId="8855"/>
    <cellStyle name="Note 2 6 19 2 4 2" xfId="18475"/>
    <cellStyle name="Note 2 6 19 2 4 3" xfId="25691"/>
    <cellStyle name="Note 2 6 19 2 4 4" xfId="30762"/>
    <cellStyle name="Note 2 6 19 2 4 5" xfId="35438"/>
    <cellStyle name="Note 2 6 19 2 4 6" xfId="40916"/>
    <cellStyle name="Note 2 6 19 2 4 7" xfId="45814"/>
    <cellStyle name="Note 2 6 19 2 4 8" xfId="51824"/>
    <cellStyle name="Note 2 6 19 2 5" xfId="9317"/>
    <cellStyle name="Note 2 6 19 2 5 2" xfId="18476"/>
    <cellStyle name="Note 2 6 19 2 5 3" xfId="25692"/>
    <cellStyle name="Note 2 6 19 2 5 4" xfId="30763"/>
    <cellStyle name="Note 2 6 19 2 5 5" xfId="35439"/>
    <cellStyle name="Note 2 6 19 2 5 6" xfId="40917"/>
    <cellStyle name="Note 2 6 19 2 5 7" xfId="45815"/>
    <cellStyle name="Note 2 6 19 2 5 8" xfId="51825"/>
    <cellStyle name="Note 2 6 19 2 6" xfId="18472"/>
    <cellStyle name="Note 2 6 19 2 7" xfId="25688"/>
    <cellStyle name="Note 2 6 19 2 8" xfId="30759"/>
    <cellStyle name="Note 2 6 19 2 9" xfId="35435"/>
    <cellStyle name="Note 2 6 19 3" xfId="3735"/>
    <cellStyle name="Note 2 6 19 3 10" xfId="18477"/>
    <cellStyle name="Note 2 6 19 3 11" xfId="25693"/>
    <cellStyle name="Note 2 6 19 3 12" xfId="30764"/>
    <cellStyle name="Note 2 6 19 3 13" xfId="35440"/>
    <cellStyle name="Note 2 6 19 3 14" xfId="40918"/>
    <cellStyle name="Note 2 6 19 3 15" xfId="45816"/>
    <cellStyle name="Note 2 6 19 3 16" xfId="51826"/>
    <cellStyle name="Note 2 6 19 3 2" xfId="7389"/>
    <cellStyle name="Note 2 6 19 3 2 2" xfId="18478"/>
    <cellStyle name="Note 2 6 19 3 2 3" xfId="25694"/>
    <cellStyle name="Note 2 6 19 3 2 4" xfId="30765"/>
    <cellStyle name="Note 2 6 19 3 2 5" xfId="35441"/>
    <cellStyle name="Note 2 6 19 3 2 6" xfId="40919"/>
    <cellStyle name="Note 2 6 19 3 2 7" xfId="45817"/>
    <cellStyle name="Note 2 6 19 3 2 8" xfId="51827"/>
    <cellStyle name="Note 2 6 19 3 3" xfId="7909"/>
    <cellStyle name="Note 2 6 19 3 3 2" xfId="18479"/>
    <cellStyle name="Note 2 6 19 3 3 3" xfId="25695"/>
    <cellStyle name="Note 2 6 19 3 3 4" xfId="30766"/>
    <cellStyle name="Note 2 6 19 3 3 5" xfId="35442"/>
    <cellStyle name="Note 2 6 19 3 3 6" xfId="40920"/>
    <cellStyle name="Note 2 6 19 3 3 7" xfId="45818"/>
    <cellStyle name="Note 2 6 19 3 3 8" xfId="51828"/>
    <cellStyle name="Note 2 6 19 3 4" xfId="8248"/>
    <cellStyle name="Note 2 6 19 3 4 2" xfId="18480"/>
    <cellStyle name="Note 2 6 19 3 4 3" xfId="25696"/>
    <cellStyle name="Note 2 6 19 3 4 4" xfId="30767"/>
    <cellStyle name="Note 2 6 19 3 4 5" xfId="35443"/>
    <cellStyle name="Note 2 6 19 3 4 6" xfId="40921"/>
    <cellStyle name="Note 2 6 19 3 4 7" xfId="45819"/>
    <cellStyle name="Note 2 6 19 3 4 8" xfId="51829"/>
    <cellStyle name="Note 2 6 19 3 5" xfId="8681"/>
    <cellStyle name="Note 2 6 19 3 5 2" xfId="18481"/>
    <cellStyle name="Note 2 6 19 3 5 3" xfId="25697"/>
    <cellStyle name="Note 2 6 19 3 5 4" xfId="30768"/>
    <cellStyle name="Note 2 6 19 3 5 5" xfId="35444"/>
    <cellStyle name="Note 2 6 19 3 5 6" xfId="40922"/>
    <cellStyle name="Note 2 6 19 3 5 7" xfId="45820"/>
    <cellStyle name="Note 2 6 19 3 5 8" xfId="51830"/>
    <cellStyle name="Note 2 6 19 3 6" xfId="9030"/>
    <cellStyle name="Note 2 6 19 3 6 2" xfId="18482"/>
    <cellStyle name="Note 2 6 19 3 6 3" xfId="25698"/>
    <cellStyle name="Note 2 6 19 3 6 4" xfId="30769"/>
    <cellStyle name="Note 2 6 19 3 6 5" xfId="35445"/>
    <cellStyle name="Note 2 6 19 3 6 6" xfId="40923"/>
    <cellStyle name="Note 2 6 19 3 6 7" xfId="45821"/>
    <cellStyle name="Note 2 6 19 3 6 8" xfId="51831"/>
    <cellStyle name="Note 2 6 19 3 7" xfId="9484"/>
    <cellStyle name="Note 2 6 19 3 7 2" xfId="18483"/>
    <cellStyle name="Note 2 6 19 3 7 3" xfId="25699"/>
    <cellStyle name="Note 2 6 19 3 7 4" xfId="30770"/>
    <cellStyle name="Note 2 6 19 3 7 5" xfId="35446"/>
    <cellStyle name="Note 2 6 19 3 7 6" xfId="40924"/>
    <cellStyle name="Note 2 6 19 3 7 7" xfId="45822"/>
    <cellStyle name="Note 2 6 19 3 7 8" xfId="51832"/>
    <cellStyle name="Note 2 6 19 3 8" xfId="9803"/>
    <cellStyle name="Note 2 6 19 3 8 2" xfId="18484"/>
    <cellStyle name="Note 2 6 19 3 8 3" xfId="25700"/>
    <cellStyle name="Note 2 6 19 3 8 4" xfId="30771"/>
    <cellStyle name="Note 2 6 19 3 8 5" xfId="35447"/>
    <cellStyle name="Note 2 6 19 3 8 6" xfId="40925"/>
    <cellStyle name="Note 2 6 19 3 8 7" xfId="45823"/>
    <cellStyle name="Note 2 6 19 3 8 8" xfId="51833"/>
    <cellStyle name="Note 2 6 19 3 9" xfId="10071"/>
    <cellStyle name="Note 2 6 19 3 9 2" xfId="18485"/>
    <cellStyle name="Note 2 6 19 3 9 3" xfId="25701"/>
    <cellStyle name="Note 2 6 19 3 9 4" xfId="30772"/>
    <cellStyle name="Note 2 6 19 3 9 5" xfId="35448"/>
    <cellStyle name="Note 2 6 19 3 9 6" xfId="40926"/>
    <cellStyle name="Note 2 6 19 3 9 7" xfId="45824"/>
    <cellStyle name="Note 2 6 19 3 9 8" xfId="51834"/>
    <cellStyle name="Note 2 6 19 4" xfId="5861"/>
    <cellStyle name="Note 2 6 19 4 10" xfId="18486"/>
    <cellStyle name="Note 2 6 19 4 11" xfId="25702"/>
    <cellStyle name="Note 2 6 19 4 12" xfId="30773"/>
    <cellStyle name="Note 2 6 19 4 13" xfId="35449"/>
    <cellStyle name="Note 2 6 19 4 14" xfId="40927"/>
    <cellStyle name="Note 2 6 19 4 15" xfId="45825"/>
    <cellStyle name="Note 2 6 19 4 16" xfId="51835"/>
    <cellStyle name="Note 2 6 19 4 2" xfId="7378"/>
    <cellStyle name="Note 2 6 19 4 2 2" xfId="18487"/>
    <cellStyle name="Note 2 6 19 4 2 3" xfId="25703"/>
    <cellStyle name="Note 2 6 19 4 2 4" xfId="30774"/>
    <cellStyle name="Note 2 6 19 4 2 5" xfId="35450"/>
    <cellStyle name="Note 2 6 19 4 2 6" xfId="40928"/>
    <cellStyle name="Note 2 6 19 4 2 7" xfId="45826"/>
    <cellStyle name="Note 2 6 19 4 2 8" xfId="51836"/>
    <cellStyle name="Note 2 6 19 4 3" xfId="7897"/>
    <cellStyle name="Note 2 6 19 4 3 2" xfId="18488"/>
    <cellStyle name="Note 2 6 19 4 3 3" xfId="25704"/>
    <cellStyle name="Note 2 6 19 4 3 4" xfId="30775"/>
    <cellStyle name="Note 2 6 19 4 3 5" xfId="35451"/>
    <cellStyle name="Note 2 6 19 4 3 6" xfId="40929"/>
    <cellStyle name="Note 2 6 19 4 3 7" xfId="45827"/>
    <cellStyle name="Note 2 6 19 4 3 8" xfId="51837"/>
    <cellStyle name="Note 2 6 19 4 4" xfId="8238"/>
    <cellStyle name="Note 2 6 19 4 4 2" xfId="18489"/>
    <cellStyle name="Note 2 6 19 4 4 3" xfId="25705"/>
    <cellStyle name="Note 2 6 19 4 4 4" xfId="30776"/>
    <cellStyle name="Note 2 6 19 4 4 5" xfId="35452"/>
    <cellStyle name="Note 2 6 19 4 4 6" xfId="40930"/>
    <cellStyle name="Note 2 6 19 4 4 7" xfId="45828"/>
    <cellStyle name="Note 2 6 19 4 4 8" xfId="51838"/>
    <cellStyle name="Note 2 6 19 4 5" xfId="8670"/>
    <cellStyle name="Note 2 6 19 4 5 2" xfId="18490"/>
    <cellStyle name="Note 2 6 19 4 5 3" xfId="25706"/>
    <cellStyle name="Note 2 6 19 4 5 4" xfId="30777"/>
    <cellStyle name="Note 2 6 19 4 5 5" xfId="35453"/>
    <cellStyle name="Note 2 6 19 4 5 6" xfId="40931"/>
    <cellStyle name="Note 2 6 19 4 5 7" xfId="45829"/>
    <cellStyle name="Note 2 6 19 4 5 8" xfId="51839"/>
    <cellStyle name="Note 2 6 19 4 6" xfId="9019"/>
    <cellStyle name="Note 2 6 19 4 6 2" xfId="18491"/>
    <cellStyle name="Note 2 6 19 4 6 3" xfId="25707"/>
    <cellStyle name="Note 2 6 19 4 6 4" xfId="30778"/>
    <cellStyle name="Note 2 6 19 4 6 5" xfId="35454"/>
    <cellStyle name="Note 2 6 19 4 6 6" xfId="40932"/>
    <cellStyle name="Note 2 6 19 4 6 7" xfId="45830"/>
    <cellStyle name="Note 2 6 19 4 6 8" xfId="51840"/>
    <cellStyle name="Note 2 6 19 4 7" xfId="9473"/>
    <cellStyle name="Note 2 6 19 4 7 2" xfId="18492"/>
    <cellStyle name="Note 2 6 19 4 7 3" xfId="25708"/>
    <cellStyle name="Note 2 6 19 4 7 4" xfId="30779"/>
    <cellStyle name="Note 2 6 19 4 7 5" xfId="35455"/>
    <cellStyle name="Note 2 6 19 4 7 6" xfId="40933"/>
    <cellStyle name="Note 2 6 19 4 7 7" xfId="45831"/>
    <cellStyle name="Note 2 6 19 4 7 8" xfId="51841"/>
    <cellStyle name="Note 2 6 19 4 8" xfId="9793"/>
    <cellStyle name="Note 2 6 19 4 8 2" xfId="18493"/>
    <cellStyle name="Note 2 6 19 4 8 3" xfId="25709"/>
    <cellStyle name="Note 2 6 19 4 8 4" xfId="30780"/>
    <cellStyle name="Note 2 6 19 4 8 5" xfId="35456"/>
    <cellStyle name="Note 2 6 19 4 8 6" xfId="40934"/>
    <cellStyle name="Note 2 6 19 4 8 7" xfId="45832"/>
    <cellStyle name="Note 2 6 19 4 8 8" xfId="51842"/>
    <cellStyle name="Note 2 6 19 4 9" xfId="10062"/>
    <cellStyle name="Note 2 6 19 4 9 2" xfId="18494"/>
    <cellStyle name="Note 2 6 19 4 9 3" xfId="25710"/>
    <cellStyle name="Note 2 6 19 4 9 4" xfId="30781"/>
    <cellStyle name="Note 2 6 19 4 9 5" xfId="35457"/>
    <cellStyle name="Note 2 6 19 4 9 6" xfId="40935"/>
    <cellStyle name="Note 2 6 19 4 9 7" xfId="45833"/>
    <cellStyle name="Note 2 6 19 4 9 8" xfId="51843"/>
    <cellStyle name="Note 2 6 19 5" xfId="5198"/>
    <cellStyle name="Note 2 6 19 5 2" xfId="18495"/>
    <cellStyle name="Note 2 6 19 5 3" xfId="25711"/>
    <cellStyle name="Note 2 6 19 5 4" xfId="30782"/>
    <cellStyle name="Note 2 6 19 5 5" xfId="35458"/>
    <cellStyle name="Note 2 6 19 5 6" xfId="40936"/>
    <cellStyle name="Note 2 6 19 5 7" xfId="45834"/>
    <cellStyle name="Note 2 6 19 5 8" xfId="51844"/>
    <cellStyle name="Note 2 6 19 6" xfId="4894"/>
    <cellStyle name="Note 2 6 19 6 2" xfId="18496"/>
    <cellStyle name="Note 2 6 19 6 3" xfId="25712"/>
    <cellStyle name="Note 2 6 19 6 4" xfId="30783"/>
    <cellStyle name="Note 2 6 19 6 5" xfId="35459"/>
    <cellStyle name="Note 2 6 19 6 6" xfId="40937"/>
    <cellStyle name="Note 2 6 19 6 7" xfId="45835"/>
    <cellStyle name="Note 2 6 19 6 8" xfId="51845"/>
    <cellStyle name="Note 2 6 19 7" xfId="3761"/>
    <cellStyle name="Note 2 6 19 7 2" xfId="18497"/>
    <cellStyle name="Note 2 6 19 7 3" xfId="25713"/>
    <cellStyle name="Note 2 6 19 7 4" xfId="30784"/>
    <cellStyle name="Note 2 6 19 7 5" xfId="35460"/>
    <cellStyle name="Note 2 6 19 7 6" xfId="40938"/>
    <cellStyle name="Note 2 6 19 7 7" xfId="45836"/>
    <cellStyle name="Note 2 6 19 7 8" xfId="51846"/>
    <cellStyle name="Note 2 6 19 8" xfId="6203"/>
    <cellStyle name="Note 2 6 19 8 2" xfId="18498"/>
    <cellStyle name="Note 2 6 19 8 3" xfId="25714"/>
    <cellStyle name="Note 2 6 19 8 4" xfId="30785"/>
    <cellStyle name="Note 2 6 19 8 5" xfId="35461"/>
    <cellStyle name="Note 2 6 19 8 6" xfId="40939"/>
    <cellStyle name="Note 2 6 19 8 7" xfId="45837"/>
    <cellStyle name="Note 2 6 19 8 8" xfId="51847"/>
    <cellStyle name="Note 2 6 19 9" xfId="12022"/>
    <cellStyle name="Note 2 6 2" xfId="704"/>
    <cellStyle name="Note 2 6 2 10" xfId="32375"/>
    <cellStyle name="Note 2 6 2 11" xfId="46961"/>
    <cellStyle name="Note 2 6 2 2" xfId="4053"/>
    <cellStyle name="Note 2 6 2 2 10" xfId="40940"/>
    <cellStyle name="Note 2 6 2 2 11" xfId="45838"/>
    <cellStyle name="Note 2 6 2 2 12" xfId="51848"/>
    <cellStyle name="Note 2 6 2 2 2" xfId="6870"/>
    <cellStyle name="Note 2 6 2 2 2 2" xfId="18500"/>
    <cellStyle name="Note 2 6 2 2 2 3" xfId="25716"/>
    <cellStyle name="Note 2 6 2 2 2 4" xfId="30787"/>
    <cellStyle name="Note 2 6 2 2 2 5" xfId="35463"/>
    <cellStyle name="Note 2 6 2 2 2 6" xfId="40941"/>
    <cellStyle name="Note 2 6 2 2 2 7" xfId="45839"/>
    <cellStyle name="Note 2 6 2 2 2 8" xfId="51849"/>
    <cellStyle name="Note 2 6 2 2 3" xfId="6644"/>
    <cellStyle name="Note 2 6 2 2 3 2" xfId="18501"/>
    <cellStyle name="Note 2 6 2 2 3 3" xfId="25717"/>
    <cellStyle name="Note 2 6 2 2 3 4" xfId="30788"/>
    <cellStyle name="Note 2 6 2 2 3 5" xfId="35464"/>
    <cellStyle name="Note 2 6 2 2 3 6" xfId="40942"/>
    <cellStyle name="Note 2 6 2 2 3 7" xfId="45840"/>
    <cellStyle name="Note 2 6 2 2 3 8" xfId="51850"/>
    <cellStyle name="Note 2 6 2 2 4" xfId="6709"/>
    <cellStyle name="Note 2 6 2 2 4 2" xfId="18502"/>
    <cellStyle name="Note 2 6 2 2 4 3" xfId="25718"/>
    <cellStyle name="Note 2 6 2 2 4 4" xfId="30789"/>
    <cellStyle name="Note 2 6 2 2 4 5" xfId="35465"/>
    <cellStyle name="Note 2 6 2 2 4 6" xfId="40943"/>
    <cellStyle name="Note 2 6 2 2 4 7" xfId="45841"/>
    <cellStyle name="Note 2 6 2 2 4 8" xfId="51851"/>
    <cellStyle name="Note 2 6 2 2 5" xfId="7519"/>
    <cellStyle name="Note 2 6 2 2 5 2" xfId="18503"/>
    <cellStyle name="Note 2 6 2 2 5 3" xfId="25719"/>
    <cellStyle name="Note 2 6 2 2 5 4" xfId="30790"/>
    <cellStyle name="Note 2 6 2 2 5 5" xfId="35466"/>
    <cellStyle name="Note 2 6 2 2 5 6" xfId="40944"/>
    <cellStyle name="Note 2 6 2 2 5 7" xfId="45842"/>
    <cellStyle name="Note 2 6 2 2 5 8" xfId="51852"/>
    <cellStyle name="Note 2 6 2 2 6" xfId="18499"/>
    <cellStyle name="Note 2 6 2 2 7" xfId="25715"/>
    <cellStyle name="Note 2 6 2 2 8" xfId="30786"/>
    <cellStyle name="Note 2 6 2 2 9" xfId="35462"/>
    <cellStyle name="Note 2 6 2 3" xfId="5470"/>
    <cellStyle name="Note 2 6 2 3 10" xfId="18504"/>
    <cellStyle name="Note 2 6 2 3 11" xfId="25720"/>
    <cellStyle name="Note 2 6 2 3 12" xfId="30791"/>
    <cellStyle name="Note 2 6 2 3 13" xfId="35467"/>
    <cellStyle name="Note 2 6 2 3 14" xfId="40945"/>
    <cellStyle name="Note 2 6 2 3 15" xfId="45843"/>
    <cellStyle name="Note 2 6 2 3 16" xfId="51853"/>
    <cellStyle name="Note 2 6 2 3 2" xfId="7388"/>
    <cellStyle name="Note 2 6 2 3 2 2" xfId="18505"/>
    <cellStyle name="Note 2 6 2 3 2 3" xfId="25721"/>
    <cellStyle name="Note 2 6 2 3 2 4" xfId="30792"/>
    <cellStyle name="Note 2 6 2 3 2 5" xfId="35468"/>
    <cellStyle name="Note 2 6 2 3 2 6" xfId="40946"/>
    <cellStyle name="Note 2 6 2 3 2 7" xfId="45844"/>
    <cellStyle name="Note 2 6 2 3 2 8" xfId="51854"/>
    <cellStyle name="Note 2 6 2 3 3" xfId="7908"/>
    <cellStyle name="Note 2 6 2 3 3 2" xfId="18506"/>
    <cellStyle name="Note 2 6 2 3 3 3" xfId="25722"/>
    <cellStyle name="Note 2 6 2 3 3 4" xfId="30793"/>
    <cellStyle name="Note 2 6 2 3 3 5" xfId="35469"/>
    <cellStyle name="Note 2 6 2 3 3 6" xfId="40947"/>
    <cellStyle name="Note 2 6 2 3 3 7" xfId="45845"/>
    <cellStyle name="Note 2 6 2 3 3 8" xfId="51855"/>
    <cellStyle name="Note 2 6 2 3 4" xfId="8247"/>
    <cellStyle name="Note 2 6 2 3 4 2" xfId="18507"/>
    <cellStyle name="Note 2 6 2 3 4 3" xfId="25723"/>
    <cellStyle name="Note 2 6 2 3 4 4" xfId="30794"/>
    <cellStyle name="Note 2 6 2 3 4 5" xfId="35470"/>
    <cellStyle name="Note 2 6 2 3 4 6" xfId="40948"/>
    <cellStyle name="Note 2 6 2 3 4 7" xfId="45846"/>
    <cellStyle name="Note 2 6 2 3 4 8" xfId="51856"/>
    <cellStyle name="Note 2 6 2 3 5" xfId="8680"/>
    <cellStyle name="Note 2 6 2 3 5 2" xfId="18508"/>
    <cellStyle name="Note 2 6 2 3 5 3" xfId="25724"/>
    <cellStyle name="Note 2 6 2 3 5 4" xfId="30795"/>
    <cellStyle name="Note 2 6 2 3 5 5" xfId="35471"/>
    <cellStyle name="Note 2 6 2 3 5 6" xfId="40949"/>
    <cellStyle name="Note 2 6 2 3 5 7" xfId="45847"/>
    <cellStyle name="Note 2 6 2 3 5 8" xfId="51857"/>
    <cellStyle name="Note 2 6 2 3 6" xfId="9029"/>
    <cellStyle name="Note 2 6 2 3 6 2" xfId="18509"/>
    <cellStyle name="Note 2 6 2 3 6 3" xfId="25725"/>
    <cellStyle name="Note 2 6 2 3 6 4" xfId="30796"/>
    <cellStyle name="Note 2 6 2 3 6 5" xfId="35472"/>
    <cellStyle name="Note 2 6 2 3 6 6" xfId="40950"/>
    <cellStyle name="Note 2 6 2 3 6 7" xfId="45848"/>
    <cellStyle name="Note 2 6 2 3 6 8" xfId="51858"/>
    <cellStyle name="Note 2 6 2 3 7" xfId="9483"/>
    <cellStyle name="Note 2 6 2 3 7 2" xfId="18510"/>
    <cellStyle name="Note 2 6 2 3 7 3" xfId="25726"/>
    <cellStyle name="Note 2 6 2 3 7 4" xfId="30797"/>
    <cellStyle name="Note 2 6 2 3 7 5" xfId="35473"/>
    <cellStyle name="Note 2 6 2 3 7 6" xfId="40951"/>
    <cellStyle name="Note 2 6 2 3 7 7" xfId="45849"/>
    <cellStyle name="Note 2 6 2 3 7 8" xfId="51859"/>
    <cellStyle name="Note 2 6 2 3 8" xfId="9802"/>
    <cellStyle name="Note 2 6 2 3 8 2" xfId="18511"/>
    <cellStyle name="Note 2 6 2 3 8 3" xfId="25727"/>
    <cellStyle name="Note 2 6 2 3 8 4" xfId="30798"/>
    <cellStyle name="Note 2 6 2 3 8 5" xfId="35474"/>
    <cellStyle name="Note 2 6 2 3 8 6" xfId="40952"/>
    <cellStyle name="Note 2 6 2 3 8 7" xfId="45850"/>
    <cellStyle name="Note 2 6 2 3 8 8" xfId="51860"/>
    <cellStyle name="Note 2 6 2 3 9" xfId="10070"/>
    <cellStyle name="Note 2 6 2 3 9 2" xfId="18512"/>
    <cellStyle name="Note 2 6 2 3 9 3" xfId="25728"/>
    <cellStyle name="Note 2 6 2 3 9 4" xfId="30799"/>
    <cellStyle name="Note 2 6 2 3 9 5" xfId="35475"/>
    <cellStyle name="Note 2 6 2 3 9 6" xfId="40953"/>
    <cellStyle name="Note 2 6 2 3 9 7" xfId="45851"/>
    <cellStyle name="Note 2 6 2 3 9 8" xfId="51861"/>
    <cellStyle name="Note 2 6 2 4" xfId="5323"/>
    <cellStyle name="Note 2 6 2 4 10" xfId="18513"/>
    <cellStyle name="Note 2 6 2 4 11" xfId="25729"/>
    <cellStyle name="Note 2 6 2 4 12" xfId="30800"/>
    <cellStyle name="Note 2 6 2 4 13" xfId="35476"/>
    <cellStyle name="Note 2 6 2 4 14" xfId="40954"/>
    <cellStyle name="Note 2 6 2 4 15" xfId="45852"/>
    <cellStyle name="Note 2 6 2 4 16" xfId="51862"/>
    <cellStyle name="Note 2 6 2 4 2" xfId="6952"/>
    <cellStyle name="Note 2 6 2 4 2 2" xfId="18514"/>
    <cellStyle name="Note 2 6 2 4 2 3" xfId="25730"/>
    <cellStyle name="Note 2 6 2 4 2 4" xfId="30801"/>
    <cellStyle name="Note 2 6 2 4 2 5" xfId="35477"/>
    <cellStyle name="Note 2 6 2 4 2 6" xfId="40955"/>
    <cellStyle name="Note 2 6 2 4 2 7" xfId="45853"/>
    <cellStyle name="Note 2 6 2 4 2 8" xfId="51863"/>
    <cellStyle name="Note 2 6 2 4 3" xfId="7577"/>
    <cellStyle name="Note 2 6 2 4 3 2" xfId="18515"/>
    <cellStyle name="Note 2 6 2 4 3 3" xfId="25731"/>
    <cellStyle name="Note 2 6 2 4 3 4" xfId="30802"/>
    <cellStyle name="Note 2 6 2 4 3 5" xfId="35478"/>
    <cellStyle name="Note 2 6 2 4 3 6" xfId="40956"/>
    <cellStyle name="Note 2 6 2 4 3 7" xfId="45854"/>
    <cellStyle name="Note 2 6 2 4 3 8" xfId="51864"/>
    <cellStyle name="Note 2 6 2 4 4" xfId="3832"/>
    <cellStyle name="Note 2 6 2 4 4 2" xfId="18516"/>
    <cellStyle name="Note 2 6 2 4 4 3" xfId="25732"/>
    <cellStyle name="Note 2 6 2 4 4 4" xfId="30803"/>
    <cellStyle name="Note 2 6 2 4 4 5" xfId="35479"/>
    <cellStyle name="Note 2 6 2 4 4 6" xfId="40957"/>
    <cellStyle name="Note 2 6 2 4 4 7" xfId="45855"/>
    <cellStyle name="Note 2 6 2 4 4 8" xfId="51865"/>
    <cellStyle name="Note 2 6 2 4 5" xfId="6484"/>
    <cellStyle name="Note 2 6 2 4 5 2" xfId="18517"/>
    <cellStyle name="Note 2 6 2 4 5 3" xfId="25733"/>
    <cellStyle name="Note 2 6 2 4 5 4" xfId="30804"/>
    <cellStyle name="Note 2 6 2 4 5 5" xfId="35480"/>
    <cellStyle name="Note 2 6 2 4 5 6" xfId="40958"/>
    <cellStyle name="Note 2 6 2 4 5 7" xfId="45856"/>
    <cellStyle name="Note 2 6 2 4 5 8" xfId="51866"/>
    <cellStyle name="Note 2 6 2 4 6" xfId="6469"/>
    <cellStyle name="Note 2 6 2 4 6 2" xfId="18518"/>
    <cellStyle name="Note 2 6 2 4 6 3" xfId="25734"/>
    <cellStyle name="Note 2 6 2 4 6 4" xfId="30805"/>
    <cellStyle name="Note 2 6 2 4 6 5" xfId="35481"/>
    <cellStyle name="Note 2 6 2 4 6 6" xfId="40959"/>
    <cellStyle name="Note 2 6 2 4 6 7" xfId="45857"/>
    <cellStyle name="Note 2 6 2 4 6 8" xfId="51867"/>
    <cellStyle name="Note 2 6 2 4 7" xfId="7799"/>
    <cellStyle name="Note 2 6 2 4 7 2" xfId="18519"/>
    <cellStyle name="Note 2 6 2 4 7 3" xfId="25735"/>
    <cellStyle name="Note 2 6 2 4 7 4" xfId="30806"/>
    <cellStyle name="Note 2 6 2 4 7 5" xfId="35482"/>
    <cellStyle name="Note 2 6 2 4 7 6" xfId="40960"/>
    <cellStyle name="Note 2 6 2 4 7 7" xfId="45858"/>
    <cellStyle name="Note 2 6 2 4 7 8" xfId="51868"/>
    <cellStyle name="Note 2 6 2 4 8" xfId="8506"/>
    <cellStyle name="Note 2 6 2 4 8 2" xfId="18520"/>
    <cellStyle name="Note 2 6 2 4 8 3" xfId="25736"/>
    <cellStyle name="Note 2 6 2 4 8 4" xfId="30807"/>
    <cellStyle name="Note 2 6 2 4 8 5" xfId="35483"/>
    <cellStyle name="Note 2 6 2 4 8 6" xfId="40961"/>
    <cellStyle name="Note 2 6 2 4 8 7" xfId="45859"/>
    <cellStyle name="Note 2 6 2 4 8 8" xfId="51869"/>
    <cellStyle name="Note 2 6 2 4 9" xfId="6379"/>
    <cellStyle name="Note 2 6 2 4 9 2" xfId="18521"/>
    <cellStyle name="Note 2 6 2 4 9 3" xfId="25737"/>
    <cellStyle name="Note 2 6 2 4 9 4" xfId="30808"/>
    <cellStyle name="Note 2 6 2 4 9 5" xfId="35484"/>
    <cellStyle name="Note 2 6 2 4 9 6" xfId="40962"/>
    <cellStyle name="Note 2 6 2 4 9 7" xfId="45860"/>
    <cellStyle name="Note 2 6 2 4 9 8" xfId="51870"/>
    <cellStyle name="Note 2 6 2 5" xfId="5374"/>
    <cellStyle name="Note 2 6 2 5 2" xfId="18522"/>
    <cellStyle name="Note 2 6 2 5 3" xfId="25738"/>
    <cellStyle name="Note 2 6 2 5 4" xfId="30809"/>
    <cellStyle name="Note 2 6 2 5 5" xfId="35485"/>
    <cellStyle name="Note 2 6 2 5 6" xfId="40963"/>
    <cellStyle name="Note 2 6 2 5 7" xfId="45861"/>
    <cellStyle name="Note 2 6 2 5 8" xfId="51871"/>
    <cellStyle name="Note 2 6 2 6" xfId="5168"/>
    <cellStyle name="Note 2 6 2 6 2" xfId="18523"/>
    <cellStyle name="Note 2 6 2 6 3" xfId="25739"/>
    <cellStyle name="Note 2 6 2 6 4" xfId="30810"/>
    <cellStyle name="Note 2 6 2 6 5" xfId="35486"/>
    <cellStyle name="Note 2 6 2 6 6" xfId="40964"/>
    <cellStyle name="Note 2 6 2 6 7" xfId="45862"/>
    <cellStyle name="Note 2 6 2 6 8" xfId="51872"/>
    <cellStyle name="Note 2 6 2 7" xfId="3775"/>
    <cellStyle name="Note 2 6 2 7 2" xfId="18524"/>
    <cellStyle name="Note 2 6 2 7 3" xfId="25740"/>
    <cellStyle name="Note 2 6 2 7 4" xfId="30811"/>
    <cellStyle name="Note 2 6 2 7 5" xfId="35487"/>
    <cellStyle name="Note 2 6 2 7 6" xfId="40965"/>
    <cellStyle name="Note 2 6 2 7 7" xfId="45863"/>
    <cellStyle name="Note 2 6 2 7 8" xfId="51873"/>
    <cellStyle name="Note 2 6 2 8" xfId="6006"/>
    <cellStyle name="Note 2 6 2 8 2" xfId="18525"/>
    <cellStyle name="Note 2 6 2 8 3" xfId="25741"/>
    <cellStyle name="Note 2 6 2 8 4" xfId="30812"/>
    <cellStyle name="Note 2 6 2 8 5" xfId="35488"/>
    <cellStyle name="Note 2 6 2 8 6" xfId="40966"/>
    <cellStyle name="Note 2 6 2 8 7" xfId="45864"/>
    <cellStyle name="Note 2 6 2 8 8" xfId="51874"/>
    <cellStyle name="Note 2 6 2 9" xfId="10760"/>
    <cellStyle name="Note 2 6 20" xfId="2602"/>
    <cellStyle name="Note 2 6 20 10" xfId="12863"/>
    <cellStyle name="Note 2 6 20 11" xfId="47278"/>
    <cellStyle name="Note 2 6 20 2" xfId="5079"/>
    <cellStyle name="Note 2 6 20 2 10" xfId="40967"/>
    <cellStyle name="Note 2 6 20 2 11" xfId="45865"/>
    <cellStyle name="Note 2 6 20 2 12" xfId="51875"/>
    <cellStyle name="Note 2 6 20 2 2" xfId="7261"/>
    <cellStyle name="Note 2 6 20 2 2 2" xfId="18527"/>
    <cellStyle name="Note 2 6 20 2 2 3" xfId="25743"/>
    <cellStyle name="Note 2 6 20 2 2 4" xfId="30814"/>
    <cellStyle name="Note 2 6 20 2 2 5" xfId="35490"/>
    <cellStyle name="Note 2 6 20 2 2 6" xfId="40968"/>
    <cellStyle name="Note 2 6 20 2 2 7" xfId="45866"/>
    <cellStyle name="Note 2 6 20 2 2 8" xfId="51876"/>
    <cellStyle name="Note 2 6 20 2 3" xfId="8126"/>
    <cellStyle name="Note 2 6 20 2 3 2" xfId="18528"/>
    <cellStyle name="Note 2 6 20 2 3 3" xfId="25744"/>
    <cellStyle name="Note 2 6 20 2 3 4" xfId="30815"/>
    <cellStyle name="Note 2 6 20 2 3 5" xfId="35491"/>
    <cellStyle name="Note 2 6 20 2 3 6" xfId="40969"/>
    <cellStyle name="Note 2 6 20 2 3 7" xfId="45867"/>
    <cellStyle name="Note 2 6 20 2 3 8" xfId="51877"/>
    <cellStyle name="Note 2 6 20 2 4" xfId="8917"/>
    <cellStyle name="Note 2 6 20 2 4 2" xfId="18529"/>
    <cellStyle name="Note 2 6 20 2 4 3" xfId="25745"/>
    <cellStyle name="Note 2 6 20 2 4 4" xfId="30816"/>
    <cellStyle name="Note 2 6 20 2 4 5" xfId="35492"/>
    <cellStyle name="Note 2 6 20 2 4 6" xfId="40970"/>
    <cellStyle name="Note 2 6 20 2 4 7" xfId="45868"/>
    <cellStyle name="Note 2 6 20 2 4 8" xfId="51878"/>
    <cellStyle name="Note 2 6 20 2 5" xfId="9368"/>
    <cellStyle name="Note 2 6 20 2 5 2" xfId="18530"/>
    <cellStyle name="Note 2 6 20 2 5 3" xfId="25746"/>
    <cellStyle name="Note 2 6 20 2 5 4" xfId="30817"/>
    <cellStyle name="Note 2 6 20 2 5 5" xfId="35493"/>
    <cellStyle name="Note 2 6 20 2 5 6" xfId="40971"/>
    <cellStyle name="Note 2 6 20 2 5 7" xfId="45869"/>
    <cellStyle name="Note 2 6 20 2 5 8" xfId="51879"/>
    <cellStyle name="Note 2 6 20 2 6" xfId="18526"/>
    <cellStyle name="Note 2 6 20 2 7" xfId="25742"/>
    <cellStyle name="Note 2 6 20 2 8" xfId="30813"/>
    <cellStyle name="Note 2 6 20 2 9" xfId="35489"/>
    <cellStyle name="Note 2 6 20 3" xfId="4497"/>
    <cellStyle name="Note 2 6 20 3 10" xfId="18531"/>
    <cellStyle name="Note 2 6 20 3 11" xfId="25747"/>
    <cellStyle name="Note 2 6 20 3 12" xfId="30818"/>
    <cellStyle name="Note 2 6 20 3 13" xfId="35494"/>
    <cellStyle name="Note 2 6 20 3 14" xfId="40972"/>
    <cellStyle name="Note 2 6 20 3 15" xfId="45870"/>
    <cellStyle name="Note 2 6 20 3 16" xfId="51880"/>
    <cellStyle name="Note 2 6 20 3 2" xfId="6884"/>
    <cellStyle name="Note 2 6 20 3 2 2" xfId="18532"/>
    <cellStyle name="Note 2 6 20 3 2 3" xfId="25748"/>
    <cellStyle name="Note 2 6 20 3 2 4" xfId="30819"/>
    <cellStyle name="Note 2 6 20 3 2 5" xfId="35495"/>
    <cellStyle name="Note 2 6 20 3 2 6" xfId="40973"/>
    <cellStyle name="Note 2 6 20 3 2 7" xfId="45871"/>
    <cellStyle name="Note 2 6 20 3 2 8" xfId="51881"/>
    <cellStyle name="Note 2 6 20 3 3" xfId="7538"/>
    <cellStyle name="Note 2 6 20 3 3 2" xfId="18533"/>
    <cellStyle name="Note 2 6 20 3 3 3" xfId="25749"/>
    <cellStyle name="Note 2 6 20 3 3 4" xfId="30820"/>
    <cellStyle name="Note 2 6 20 3 3 5" xfId="35496"/>
    <cellStyle name="Note 2 6 20 3 3 6" xfId="40974"/>
    <cellStyle name="Note 2 6 20 3 3 7" xfId="45872"/>
    <cellStyle name="Note 2 6 20 3 3 8" xfId="51882"/>
    <cellStyle name="Note 2 6 20 3 4" xfId="5589"/>
    <cellStyle name="Note 2 6 20 3 4 2" xfId="18534"/>
    <cellStyle name="Note 2 6 20 3 4 3" xfId="25750"/>
    <cellStyle name="Note 2 6 20 3 4 4" xfId="30821"/>
    <cellStyle name="Note 2 6 20 3 4 5" xfId="35497"/>
    <cellStyle name="Note 2 6 20 3 4 6" xfId="40975"/>
    <cellStyle name="Note 2 6 20 3 4 7" xfId="45873"/>
    <cellStyle name="Note 2 6 20 3 4 8" xfId="51883"/>
    <cellStyle name="Note 2 6 20 3 5" xfId="5294"/>
    <cellStyle name="Note 2 6 20 3 5 2" xfId="18535"/>
    <cellStyle name="Note 2 6 20 3 5 3" xfId="25751"/>
    <cellStyle name="Note 2 6 20 3 5 4" xfId="30822"/>
    <cellStyle name="Note 2 6 20 3 5 5" xfId="35498"/>
    <cellStyle name="Note 2 6 20 3 5 6" xfId="40976"/>
    <cellStyle name="Note 2 6 20 3 5 7" xfId="45874"/>
    <cellStyle name="Note 2 6 20 3 5 8" xfId="51884"/>
    <cellStyle name="Note 2 6 20 3 6" xfId="4152"/>
    <cellStyle name="Note 2 6 20 3 6 2" xfId="18536"/>
    <cellStyle name="Note 2 6 20 3 6 3" xfId="25752"/>
    <cellStyle name="Note 2 6 20 3 6 4" xfId="30823"/>
    <cellStyle name="Note 2 6 20 3 6 5" xfId="35499"/>
    <cellStyle name="Note 2 6 20 3 6 6" xfId="40977"/>
    <cellStyle name="Note 2 6 20 3 6 7" xfId="45875"/>
    <cellStyle name="Note 2 6 20 3 6 8" xfId="51885"/>
    <cellStyle name="Note 2 6 20 3 7" xfId="5461"/>
    <cellStyle name="Note 2 6 20 3 7 2" xfId="18537"/>
    <cellStyle name="Note 2 6 20 3 7 3" xfId="25753"/>
    <cellStyle name="Note 2 6 20 3 7 4" xfId="30824"/>
    <cellStyle name="Note 2 6 20 3 7 5" xfId="35500"/>
    <cellStyle name="Note 2 6 20 3 7 6" xfId="40978"/>
    <cellStyle name="Note 2 6 20 3 7 7" xfId="45876"/>
    <cellStyle name="Note 2 6 20 3 7 8" xfId="51886"/>
    <cellStyle name="Note 2 6 20 3 8" xfId="6938"/>
    <cellStyle name="Note 2 6 20 3 8 2" xfId="18538"/>
    <cellStyle name="Note 2 6 20 3 8 3" xfId="25754"/>
    <cellStyle name="Note 2 6 20 3 8 4" xfId="30825"/>
    <cellStyle name="Note 2 6 20 3 8 5" xfId="35501"/>
    <cellStyle name="Note 2 6 20 3 8 6" xfId="40979"/>
    <cellStyle name="Note 2 6 20 3 8 7" xfId="45877"/>
    <cellStyle name="Note 2 6 20 3 8 8" xfId="51887"/>
    <cellStyle name="Note 2 6 20 3 9" xfId="8052"/>
    <cellStyle name="Note 2 6 20 3 9 2" xfId="18539"/>
    <cellStyle name="Note 2 6 20 3 9 3" xfId="25755"/>
    <cellStyle name="Note 2 6 20 3 9 4" xfId="30826"/>
    <cellStyle name="Note 2 6 20 3 9 5" xfId="35502"/>
    <cellStyle name="Note 2 6 20 3 9 6" xfId="40980"/>
    <cellStyle name="Note 2 6 20 3 9 7" xfId="45878"/>
    <cellStyle name="Note 2 6 20 3 9 8" xfId="51888"/>
    <cellStyle name="Note 2 6 20 4" xfId="5743"/>
    <cellStyle name="Note 2 6 20 4 10" xfId="18540"/>
    <cellStyle name="Note 2 6 20 4 11" xfId="25756"/>
    <cellStyle name="Note 2 6 20 4 12" xfId="30827"/>
    <cellStyle name="Note 2 6 20 4 13" xfId="35503"/>
    <cellStyle name="Note 2 6 20 4 14" xfId="40981"/>
    <cellStyle name="Note 2 6 20 4 15" xfId="45879"/>
    <cellStyle name="Note 2 6 20 4 16" xfId="51889"/>
    <cellStyle name="Note 2 6 20 4 2" xfId="7290"/>
    <cellStyle name="Note 2 6 20 4 2 2" xfId="18541"/>
    <cellStyle name="Note 2 6 20 4 2 3" xfId="25757"/>
    <cellStyle name="Note 2 6 20 4 2 4" xfId="30828"/>
    <cellStyle name="Note 2 6 20 4 2 5" xfId="35504"/>
    <cellStyle name="Note 2 6 20 4 2 6" xfId="40982"/>
    <cellStyle name="Note 2 6 20 4 2 7" xfId="45880"/>
    <cellStyle name="Note 2 6 20 4 2 8" xfId="51890"/>
    <cellStyle name="Note 2 6 20 4 3" xfId="7806"/>
    <cellStyle name="Note 2 6 20 4 3 2" xfId="18542"/>
    <cellStyle name="Note 2 6 20 4 3 3" xfId="25758"/>
    <cellStyle name="Note 2 6 20 4 3 4" xfId="30829"/>
    <cellStyle name="Note 2 6 20 4 3 5" xfId="35505"/>
    <cellStyle name="Note 2 6 20 4 3 6" xfId="40983"/>
    <cellStyle name="Note 2 6 20 4 3 7" xfId="45881"/>
    <cellStyle name="Note 2 6 20 4 3 8" xfId="51891"/>
    <cellStyle name="Note 2 6 20 4 4" xfId="8157"/>
    <cellStyle name="Note 2 6 20 4 4 2" xfId="18543"/>
    <cellStyle name="Note 2 6 20 4 4 3" xfId="25759"/>
    <cellStyle name="Note 2 6 20 4 4 4" xfId="30830"/>
    <cellStyle name="Note 2 6 20 4 4 5" xfId="35506"/>
    <cellStyle name="Note 2 6 20 4 4 6" xfId="40984"/>
    <cellStyle name="Note 2 6 20 4 4 7" xfId="45882"/>
    <cellStyle name="Note 2 6 20 4 4 8" xfId="51892"/>
    <cellStyle name="Note 2 6 20 4 5" xfId="8578"/>
    <cellStyle name="Note 2 6 20 4 5 2" xfId="18544"/>
    <cellStyle name="Note 2 6 20 4 5 3" xfId="25760"/>
    <cellStyle name="Note 2 6 20 4 5 4" xfId="30831"/>
    <cellStyle name="Note 2 6 20 4 5 5" xfId="35507"/>
    <cellStyle name="Note 2 6 20 4 5 6" xfId="40985"/>
    <cellStyle name="Note 2 6 20 4 5 7" xfId="45883"/>
    <cellStyle name="Note 2 6 20 4 5 8" xfId="51893"/>
    <cellStyle name="Note 2 6 20 4 6" xfId="8944"/>
    <cellStyle name="Note 2 6 20 4 6 2" xfId="18545"/>
    <cellStyle name="Note 2 6 20 4 6 3" xfId="25761"/>
    <cellStyle name="Note 2 6 20 4 6 4" xfId="30832"/>
    <cellStyle name="Note 2 6 20 4 6 5" xfId="35508"/>
    <cellStyle name="Note 2 6 20 4 6 6" xfId="40986"/>
    <cellStyle name="Note 2 6 20 4 6 7" xfId="45884"/>
    <cellStyle name="Note 2 6 20 4 6 8" xfId="51894"/>
    <cellStyle name="Note 2 6 20 4 7" xfId="9395"/>
    <cellStyle name="Note 2 6 20 4 7 2" xfId="18546"/>
    <cellStyle name="Note 2 6 20 4 7 3" xfId="25762"/>
    <cellStyle name="Note 2 6 20 4 7 4" xfId="30833"/>
    <cellStyle name="Note 2 6 20 4 7 5" xfId="35509"/>
    <cellStyle name="Note 2 6 20 4 7 6" xfId="40987"/>
    <cellStyle name="Note 2 6 20 4 7 7" xfId="45885"/>
    <cellStyle name="Note 2 6 20 4 7 8" xfId="51895"/>
    <cellStyle name="Note 2 6 20 4 8" xfId="9725"/>
    <cellStyle name="Note 2 6 20 4 8 2" xfId="18547"/>
    <cellStyle name="Note 2 6 20 4 8 3" xfId="25763"/>
    <cellStyle name="Note 2 6 20 4 8 4" xfId="30834"/>
    <cellStyle name="Note 2 6 20 4 8 5" xfId="35510"/>
    <cellStyle name="Note 2 6 20 4 8 6" xfId="40988"/>
    <cellStyle name="Note 2 6 20 4 8 7" xfId="45886"/>
    <cellStyle name="Note 2 6 20 4 8 8" xfId="51896"/>
    <cellStyle name="Note 2 6 20 4 9" xfId="9993"/>
    <cellStyle name="Note 2 6 20 4 9 2" xfId="18548"/>
    <cellStyle name="Note 2 6 20 4 9 3" xfId="25764"/>
    <cellStyle name="Note 2 6 20 4 9 4" xfId="30835"/>
    <cellStyle name="Note 2 6 20 4 9 5" xfId="35511"/>
    <cellStyle name="Note 2 6 20 4 9 6" xfId="40989"/>
    <cellStyle name="Note 2 6 20 4 9 7" xfId="45887"/>
    <cellStyle name="Note 2 6 20 4 9 8" xfId="51897"/>
    <cellStyle name="Note 2 6 20 5" xfId="3859"/>
    <cellStyle name="Note 2 6 20 5 2" xfId="18549"/>
    <cellStyle name="Note 2 6 20 5 3" xfId="25765"/>
    <cellStyle name="Note 2 6 20 5 4" xfId="30836"/>
    <cellStyle name="Note 2 6 20 5 5" xfId="35512"/>
    <cellStyle name="Note 2 6 20 5 6" xfId="40990"/>
    <cellStyle name="Note 2 6 20 5 7" xfId="45888"/>
    <cellStyle name="Note 2 6 20 5 8" xfId="51898"/>
    <cellStyle name="Note 2 6 20 6" xfId="5586"/>
    <cellStyle name="Note 2 6 20 6 2" xfId="18550"/>
    <cellStyle name="Note 2 6 20 6 3" xfId="25766"/>
    <cellStyle name="Note 2 6 20 6 4" xfId="30837"/>
    <cellStyle name="Note 2 6 20 6 5" xfId="35513"/>
    <cellStyle name="Note 2 6 20 6 6" xfId="40991"/>
    <cellStyle name="Note 2 6 20 6 7" xfId="45889"/>
    <cellStyle name="Note 2 6 20 6 8" xfId="51899"/>
    <cellStyle name="Note 2 6 20 7" xfId="5929"/>
    <cellStyle name="Note 2 6 20 7 2" xfId="18551"/>
    <cellStyle name="Note 2 6 20 7 3" xfId="25767"/>
    <cellStyle name="Note 2 6 20 7 4" xfId="30838"/>
    <cellStyle name="Note 2 6 20 7 5" xfId="35514"/>
    <cellStyle name="Note 2 6 20 7 6" xfId="40992"/>
    <cellStyle name="Note 2 6 20 7 7" xfId="45890"/>
    <cellStyle name="Note 2 6 20 7 8" xfId="51900"/>
    <cellStyle name="Note 2 6 20 8" xfId="6362"/>
    <cellStyle name="Note 2 6 20 8 2" xfId="18552"/>
    <cellStyle name="Note 2 6 20 8 3" xfId="25768"/>
    <cellStyle name="Note 2 6 20 8 4" xfId="30839"/>
    <cellStyle name="Note 2 6 20 8 5" xfId="35515"/>
    <cellStyle name="Note 2 6 20 8 6" xfId="40993"/>
    <cellStyle name="Note 2 6 20 8 7" xfId="45891"/>
    <cellStyle name="Note 2 6 20 8 8" xfId="51901"/>
    <cellStyle name="Note 2 6 20 9" xfId="12293"/>
    <cellStyle name="Note 2 6 21" xfId="2179"/>
    <cellStyle name="Note 2 6 21 10" xfId="13422"/>
    <cellStyle name="Note 2 6 21 11" xfId="47227"/>
    <cellStyle name="Note 2 6 21 2" xfId="4844"/>
    <cellStyle name="Note 2 6 21 2 10" xfId="40994"/>
    <cellStyle name="Note 2 6 21 2 11" xfId="45892"/>
    <cellStyle name="Note 2 6 21 2 12" xfId="51902"/>
    <cellStyle name="Note 2 6 21 2 2" xfId="7178"/>
    <cellStyle name="Note 2 6 21 2 2 2" xfId="18554"/>
    <cellStyle name="Note 2 6 21 2 2 3" xfId="25770"/>
    <cellStyle name="Note 2 6 21 2 2 4" xfId="30841"/>
    <cellStyle name="Note 2 6 21 2 2 5" xfId="35517"/>
    <cellStyle name="Note 2 6 21 2 2 6" xfId="40995"/>
    <cellStyle name="Note 2 6 21 2 2 7" xfId="45893"/>
    <cellStyle name="Note 2 6 21 2 2 8" xfId="51903"/>
    <cellStyle name="Note 2 6 21 2 3" xfId="8045"/>
    <cellStyle name="Note 2 6 21 2 3 2" xfId="18555"/>
    <cellStyle name="Note 2 6 21 2 3 3" xfId="25771"/>
    <cellStyle name="Note 2 6 21 2 3 4" xfId="30842"/>
    <cellStyle name="Note 2 6 21 2 3 5" xfId="35518"/>
    <cellStyle name="Note 2 6 21 2 3 6" xfId="40996"/>
    <cellStyle name="Note 2 6 21 2 3 7" xfId="45894"/>
    <cellStyle name="Note 2 6 21 2 3 8" xfId="51904"/>
    <cellStyle name="Note 2 6 21 2 4" xfId="8845"/>
    <cellStyle name="Note 2 6 21 2 4 2" xfId="18556"/>
    <cellStyle name="Note 2 6 21 2 4 3" xfId="25772"/>
    <cellStyle name="Note 2 6 21 2 4 4" xfId="30843"/>
    <cellStyle name="Note 2 6 21 2 4 5" xfId="35519"/>
    <cellStyle name="Note 2 6 21 2 4 6" xfId="40997"/>
    <cellStyle name="Note 2 6 21 2 4 7" xfId="45895"/>
    <cellStyle name="Note 2 6 21 2 4 8" xfId="51905"/>
    <cellStyle name="Note 2 6 21 2 5" xfId="9307"/>
    <cellStyle name="Note 2 6 21 2 5 2" xfId="18557"/>
    <cellStyle name="Note 2 6 21 2 5 3" xfId="25773"/>
    <cellStyle name="Note 2 6 21 2 5 4" xfId="30844"/>
    <cellStyle name="Note 2 6 21 2 5 5" xfId="35520"/>
    <cellStyle name="Note 2 6 21 2 5 6" xfId="40998"/>
    <cellStyle name="Note 2 6 21 2 5 7" xfId="45896"/>
    <cellStyle name="Note 2 6 21 2 5 8" xfId="51906"/>
    <cellStyle name="Note 2 6 21 2 6" xfId="18553"/>
    <cellStyle name="Note 2 6 21 2 7" xfId="25769"/>
    <cellStyle name="Note 2 6 21 2 8" xfId="30840"/>
    <cellStyle name="Note 2 6 21 2 9" xfId="35516"/>
    <cellStyle name="Note 2 6 21 3" xfId="3738"/>
    <cellStyle name="Note 2 6 21 3 10" xfId="18558"/>
    <cellStyle name="Note 2 6 21 3 11" xfId="25774"/>
    <cellStyle name="Note 2 6 21 3 12" xfId="30845"/>
    <cellStyle name="Note 2 6 21 3 13" xfId="35521"/>
    <cellStyle name="Note 2 6 21 3 14" xfId="40999"/>
    <cellStyle name="Note 2 6 21 3 15" xfId="45897"/>
    <cellStyle name="Note 2 6 21 3 16" xfId="51907"/>
    <cellStyle name="Note 2 6 21 3 2" xfId="7313"/>
    <cellStyle name="Note 2 6 21 3 2 2" xfId="18559"/>
    <cellStyle name="Note 2 6 21 3 2 3" xfId="25775"/>
    <cellStyle name="Note 2 6 21 3 2 4" xfId="30846"/>
    <cellStyle name="Note 2 6 21 3 2 5" xfId="35522"/>
    <cellStyle name="Note 2 6 21 3 2 6" xfId="41000"/>
    <cellStyle name="Note 2 6 21 3 2 7" xfId="45898"/>
    <cellStyle name="Note 2 6 21 3 2 8" xfId="51908"/>
    <cellStyle name="Note 2 6 21 3 3" xfId="7836"/>
    <cellStyle name="Note 2 6 21 3 3 2" xfId="18560"/>
    <cellStyle name="Note 2 6 21 3 3 3" xfId="25776"/>
    <cellStyle name="Note 2 6 21 3 3 4" xfId="30847"/>
    <cellStyle name="Note 2 6 21 3 3 5" xfId="35523"/>
    <cellStyle name="Note 2 6 21 3 3 6" xfId="41001"/>
    <cellStyle name="Note 2 6 21 3 3 7" xfId="45899"/>
    <cellStyle name="Note 2 6 21 3 3 8" xfId="51909"/>
    <cellStyle name="Note 2 6 21 3 4" xfId="8181"/>
    <cellStyle name="Note 2 6 21 3 4 2" xfId="18561"/>
    <cellStyle name="Note 2 6 21 3 4 3" xfId="25777"/>
    <cellStyle name="Note 2 6 21 3 4 4" xfId="30848"/>
    <cellStyle name="Note 2 6 21 3 4 5" xfId="35524"/>
    <cellStyle name="Note 2 6 21 3 4 6" xfId="41002"/>
    <cellStyle name="Note 2 6 21 3 4 7" xfId="45900"/>
    <cellStyle name="Note 2 6 21 3 4 8" xfId="51910"/>
    <cellStyle name="Note 2 6 21 3 5" xfId="8607"/>
    <cellStyle name="Note 2 6 21 3 5 2" xfId="18562"/>
    <cellStyle name="Note 2 6 21 3 5 3" xfId="25778"/>
    <cellStyle name="Note 2 6 21 3 5 4" xfId="30849"/>
    <cellStyle name="Note 2 6 21 3 5 5" xfId="35525"/>
    <cellStyle name="Note 2 6 21 3 5 6" xfId="41003"/>
    <cellStyle name="Note 2 6 21 3 5 7" xfId="45901"/>
    <cellStyle name="Note 2 6 21 3 5 8" xfId="51911"/>
    <cellStyle name="Note 2 6 21 3 6" xfId="8964"/>
    <cellStyle name="Note 2 6 21 3 6 2" xfId="18563"/>
    <cellStyle name="Note 2 6 21 3 6 3" xfId="25779"/>
    <cellStyle name="Note 2 6 21 3 6 4" xfId="30850"/>
    <cellStyle name="Note 2 6 21 3 6 5" xfId="35526"/>
    <cellStyle name="Note 2 6 21 3 6 6" xfId="41004"/>
    <cellStyle name="Note 2 6 21 3 6 7" xfId="45902"/>
    <cellStyle name="Note 2 6 21 3 6 8" xfId="51912"/>
    <cellStyle name="Note 2 6 21 3 7" xfId="9419"/>
    <cellStyle name="Note 2 6 21 3 7 2" xfId="18564"/>
    <cellStyle name="Note 2 6 21 3 7 3" xfId="25780"/>
    <cellStyle name="Note 2 6 21 3 7 4" xfId="30851"/>
    <cellStyle name="Note 2 6 21 3 7 5" xfId="35527"/>
    <cellStyle name="Note 2 6 21 3 7 6" xfId="41005"/>
    <cellStyle name="Note 2 6 21 3 7 7" xfId="45903"/>
    <cellStyle name="Note 2 6 21 3 7 8" xfId="51913"/>
    <cellStyle name="Note 2 6 21 3 8" xfId="9745"/>
    <cellStyle name="Note 2 6 21 3 8 2" xfId="18565"/>
    <cellStyle name="Note 2 6 21 3 8 3" xfId="25781"/>
    <cellStyle name="Note 2 6 21 3 8 4" xfId="30852"/>
    <cellStyle name="Note 2 6 21 3 8 5" xfId="35528"/>
    <cellStyle name="Note 2 6 21 3 8 6" xfId="41006"/>
    <cellStyle name="Note 2 6 21 3 8 7" xfId="45904"/>
    <cellStyle name="Note 2 6 21 3 8 8" xfId="51914"/>
    <cellStyle name="Note 2 6 21 3 9" xfId="10014"/>
    <cellStyle name="Note 2 6 21 3 9 2" xfId="18566"/>
    <cellStyle name="Note 2 6 21 3 9 3" xfId="25782"/>
    <cellStyle name="Note 2 6 21 3 9 4" xfId="30853"/>
    <cellStyle name="Note 2 6 21 3 9 5" xfId="35529"/>
    <cellStyle name="Note 2 6 21 3 9 6" xfId="41007"/>
    <cellStyle name="Note 2 6 21 3 9 7" xfId="45905"/>
    <cellStyle name="Note 2 6 21 3 9 8" xfId="51915"/>
    <cellStyle name="Note 2 6 21 4" xfId="5132"/>
    <cellStyle name="Note 2 6 21 4 10" xfId="18567"/>
    <cellStyle name="Note 2 6 21 4 11" xfId="25783"/>
    <cellStyle name="Note 2 6 21 4 12" xfId="30854"/>
    <cellStyle name="Note 2 6 21 4 13" xfId="35530"/>
    <cellStyle name="Note 2 6 21 4 14" xfId="41008"/>
    <cellStyle name="Note 2 6 21 4 15" xfId="45906"/>
    <cellStyle name="Note 2 6 21 4 16" xfId="51916"/>
    <cellStyle name="Note 2 6 21 4 2" xfId="6860"/>
    <cellStyle name="Note 2 6 21 4 2 2" xfId="18568"/>
    <cellStyle name="Note 2 6 21 4 2 3" xfId="25784"/>
    <cellStyle name="Note 2 6 21 4 2 4" xfId="30855"/>
    <cellStyle name="Note 2 6 21 4 2 5" xfId="35531"/>
    <cellStyle name="Note 2 6 21 4 2 6" xfId="41009"/>
    <cellStyle name="Note 2 6 21 4 2 7" xfId="45907"/>
    <cellStyle name="Note 2 6 21 4 2 8" xfId="51917"/>
    <cellStyle name="Note 2 6 21 4 3" xfId="7518"/>
    <cellStyle name="Note 2 6 21 4 3 2" xfId="18569"/>
    <cellStyle name="Note 2 6 21 4 3 3" xfId="25785"/>
    <cellStyle name="Note 2 6 21 4 3 4" xfId="30856"/>
    <cellStyle name="Note 2 6 21 4 3 5" xfId="35532"/>
    <cellStyle name="Note 2 6 21 4 3 6" xfId="41010"/>
    <cellStyle name="Note 2 6 21 4 3 7" xfId="45908"/>
    <cellStyle name="Note 2 6 21 4 3 8" xfId="51918"/>
    <cellStyle name="Note 2 6 21 4 4" xfId="6729"/>
    <cellStyle name="Note 2 6 21 4 4 2" xfId="18570"/>
    <cellStyle name="Note 2 6 21 4 4 3" xfId="25786"/>
    <cellStyle name="Note 2 6 21 4 4 4" xfId="30857"/>
    <cellStyle name="Note 2 6 21 4 4 5" xfId="35533"/>
    <cellStyle name="Note 2 6 21 4 4 6" xfId="41011"/>
    <cellStyle name="Note 2 6 21 4 4 7" xfId="45909"/>
    <cellStyle name="Note 2 6 21 4 4 8" xfId="51919"/>
    <cellStyle name="Note 2 6 21 4 5" xfId="5923"/>
    <cellStyle name="Note 2 6 21 4 5 2" xfId="18571"/>
    <cellStyle name="Note 2 6 21 4 5 3" xfId="25787"/>
    <cellStyle name="Note 2 6 21 4 5 4" xfId="30858"/>
    <cellStyle name="Note 2 6 21 4 5 5" xfId="35534"/>
    <cellStyle name="Note 2 6 21 4 5 6" xfId="41012"/>
    <cellStyle name="Note 2 6 21 4 5 7" xfId="45910"/>
    <cellStyle name="Note 2 6 21 4 5 8" xfId="51920"/>
    <cellStyle name="Note 2 6 21 4 6" xfId="6166"/>
    <cellStyle name="Note 2 6 21 4 6 2" xfId="18572"/>
    <cellStyle name="Note 2 6 21 4 6 3" xfId="25788"/>
    <cellStyle name="Note 2 6 21 4 6 4" xfId="30859"/>
    <cellStyle name="Note 2 6 21 4 6 5" xfId="35535"/>
    <cellStyle name="Note 2 6 21 4 6 6" xfId="41013"/>
    <cellStyle name="Note 2 6 21 4 6 7" xfId="45911"/>
    <cellStyle name="Note 2 6 21 4 6 8" xfId="51921"/>
    <cellStyle name="Note 2 6 21 4 7" xfId="4991"/>
    <cellStyle name="Note 2 6 21 4 7 2" xfId="18573"/>
    <cellStyle name="Note 2 6 21 4 7 3" xfId="25789"/>
    <cellStyle name="Note 2 6 21 4 7 4" xfId="30860"/>
    <cellStyle name="Note 2 6 21 4 7 5" xfId="35536"/>
    <cellStyle name="Note 2 6 21 4 7 6" xfId="41014"/>
    <cellStyle name="Note 2 6 21 4 7 7" xfId="45912"/>
    <cellStyle name="Note 2 6 21 4 7 8" xfId="51922"/>
    <cellStyle name="Note 2 6 21 4 8" xfId="6670"/>
    <cellStyle name="Note 2 6 21 4 8 2" xfId="18574"/>
    <cellStyle name="Note 2 6 21 4 8 3" xfId="25790"/>
    <cellStyle name="Note 2 6 21 4 8 4" xfId="30861"/>
    <cellStyle name="Note 2 6 21 4 8 5" xfId="35537"/>
    <cellStyle name="Note 2 6 21 4 8 6" xfId="41015"/>
    <cellStyle name="Note 2 6 21 4 8 7" xfId="45913"/>
    <cellStyle name="Note 2 6 21 4 8 8" xfId="51923"/>
    <cellStyle name="Note 2 6 21 4 9" xfId="8409"/>
    <cellStyle name="Note 2 6 21 4 9 2" xfId="18575"/>
    <cellStyle name="Note 2 6 21 4 9 3" xfId="25791"/>
    <cellStyle name="Note 2 6 21 4 9 4" xfId="30862"/>
    <cellStyle name="Note 2 6 21 4 9 5" xfId="35538"/>
    <cellStyle name="Note 2 6 21 4 9 6" xfId="41016"/>
    <cellStyle name="Note 2 6 21 4 9 7" xfId="45914"/>
    <cellStyle name="Note 2 6 21 4 9 8" xfId="51924"/>
    <cellStyle name="Note 2 6 21 5" xfId="4783"/>
    <cellStyle name="Note 2 6 21 5 2" xfId="18576"/>
    <cellStyle name="Note 2 6 21 5 3" xfId="25792"/>
    <cellStyle name="Note 2 6 21 5 4" xfId="30863"/>
    <cellStyle name="Note 2 6 21 5 5" xfId="35539"/>
    <cellStyle name="Note 2 6 21 5 6" xfId="41017"/>
    <cellStyle name="Note 2 6 21 5 7" xfId="45915"/>
    <cellStyle name="Note 2 6 21 5 8" xfId="51925"/>
    <cellStyle name="Note 2 6 21 6" xfId="5786"/>
    <cellStyle name="Note 2 6 21 6 2" xfId="18577"/>
    <cellStyle name="Note 2 6 21 6 3" xfId="25793"/>
    <cellStyle name="Note 2 6 21 6 4" xfId="30864"/>
    <cellStyle name="Note 2 6 21 6 5" xfId="35540"/>
    <cellStyle name="Note 2 6 21 6 6" xfId="41018"/>
    <cellStyle name="Note 2 6 21 6 7" xfId="45916"/>
    <cellStyle name="Note 2 6 21 6 8" xfId="51926"/>
    <cellStyle name="Note 2 6 21 7" xfId="4490"/>
    <cellStyle name="Note 2 6 21 7 2" xfId="18578"/>
    <cellStyle name="Note 2 6 21 7 3" xfId="25794"/>
    <cellStyle name="Note 2 6 21 7 4" xfId="30865"/>
    <cellStyle name="Note 2 6 21 7 5" xfId="35541"/>
    <cellStyle name="Note 2 6 21 7 6" xfId="41019"/>
    <cellStyle name="Note 2 6 21 7 7" xfId="45917"/>
    <cellStyle name="Note 2 6 21 7 8" xfId="51927"/>
    <cellStyle name="Note 2 6 21 8" xfId="6179"/>
    <cellStyle name="Note 2 6 21 8 2" xfId="18579"/>
    <cellStyle name="Note 2 6 21 8 3" xfId="25795"/>
    <cellStyle name="Note 2 6 21 8 4" xfId="30866"/>
    <cellStyle name="Note 2 6 21 8 5" xfId="35542"/>
    <cellStyle name="Note 2 6 21 8 6" xfId="41020"/>
    <cellStyle name="Note 2 6 21 8 7" xfId="45918"/>
    <cellStyle name="Note 2 6 21 8 8" xfId="51928"/>
    <cellStyle name="Note 2 6 21 9" xfId="11975"/>
    <cellStyle name="Note 2 6 22" xfId="2631"/>
    <cellStyle name="Note 2 6 22 10" xfId="10212"/>
    <cellStyle name="Note 2 6 22 11" xfId="47288"/>
    <cellStyle name="Note 2 6 22 2" xfId="5100"/>
    <cellStyle name="Note 2 6 22 2 10" xfId="41021"/>
    <cellStyle name="Note 2 6 22 2 11" xfId="45919"/>
    <cellStyle name="Note 2 6 22 2 12" xfId="51929"/>
    <cellStyle name="Note 2 6 22 2 2" xfId="7271"/>
    <cellStyle name="Note 2 6 22 2 2 2" xfId="18581"/>
    <cellStyle name="Note 2 6 22 2 2 3" xfId="25797"/>
    <cellStyle name="Note 2 6 22 2 2 4" xfId="30868"/>
    <cellStyle name="Note 2 6 22 2 2 5" xfId="35544"/>
    <cellStyle name="Note 2 6 22 2 2 6" xfId="41022"/>
    <cellStyle name="Note 2 6 22 2 2 7" xfId="45920"/>
    <cellStyle name="Note 2 6 22 2 2 8" xfId="51930"/>
    <cellStyle name="Note 2 6 22 2 3" xfId="8137"/>
    <cellStyle name="Note 2 6 22 2 3 2" xfId="18582"/>
    <cellStyle name="Note 2 6 22 2 3 3" xfId="25798"/>
    <cellStyle name="Note 2 6 22 2 3 4" xfId="30869"/>
    <cellStyle name="Note 2 6 22 2 3 5" xfId="35545"/>
    <cellStyle name="Note 2 6 22 2 3 6" xfId="41023"/>
    <cellStyle name="Note 2 6 22 2 3 7" xfId="45921"/>
    <cellStyle name="Note 2 6 22 2 3 8" xfId="51931"/>
    <cellStyle name="Note 2 6 22 2 4" xfId="8926"/>
    <cellStyle name="Note 2 6 22 2 4 2" xfId="18583"/>
    <cellStyle name="Note 2 6 22 2 4 3" xfId="25799"/>
    <cellStyle name="Note 2 6 22 2 4 4" xfId="30870"/>
    <cellStyle name="Note 2 6 22 2 4 5" xfId="35546"/>
    <cellStyle name="Note 2 6 22 2 4 6" xfId="41024"/>
    <cellStyle name="Note 2 6 22 2 4 7" xfId="45922"/>
    <cellStyle name="Note 2 6 22 2 4 8" xfId="51932"/>
    <cellStyle name="Note 2 6 22 2 5" xfId="9378"/>
    <cellStyle name="Note 2 6 22 2 5 2" xfId="18584"/>
    <cellStyle name="Note 2 6 22 2 5 3" xfId="25800"/>
    <cellStyle name="Note 2 6 22 2 5 4" xfId="30871"/>
    <cellStyle name="Note 2 6 22 2 5 5" xfId="35547"/>
    <cellStyle name="Note 2 6 22 2 5 6" xfId="41025"/>
    <cellStyle name="Note 2 6 22 2 5 7" xfId="45923"/>
    <cellStyle name="Note 2 6 22 2 5 8" xfId="51933"/>
    <cellStyle name="Note 2 6 22 2 6" xfId="18580"/>
    <cellStyle name="Note 2 6 22 2 7" xfId="25796"/>
    <cellStyle name="Note 2 6 22 2 8" xfId="30867"/>
    <cellStyle name="Note 2 6 22 2 9" xfId="35543"/>
    <cellStyle name="Note 2 6 22 3" xfId="4499"/>
    <cellStyle name="Note 2 6 22 3 10" xfId="18585"/>
    <cellStyle name="Note 2 6 22 3 11" xfId="25801"/>
    <cellStyle name="Note 2 6 22 3 12" xfId="30872"/>
    <cellStyle name="Note 2 6 22 3 13" xfId="35548"/>
    <cellStyle name="Note 2 6 22 3 14" xfId="41026"/>
    <cellStyle name="Note 2 6 22 3 15" xfId="45924"/>
    <cellStyle name="Note 2 6 22 3 16" xfId="51934"/>
    <cellStyle name="Note 2 6 22 3 2" xfId="7326"/>
    <cellStyle name="Note 2 6 22 3 2 2" xfId="18586"/>
    <cellStyle name="Note 2 6 22 3 2 3" xfId="25802"/>
    <cellStyle name="Note 2 6 22 3 2 4" xfId="30873"/>
    <cellStyle name="Note 2 6 22 3 2 5" xfId="35549"/>
    <cellStyle name="Note 2 6 22 3 2 6" xfId="41027"/>
    <cellStyle name="Note 2 6 22 3 2 7" xfId="45925"/>
    <cellStyle name="Note 2 6 22 3 2 8" xfId="51935"/>
    <cellStyle name="Note 2 6 22 3 3" xfId="7850"/>
    <cellStyle name="Note 2 6 22 3 3 2" xfId="18587"/>
    <cellStyle name="Note 2 6 22 3 3 3" xfId="25803"/>
    <cellStyle name="Note 2 6 22 3 3 4" xfId="30874"/>
    <cellStyle name="Note 2 6 22 3 3 5" xfId="35550"/>
    <cellStyle name="Note 2 6 22 3 3 6" xfId="41028"/>
    <cellStyle name="Note 2 6 22 3 3 7" xfId="45926"/>
    <cellStyle name="Note 2 6 22 3 3 8" xfId="51936"/>
    <cellStyle name="Note 2 6 22 3 4" xfId="8192"/>
    <cellStyle name="Note 2 6 22 3 4 2" xfId="18588"/>
    <cellStyle name="Note 2 6 22 3 4 3" xfId="25804"/>
    <cellStyle name="Note 2 6 22 3 4 4" xfId="30875"/>
    <cellStyle name="Note 2 6 22 3 4 5" xfId="35551"/>
    <cellStyle name="Note 2 6 22 3 4 6" xfId="41029"/>
    <cellStyle name="Note 2 6 22 3 4 7" xfId="45927"/>
    <cellStyle name="Note 2 6 22 3 4 8" xfId="51937"/>
    <cellStyle name="Note 2 6 22 3 5" xfId="8622"/>
    <cellStyle name="Note 2 6 22 3 5 2" xfId="18589"/>
    <cellStyle name="Note 2 6 22 3 5 3" xfId="25805"/>
    <cellStyle name="Note 2 6 22 3 5 4" xfId="30876"/>
    <cellStyle name="Note 2 6 22 3 5 5" xfId="35552"/>
    <cellStyle name="Note 2 6 22 3 5 6" xfId="41030"/>
    <cellStyle name="Note 2 6 22 3 5 7" xfId="45928"/>
    <cellStyle name="Note 2 6 22 3 5 8" xfId="51938"/>
    <cellStyle name="Note 2 6 22 3 6" xfId="8975"/>
    <cellStyle name="Note 2 6 22 3 6 2" xfId="18590"/>
    <cellStyle name="Note 2 6 22 3 6 3" xfId="25806"/>
    <cellStyle name="Note 2 6 22 3 6 4" xfId="30877"/>
    <cellStyle name="Note 2 6 22 3 6 5" xfId="35553"/>
    <cellStyle name="Note 2 6 22 3 6 6" xfId="41031"/>
    <cellStyle name="Note 2 6 22 3 6 7" xfId="45929"/>
    <cellStyle name="Note 2 6 22 3 6 8" xfId="51939"/>
    <cellStyle name="Note 2 6 22 3 7" xfId="9430"/>
    <cellStyle name="Note 2 6 22 3 7 2" xfId="18591"/>
    <cellStyle name="Note 2 6 22 3 7 3" xfId="25807"/>
    <cellStyle name="Note 2 6 22 3 7 4" xfId="30878"/>
    <cellStyle name="Note 2 6 22 3 7 5" xfId="35554"/>
    <cellStyle name="Note 2 6 22 3 7 6" xfId="41032"/>
    <cellStyle name="Note 2 6 22 3 7 7" xfId="45930"/>
    <cellStyle name="Note 2 6 22 3 7 8" xfId="51940"/>
    <cellStyle name="Note 2 6 22 3 8" xfId="9756"/>
    <cellStyle name="Note 2 6 22 3 8 2" xfId="18592"/>
    <cellStyle name="Note 2 6 22 3 8 3" xfId="25808"/>
    <cellStyle name="Note 2 6 22 3 8 4" xfId="30879"/>
    <cellStyle name="Note 2 6 22 3 8 5" xfId="35555"/>
    <cellStyle name="Note 2 6 22 3 8 6" xfId="41033"/>
    <cellStyle name="Note 2 6 22 3 8 7" xfId="45931"/>
    <cellStyle name="Note 2 6 22 3 8 8" xfId="51941"/>
    <cellStyle name="Note 2 6 22 3 9" xfId="10025"/>
    <cellStyle name="Note 2 6 22 3 9 2" xfId="18593"/>
    <cellStyle name="Note 2 6 22 3 9 3" xfId="25809"/>
    <cellStyle name="Note 2 6 22 3 9 4" xfId="30880"/>
    <cellStyle name="Note 2 6 22 3 9 5" xfId="35556"/>
    <cellStyle name="Note 2 6 22 3 9 6" xfId="41034"/>
    <cellStyle name="Note 2 6 22 3 9 7" xfId="45932"/>
    <cellStyle name="Note 2 6 22 3 9 8" xfId="51942"/>
    <cellStyle name="Note 2 6 22 4" xfId="4532"/>
    <cellStyle name="Note 2 6 22 4 10" xfId="18594"/>
    <cellStyle name="Note 2 6 22 4 11" xfId="25810"/>
    <cellStyle name="Note 2 6 22 4 12" xfId="30881"/>
    <cellStyle name="Note 2 6 22 4 13" xfId="35557"/>
    <cellStyle name="Note 2 6 22 4 14" xfId="41035"/>
    <cellStyle name="Note 2 6 22 4 15" xfId="45933"/>
    <cellStyle name="Note 2 6 22 4 16" xfId="51943"/>
    <cellStyle name="Note 2 6 22 4 2" xfId="6955"/>
    <cellStyle name="Note 2 6 22 4 2 2" xfId="18595"/>
    <cellStyle name="Note 2 6 22 4 2 3" xfId="25811"/>
    <cellStyle name="Note 2 6 22 4 2 4" xfId="30882"/>
    <cellStyle name="Note 2 6 22 4 2 5" xfId="35558"/>
    <cellStyle name="Note 2 6 22 4 2 6" xfId="41036"/>
    <cellStyle name="Note 2 6 22 4 2 7" xfId="45934"/>
    <cellStyle name="Note 2 6 22 4 2 8" xfId="51944"/>
    <cellStyle name="Note 2 6 22 4 3" xfId="7580"/>
    <cellStyle name="Note 2 6 22 4 3 2" xfId="18596"/>
    <cellStyle name="Note 2 6 22 4 3 3" xfId="25812"/>
    <cellStyle name="Note 2 6 22 4 3 4" xfId="30883"/>
    <cellStyle name="Note 2 6 22 4 3 5" xfId="35559"/>
    <cellStyle name="Note 2 6 22 4 3 6" xfId="41037"/>
    <cellStyle name="Note 2 6 22 4 3 7" xfId="45935"/>
    <cellStyle name="Note 2 6 22 4 3 8" xfId="51945"/>
    <cellStyle name="Note 2 6 22 4 4" xfId="6504"/>
    <cellStyle name="Note 2 6 22 4 4 2" xfId="18597"/>
    <cellStyle name="Note 2 6 22 4 4 3" xfId="25813"/>
    <cellStyle name="Note 2 6 22 4 4 4" xfId="30884"/>
    <cellStyle name="Note 2 6 22 4 4 5" xfId="35560"/>
    <cellStyle name="Note 2 6 22 4 4 6" xfId="41038"/>
    <cellStyle name="Note 2 6 22 4 4 7" xfId="45936"/>
    <cellStyle name="Note 2 6 22 4 4 8" xfId="51946"/>
    <cellStyle name="Note 2 6 22 4 5" xfId="6723"/>
    <cellStyle name="Note 2 6 22 4 5 2" xfId="18598"/>
    <cellStyle name="Note 2 6 22 4 5 3" xfId="25814"/>
    <cellStyle name="Note 2 6 22 4 5 4" xfId="30885"/>
    <cellStyle name="Note 2 6 22 4 5 5" xfId="35561"/>
    <cellStyle name="Note 2 6 22 4 5 6" xfId="41039"/>
    <cellStyle name="Note 2 6 22 4 5 7" xfId="45937"/>
    <cellStyle name="Note 2 6 22 4 5 8" xfId="51947"/>
    <cellStyle name="Note 2 6 22 4 6" xfId="7420"/>
    <cellStyle name="Note 2 6 22 4 6 2" xfId="18599"/>
    <cellStyle name="Note 2 6 22 4 6 3" xfId="25815"/>
    <cellStyle name="Note 2 6 22 4 6 4" xfId="30886"/>
    <cellStyle name="Note 2 6 22 4 6 5" xfId="35562"/>
    <cellStyle name="Note 2 6 22 4 6 6" xfId="41040"/>
    <cellStyle name="Note 2 6 22 4 6 7" xfId="45938"/>
    <cellStyle name="Note 2 6 22 4 6 8" xfId="51948"/>
    <cellStyle name="Note 2 6 22 4 7" xfId="4560"/>
    <cellStyle name="Note 2 6 22 4 7 2" xfId="18600"/>
    <cellStyle name="Note 2 6 22 4 7 3" xfId="25816"/>
    <cellStyle name="Note 2 6 22 4 7 4" xfId="30887"/>
    <cellStyle name="Note 2 6 22 4 7 5" xfId="35563"/>
    <cellStyle name="Note 2 6 22 4 7 6" xfId="41041"/>
    <cellStyle name="Note 2 6 22 4 7 7" xfId="45939"/>
    <cellStyle name="Note 2 6 22 4 7 8" xfId="51949"/>
    <cellStyle name="Note 2 6 22 4 8" xfId="6449"/>
    <cellStyle name="Note 2 6 22 4 8 2" xfId="18601"/>
    <cellStyle name="Note 2 6 22 4 8 3" xfId="25817"/>
    <cellStyle name="Note 2 6 22 4 8 4" xfId="30888"/>
    <cellStyle name="Note 2 6 22 4 8 5" xfId="35564"/>
    <cellStyle name="Note 2 6 22 4 8 6" xfId="41042"/>
    <cellStyle name="Note 2 6 22 4 8 7" xfId="45940"/>
    <cellStyle name="Note 2 6 22 4 8 8" xfId="51950"/>
    <cellStyle name="Note 2 6 22 4 9" xfId="6376"/>
    <cellStyle name="Note 2 6 22 4 9 2" xfId="18602"/>
    <cellStyle name="Note 2 6 22 4 9 3" xfId="25818"/>
    <cellStyle name="Note 2 6 22 4 9 4" xfId="30889"/>
    <cellStyle name="Note 2 6 22 4 9 5" xfId="35565"/>
    <cellStyle name="Note 2 6 22 4 9 6" xfId="41043"/>
    <cellStyle name="Note 2 6 22 4 9 7" xfId="45941"/>
    <cellStyle name="Note 2 6 22 4 9 8" xfId="51951"/>
    <cellStyle name="Note 2 6 22 5" xfId="4964"/>
    <cellStyle name="Note 2 6 22 5 2" xfId="18603"/>
    <cellStyle name="Note 2 6 22 5 3" xfId="25819"/>
    <cellStyle name="Note 2 6 22 5 4" xfId="30890"/>
    <cellStyle name="Note 2 6 22 5 5" xfId="35566"/>
    <cellStyle name="Note 2 6 22 5 6" xfId="41044"/>
    <cellStyle name="Note 2 6 22 5 7" xfId="45942"/>
    <cellStyle name="Note 2 6 22 5 8" xfId="51952"/>
    <cellStyle name="Note 2 6 22 6" xfId="3822"/>
    <cellStyle name="Note 2 6 22 6 2" xfId="18604"/>
    <cellStyle name="Note 2 6 22 6 3" xfId="25820"/>
    <cellStyle name="Note 2 6 22 6 4" xfId="30891"/>
    <cellStyle name="Note 2 6 22 6 5" xfId="35567"/>
    <cellStyle name="Note 2 6 22 6 6" xfId="41045"/>
    <cellStyle name="Note 2 6 22 6 7" xfId="45943"/>
    <cellStyle name="Note 2 6 22 6 8" xfId="51953"/>
    <cellStyle name="Note 2 6 22 7" xfId="6131"/>
    <cellStyle name="Note 2 6 22 7 2" xfId="18605"/>
    <cellStyle name="Note 2 6 22 7 3" xfId="25821"/>
    <cellStyle name="Note 2 6 22 7 4" xfId="30892"/>
    <cellStyle name="Note 2 6 22 7 5" xfId="35568"/>
    <cellStyle name="Note 2 6 22 7 6" xfId="41046"/>
    <cellStyle name="Note 2 6 22 7 7" xfId="45944"/>
    <cellStyle name="Note 2 6 22 7 8" xfId="51954"/>
    <cellStyle name="Note 2 6 22 8" xfId="6375"/>
    <cellStyle name="Note 2 6 22 8 2" xfId="18606"/>
    <cellStyle name="Note 2 6 22 8 3" xfId="25822"/>
    <cellStyle name="Note 2 6 22 8 4" xfId="30893"/>
    <cellStyle name="Note 2 6 22 8 5" xfId="35569"/>
    <cellStyle name="Note 2 6 22 8 6" xfId="41047"/>
    <cellStyle name="Note 2 6 22 8 7" xfId="45945"/>
    <cellStyle name="Note 2 6 22 8 8" xfId="51955"/>
    <cellStyle name="Note 2 6 22 9" xfId="12320"/>
    <cellStyle name="Note 2 6 23" xfId="2353"/>
    <cellStyle name="Note 2 6 23 10" xfId="22578"/>
    <cellStyle name="Note 2 6 23 11" xfId="47252"/>
    <cellStyle name="Note 2 6 23 2" xfId="4948"/>
    <cellStyle name="Note 2 6 23 2 10" xfId="41048"/>
    <cellStyle name="Note 2 6 23 2 11" xfId="45946"/>
    <cellStyle name="Note 2 6 23 2 12" xfId="51956"/>
    <cellStyle name="Note 2 6 23 2 2" xfId="7220"/>
    <cellStyle name="Note 2 6 23 2 2 2" xfId="18608"/>
    <cellStyle name="Note 2 6 23 2 2 3" xfId="25824"/>
    <cellStyle name="Note 2 6 23 2 2 4" xfId="30895"/>
    <cellStyle name="Note 2 6 23 2 2 5" xfId="35571"/>
    <cellStyle name="Note 2 6 23 2 2 6" xfId="41049"/>
    <cellStyle name="Note 2 6 23 2 2 7" xfId="45947"/>
    <cellStyle name="Note 2 6 23 2 2 8" xfId="51957"/>
    <cellStyle name="Note 2 6 23 2 3" xfId="8090"/>
    <cellStyle name="Note 2 6 23 2 3 2" xfId="18609"/>
    <cellStyle name="Note 2 6 23 2 3 3" xfId="25825"/>
    <cellStyle name="Note 2 6 23 2 3 4" xfId="30896"/>
    <cellStyle name="Note 2 6 23 2 3 5" xfId="35572"/>
    <cellStyle name="Note 2 6 23 2 3 6" xfId="41050"/>
    <cellStyle name="Note 2 6 23 2 3 7" xfId="45948"/>
    <cellStyle name="Note 2 6 23 2 3 8" xfId="51958"/>
    <cellStyle name="Note 2 6 23 2 4" xfId="8886"/>
    <cellStyle name="Note 2 6 23 2 4 2" xfId="18610"/>
    <cellStyle name="Note 2 6 23 2 4 3" xfId="25826"/>
    <cellStyle name="Note 2 6 23 2 4 4" xfId="30897"/>
    <cellStyle name="Note 2 6 23 2 4 5" xfId="35573"/>
    <cellStyle name="Note 2 6 23 2 4 6" xfId="41051"/>
    <cellStyle name="Note 2 6 23 2 4 7" xfId="45949"/>
    <cellStyle name="Note 2 6 23 2 4 8" xfId="51959"/>
    <cellStyle name="Note 2 6 23 2 5" xfId="9337"/>
    <cellStyle name="Note 2 6 23 2 5 2" xfId="18611"/>
    <cellStyle name="Note 2 6 23 2 5 3" xfId="25827"/>
    <cellStyle name="Note 2 6 23 2 5 4" xfId="30898"/>
    <cellStyle name="Note 2 6 23 2 5 5" xfId="35574"/>
    <cellStyle name="Note 2 6 23 2 5 6" xfId="41052"/>
    <cellStyle name="Note 2 6 23 2 5 7" xfId="45950"/>
    <cellStyle name="Note 2 6 23 2 5 8" xfId="51960"/>
    <cellStyle name="Note 2 6 23 2 6" xfId="18607"/>
    <cellStyle name="Note 2 6 23 2 7" xfId="25823"/>
    <cellStyle name="Note 2 6 23 2 8" xfId="30894"/>
    <cellStyle name="Note 2 6 23 2 9" xfId="35570"/>
    <cellStyle name="Note 2 6 23 3" xfId="3719"/>
    <cellStyle name="Note 2 6 23 3 10" xfId="18612"/>
    <cellStyle name="Note 2 6 23 3 11" xfId="25828"/>
    <cellStyle name="Note 2 6 23 3 12" xfId="30899"/>
    <cellStyle name="Note 2 6 23 3 13" xfId="35575"/>
    <cellStyle name="Note 2 6 23 3 14" xfId="41053"/>
    <cellStyle name="Note 2 6 23 3 15" xfId="45951"/>
    <cellStyle name="Note 2 6 23 3 16" xfId="51961"/>
    <cellStyle name="Note 2 6 23 3 2" xfId="7302"/>
    <cellStyle name="Note 2 6 23 3 2 2" xfId="18613"/>
    <cellStyle name="Note 2 6 23 3 2 3" xfId="25829"/>
    <cellStyle name="Note 2 6 23 3 2 4" xfId="30900"/>
    <cellStyle name="Note 2 6 23 3 2 5" xfId="35576"/>
    <cellStyle name="Note 2 6 23 3 2 6" xfId="41054"/>
    <cellStyle name="Note 2 6 23 3 2 7" xfId="45952"/>
    <cellStyle name="Note 2 6 23 3 2 8" xfId="51962"/>
    <cellStyle name="Note 2 6 23 3 3" xfId="7819"/>
    <cellStyle name="Note 2 6 23 3 3 2" xfId="18614"/>
    <cellStyle name="Note 2 6 23 3 3 3" xfId="25830"/>
    <cellStyle name="Note 2 6 23 3 3 4" xfId="30901"/>
    <cellStyle name="Note 2 6 23 3 3 5" xfId="35577"/>
    <cellStyle name="Note 2 6 23 3 3 6" xfId="41055"/>
    <cellStyle name="Note 2 6 23 3 3 7" xfId="45953"/>
    <cellStyle name="Note 2 6 23 3 3 8" xfId="51963"/>
    <cellStyle name="Note 2 6 23 3 4" xfId="8170"/>
    <cellStyle name="Note 2 6 23 3 4 2" xfId="18615"/>
    <cellStyle name="Note 2 6 23 3 4 3" xfId="25831"/>
    <cellStyle name="Note 2 6 23 3 4 4" xfId="30902"/>
    <cellStyle name="Note 2 6 23 3 4 5" xfId="35578"/>
    <cellStyle name="Note 2 6 23 3 4 6" xfId="41056"/>
    <cellStyle name="Note 2 6 23 3 4 7" xfId="45954"/>
    <cellStyle name="Note 2 6 23 3 4 8" xfId="51964"/>
    <cellStyle name="Note 2 6 23 3 5" xfId="8591"/>
    <cellStyle name="Note 2 6 23 3 5 2" xfId="18616"/>
    <cellStyle name="Note 2 6 23 3 5 3" xfId="25832"/>
    <cellStyle name="Note 2 6 23 3 5 4" xfId="30903"/>
    <cellStyle name="Note 2 6 23 3 5 5" xfId="35579"/>
    <cellStyle name="Note 2 6 23 3 5 6" xfId="41057"/>
    <cellStyle name="Note 2 6 23 3 5 7" xfId="45955"/>
    <cellStyle name="Note 2 6 23 3 5 8" xfId="51965"/>
    <cellStyle name="Note 2 6 23 3 6" xfId="8953"/>
    <cellStyle name="Note 2 6 23 3 6 2" xfId="18617"/>
    <cellStyle name="Note 2 6 23 3 6 3" xfId="25833"/>
    <cellStyle name="Note 2 6 23 3 6 4" xfId="30904"/>
    <cellStyle name="Note 2 6 23 3 6 5" xfId="35580"/>
    <cellStyle name="Note 2 6 23 3 6 6" xfId="41058"/>
    <cellStyle name="Note 2 6 23 3 6 7" xfId="45956"/>
    <cellStyle name="Note 2 6 23 3 6 8" xfId="51966"/>
    <cellStyle name="Note 2 6 23 3 7" xfId="9405"/>
    <cellStyle name="Note 2 6 23 3 7 2" xfId="18618"/>
    <cellStyle name="Note 2 6 23 3 7 3" xfId="25834"/>
    <cellStyle name="Note 2 6 23 3 7 4" xfId="30905"/>
    <cellStyle name="Note 2 6 23 3 7 5" xfId="35581"/>
    <cellStyle name="Note 2 6 23 3 7 6" xfId="41059"/>
    <cellStyle name="Note 2 6 23 3 7 7" xfId="45957"/>
    <cellStyle name="Note 2 6 23 3 7 8" xfId="51967"/>
    <cellStyle name="Note 2 6 23 3 8" xfId="9734"/>
    <cellStyle name="Note 2 6 23 3 8 2" xfId="18619"/>
    <cellStyle name="Note 2 6 23 3 8 3" xfId="25835"/>
    <cellStyle name="Note 2 6 23 3 8 4" xfId="30906"/>
    <cellStyle name="Note 2 6 23 3 8 5" xfId="35582"/>
    <cellStyle name="Note 2 6 23 3 8 6" xfId="41060"/>
    <cellStyle name="Note 2 6 23 3 8 7" xfId="45958"/>
    <cellStyle name="Note 2 6 23 3 8 8" xfId="51968"/>
    <cellStyle name="Note 2 6 23 3 9" xfId="10003"/>
    <cellStyle name="Note 2 6 23 3 9 2" xfId="18620"/>
    <cellStyle name="Note 2 6 23 3 9 3" xfId="25836"/>
    <cellStyle name="Note 2 6 23 3 9 4" xfId="30907"/>
    <cellStyle name="Note 2 6 23 3 9 5" xfId="35583"/>
    <cellStyle name="Note 2 6 23 3 9 6" xfId="41061"/>
    <cellStyle name="Note 2 6 23 3 9 7" xfId="45959"/>
    <cellStyle name="Note 2 6 23 3 9 8" xfId="51969"/>
    <cellStyle name="Note 2 6 23 4" xfId="4150"/>
    <cellStyle name="Note 2 6 23 4 10" xfId="18621"/>
    <cellStyle name="Note 2 6 23 4 11" xfId="25837"/>
    <cellStyle name="Note 2 6 23 4 12" xfId="30908"/>
    <cellStyle name="Note 2 6 23 4 13" xfId="35584"/>
    <cellStyle name="Note 2 6 23 4 14" xfId="41062"/>
    <cellStyle name="Note 2 6 23 4 15" xfId="45960"/>
    <cellStyle name="Note 2 6 23 4 16" xfId="51970"/>
    <cellStyle name="Note 2 6 23 4 2" xfId="7165"/>
    <cellStyle name="Note 2 6 23 4 2 2" xfId="18622"/>
    <cellStyle name="Note 2 6 23 4 2 3" xfId="25838"/>
    <cellStyle name="Note 2 6 23 4 2 4" xfId="30909"/>
    <cellStyle name="Note 2 6 23 4 2 5" xfId="35585"/>
    <cellStyle name="Note 2 6 23 4 2 6" xfId="41063"/>
    <cellStyle name="Note 2 6 23 4 2 7" xfId="45961"/>
    <cellStyle name="Note 2 6 23 4 2 8" xfId="51971"/>
    <cellStyle name="Note 2 6 23 4 3" xfId="7720"/>
    <cellStyle name="Note 2 6 23 4 3 2" xfId="18623"/>
    <cellStyle name="Note 2 6 23 4 3 3" xfId="25839"/>
    <cellStyle name="Note 2 6 23 4 3 4" xfId="30910"/>
    <cellStyle name="Note 2 6 23 4 3 5" xfId="35586"/>
    <cellStyle name="Note 2 6 23 4 3 6" xfId="41064"/>
    <cellStyle name="Note 2 6 23 4 3 7" xfId="45962"/>
    <cellStyle name="Note 2 6 23 4 3 8" xfId="51972"/>
    <cellStyle name="Note 2 6 23 4 4" xfId="8032"/>
    <cellStyle name="Note 2 6 23 4 4 2" xfId="18624"/>
    <cellStyle name="Note 2 6 23 4 4 3" xfId="25840"/>
    <cellStyle name="Note 2 6 23 4 4 4" xfId="30911"/>
    <cellStyle name="Note 2 6 23 4 4 5" xfId="35587"/>
    <cellStyle name="Note 2 6 23 4 4 6" xfId="41065"/>
    <cellStyle name="Note 2 6 23 4 4 7" xfId="45963"/>
    <cellStyle name="Note 2 6 23 4 4 8" xfId="51973"/>
    <cellStyle name="Note 2 6 23 4 5" xfId="8493"/>
    <cellStyle name="Note 2 6 23 4 5 2" xfId="18625"/>
    <cellStyle name="Note 2 6 23 4 5 3" xfId="25841"/>
    <cellStyle name="Note 2 6 23 4 5 4" xfId="30912"/>
    <cellStyle name="Note 2 6 23 4 5 5" xfId="35588"/>
    <cellStyle name="Note 2 6 23 4 5 6" xfId="41066"/>
    <cellStyle name="Note 2 6 23 4 5 7" xfId="45964"/>
    <cellStyle name="Note 2 6 23 4 5 8" xfId="51974"/>
    <cellStyle name="Note 2 6 23 4 6" xfId="8832"/>
    <cellStyle name="Note 2 6 23 4 6 2" xfId="18626"/>
    <cellStyle name="Note 2 6 23 4 6 3" xfId="25842"/>
    <cellStyle name="Note 2 6 23 4 6 4" xfId="30913"/>
    <cellStyle name="Note 2 6 23 4 6 5" xfId="35589"/>
    <cellStyle name="Note 2 6 23 4 6 6" xfId="41067"/>
    <cellStyle name="Note 2 6 23 4 6 7" xfId="45965"/>
    <cellStyle name="Note 2 6 23 4 6 8" xfId="51975"/>
    <cellStyle name="Note 2 6 23 4 7" xfId="9294"/>
    <cellStyle name="Note 2 6 23 4 7 2" xfId="18627"/>
    <cellStyle name="Note 2 6 23 4 7 3" xfId="25843"/>
    <cellStyle name="Note 2 6 23 4 7 4" xfId="30914"/>
    <cellStyle name="Note 2 6 23 4 7 5" xfId="35590"/>
    <cellStyle name="Note 2 6 23 4 7 6" xfId="41068"/>
    <cellStyle name="Note 2 6 23 4 7 7" xfId="45966"/>
    <cellStyle name="Note 2 6 23 4 7 8" xfId="51976"/>
    <cellStyle name="Note 2 6 23 4 8" xfId="9656"/>
    <cellStyle name="Note 2 6 23 4 8 2" xfId="18628"/>
    <cellStyle name="Note 2 6 23 4 8 3" xfId="25844"/>
    <cellStyle name="Note 2 6 23 4 8 4" xfId="30915"/>
    <cellStyle name="Note 2 6 23 4 8 5" xfId="35591"/>
    <cellStyle name="Note 2 6 23 4 8 6" xfId="41069"/>
    <cellStyle name="Note 2 6 23 4 8 7" xfId="45967"/>
    <cellStyle name="Note 2 6 23 4 8 8" xfId="51977"/>
    <cellStyle name="Note 2 6 23 4 9" xfId="9925"/>
    <cellStyle name="Note 2 6 23 4 9 2" xfId="18629"/>
    <cellStyle name="Note 2 6 23 4 9 3" xfId="25845"/>
    <cellStyle name="Note 2 6 23 4 9 4" xfId="30916"/>
    <cellStyle name="Note 2 6 23 4 9 5" xfId="35592"/>
    <cellStyle name="Note 2 6 23 4 9 6" xfId="41070"/>
    <cellStyle name="Note 2 6 23 4 9 7" xfId="45968"/>
    <cellStyle name="Note 2 6 23 4 9 8" xfId="51978"/>
    <cellStyle name="Note 2 6 23 5" xfId="4480"/>
    <cellStyle name="Note 2 6 23 5 2" xfId="18630"/>
    <cellStyle name="Note 2 6 23 5 3" xfId="25846"/>
    <cellStyle name="Note 2 6 23 5 4" xfId="30917"/>
    <cellStyle name="Note 2 6 23 5 5" xfId="35593"/>
    <cellStyle name="Note 2 6 23 5 6" xfId="41071"/>
    <cellStyle name="Note 2 6 23 5 7" xfId="45969"/>
    <cellStyle name="Note 2 6 23 5 8" xfId="51979"/>
    <cellStyle name="Note 2 6 23 6" xfId="5957"/>
    <cellStyle name="Note 2 6 23 6 2" xfId="18631"/>
    <cellStyle name="Note 2 6 23 6 3" xfId="25847"/>
    <cellStyle name="Note 2 6 23 6 4" xfId="30918"/>
    <cellStyle name="Note 2 6 23 6 5" xfId="35594"/>
    <cellStyle name="Note 2 6 23 6 6" xfId="41072"/>
    <cellStyle name="Note 2 6 23 6 7" xfId="45970"/>
    <cellStyle name="Note 2 6 23 6 8" xfId="51980"/>
    <cellStyle name="Note 2 6 23 7" xfId="4901"/>
    <cellStyle name="Note 2 6 23 7 2" xfId="18632"/>
    <cellStyle name="Note 2 6 23 7 3" xfId="25848"/>
    <cellStyle name="Note 2 6 23 7 4" xfId="30919"/>
    <cellStyle name="Note 2 6 23 7 5" xfId="35595"/>
    <cellStyle name="Note 2 6 23 7 6" xfId="41073"/>
    <cellStyle name="Note 2 6 23 7 7" xfId="45971"/>
    <cellStyle name="Note 2 6 23 7 8" xfId="51981"/>
    <cellStyle name="Note 2 6 23 8" xfId="6263"/>
    <cellStyle name="Note 2 6 23 8 2" xfId="18633"/>
    <cellStyle name="Note 2 6 23 8 3" xfId="25849"/>
    <cellStyle name="Note 2 6 23 8 4" xfId="30920"/>
    <cellStyle name="Note 2 6 23 8 5" xfId="35596"/>
    <cellStyle name="Note 2 6 23 8 6" xfId="41074"/>
    <cellStyle name="Note 2 6 23 8 7" xfId="45972"/>
    <cellStyle name="Note 2 6 23 8 8" xfId="51982"/>
    <cellStyle name="Note 2 6 23 9" xfId="12119"/>
    <cellStyle name="Note 2 6 24" xfId="2651"/>
    <cellStyle name="Note 2 6 24 10" xfId="14777"/>
    <cellStyle name="Note 2 6 24 11" xfId="47298"/>
    <cellStyle name="Note 2 6 24 2" xfId="5114"/>
    <cellStyle name="Note 2 6 24 2 10" xfId="41075"/>
    <cellStyle name="Note 2 6 24 2 11" xfId="45973"/>
    <cellStyle name="Note 2 6 24 2 12" xfId="51983"/>
    <cellStyle name="Note 2 6 24 2 2" xfId="7277"/>
    <cellStyle name="Note 2 6 24 2 2 2" xfId="18635"/>
    <cellStyle name="Note 2 6 24 2 2 3" xfId="25851"/>
    <cellStyle name="Note 2 6 24 2 2 4" xfId="30922"/>
    <cellStyle name="Note 2 6 24 2 2 5" xfId="35598"/>
    <cellStyle name="Note 2 6 24 2 2 6" xfId="41076"/>
    <cellStyle name="Note 2 6 24 2 2 7" xfId="45974"/>
    <cellStyle name="Note 2 6 24 2 2 8" xfId="51984"/>
    <cellStyle name="Note 2 6 24 2 3" xfId="8144"/>
    <cellStyle name="Note 2 6 24 2 3 2" xfId="18636"/>
    <cellStyle name="Note 2 6 24 2 3 3" xfId="25852"/>
    <cellStyle name="Note 2 6 24 2 3 4" xfId="30923"/>
    <cellStyle name="Note 2 6 24 2 3 5" xfId="35599"/>
    <cellStyle name="Note 2 6 24 2 3 6" xfId="41077"/>
    <cellStyle name="Note 2 6 24 2 3 7" xfId="45975"/>
    <cellStyle name="Note 2 6 24 2 3 8" xfId="51985"/>
    <cellStyle name="Note 2 6 24 2 4" xfId="8932"/>
    <cellStyle name="Note 2 6 24 2 4 2" xfId="18637"/>
    <cellStyle name="Note 2 6 24 2 4 3" xfId="25853"/>
    <cellStyle name="Note 2 6 24 2 4 4" xfId="30924"/>
    <cellStyle name="Note 2 6 24 2 4 5" xfId="35600"/>
    <cellStyle name="Note 2 6 24 2 4 6" xfId="41078"/>
    <cellStyle name="Note 2 6 24 2 4 7" xfId="45976"/>
    <cellStyle name="Note 2 6 24 2 4 8" xfId="51986"/>
    <cellStyle name="Note 2 6 24 2 5" xfId="9384"/>
    <cellStyle name="Note 2 6 24 2 5 2" xfId="18638"/>
    <cellStyle name="Note 2 6 24 2 5 3" xfId="25854"/>
    <cellStyle name="Note 2 6 24 2 5 4" xfId="30925"/>
    <cellStyle name="Note 2 6 24 2 5 5" xfId="35601"/>
    <cellStyle name="Note 2 6 24 2 5 6" xfId="41079"/>
    <cellStyle name="Note 2 6 24 2 5 7" xfId="45977"/>
    <cellStyle name="Note 2 6 24 2 5 8" xfId="51987"/>
    <cellStyle name="Note 2 6 24 2 6" xfId="18634"/>
    <cellStyle name="Note 2 6 24 2 7" xfId="25850"/>
    <cellStyle name="Note 2 6 24 2 8" xfId="30921"/>
    <cellStyle name="Note 2 6 24 2 9" xfId="35597"/>
    <cellStyle name="Note 2 6 24 3" xfId="5022"/>
    <cellStyle name="Note 2 6 24 3 10" xfId="18639"/>
    <cellStyle name="Note 2 6 24 3 11" xfId="25855"/>
    <cellStyle name="Note 2 6 24 3 12" xfId="30926"/>
    <cellStyle name="Note 2 6 24 3 13" xfId="35602"/>
    <cellStyle name="Note 2 6 24 3 14" xfId="41080"/>
    <cellStyle name="Note 2 6 24 3 15" xfId="45978"/>
    <cellStyle name="Note 2 6 24 3 16" xfId="51988"/>
    <cellStyle name="Note 2 6 24 3 2" xfId="6906"/>
    <cellStyle name="Note 2 6 24 3 2 2" xfId="18640"/>
    <cellStyle name="Note 2 6 24 3 2 3" xfId="25856"/>
    <cellStyle name="Note 2 6 24 3 2 4" xfId="30927"/>
    <cellStyle name="Note 2 6 24 3 2 5" xfId="35603"/>
    <cellStyle name="Note 2 6 24 3 2 6" xfId="41081"/>
    <cellStyle name="Note 2 6 24 3 2 7" xfId="45979"/>
    <cellStyle name="Note 2 6 24 3 2 8" xfId="51989"/>
    <cellStyle name="Note 2 6 24 3 3" xfId="7549"/>
    <cellStyle name="Note 2 6 24 3 3 2" xfId="18641"/>
    <cellStyle name="Note 2 6 24 3 3 3" xfId="25857"/>
    <cellStyle name="Note 2 6 24 3 3 4" xfId="30928"/>
    <cellStyle name="Note 2 6 24 3 3 5" xfId="35604"/>
    <cellStyle name="Note 2 6 24 3 3 6" xfId="41082"/>
    <cellStyle name="Note 2 6 24 3 3 7" xfId="45980"/>
    <cellStyle name="Note 2 6 24 3 3 8" xfId="51990"/>
    <cellStyle name="Note 2 6 24 3 4" xfId="5556"/>
    <cellStyle name="Note 2 6 24 3 4 2" xfId="18642"/>
    <cellStyle name="Note 2 6 24 3 4 3" xfId="25858"/>
    <cellStyle name="Note 2 6 24 3 4 4" xfId="30929"/>
    <cellStyle name="Note 2 6 24 3 4 5" xfId="35605"/>
    <cellStyle name="Note 2 6 24 3 4 6" xfId="41083"/>
    <cellStyle name="Note 2 6 24 3 4 7" xfId="45981"/>
    <cellStyle name="Note 2 6 24 3 4 8" xfId="51991"/>
    <cellStyle name="Note 2 6 24 3 5" xfId="5040"/>
    <cellStyle name="Note 2 6 24 3 5 2" xfId="18643"/>
    <cellStyle name="Note 2 6 24 3 5 3" xfId="25859"/>
    <cellStyle name="Note 2 6 24 3 5 4" xfId="30930"/>
    <cellStyle name="Note 2 6 24 3 5 5" xfId="35606"/>
    <cellStyle name="Note 2 6 24 3 5 6" xfId="41084"/>
    <cellStyle name="Note 2 6 24 3 5 7" xfId="45982"/>
    <cellStyle name="Note 2 6 24 3 5 8" xfId="51992"/>
    <cellStyle name="Note 2 6 24 3 6" xfId="7616"/>
    <cellStyle name="Note 2 6 24 3 6 2" xfId="18644"/>
    <cellStyle name="Note 2 6 24 3 6 3" xfId="25860"/>
    <cellStyle name="Note 2 6 24 3 6 4" xfId="30931"/>
    <cellStyle name="Note 2 6 24 3 6 5" xfId="35607"/>
    <cellStyle name="Note 2 6 24 3 6 6" xfId="41085"/>
    <cellStyle name="Note 2 6 24 3 6 7" xfId="45983"/>
    <cellStyle name="Note 2 6 24 3 6 8" xfId="51993"/>
    <cellStyle name="Note 2 6 24 3 7" xfId="3778"/>
    <cellStyle name="Note 2 6 24 3 7 2" xfId="18645"/>
    <cellStyle name="Note 2 6 24 3 7 3" xfId="25861"/>
    <cellStyle name="Note 2 6 24 3 7 4" xfId="30932"/>
    <cellStyle name="Note 2 6 24 3 7 5" xfId="35608"/>
    <cellStyle name="Note 2 6 24 3 7 6" xfId="41086"/>
    <cellStyle name="Note 2 6 24 3 7 7" xfId="45984"/>
    <cellStyle name="Note 2 6 24 3 7 8" xfId="51994"/>
    <cellStyle name="Note 2 6 24 3 8" xfId="9046"/>
    <cellStyle name="Note 2 6 24 3 8 2" xfId="18646"/>
    <cellStyle name="Note 2 6 24 3 8 3" xfId="25862"/>
    <cellStyle name="Note 2 6 24 3 8 4" xfId="30933"/>
    <cellStyle name="Note 2 6 24 3 8 5" xfId="35609"/>
    <cellStyle name="Note 2 6 24 3 8 6" xfId="41087"/>
    <cellStyle name="Note 2 6 24 3 8 7" xfId="45985"/>
    <cellStyle name="Note 2 6 24 3 8 8" xfId="51995"/>
    <cellStyle name="Note 2 6 24 3 9" xfId="8402"/>
    <cellStyle name="Note 2 6 24 3 9 2" xfId="18647"/>
    <cellStyle name="Note 2 6 24 3 9 3" xfId="25863"/>
    <cellStyle name="Note 2 6 24 3 9 4" xfId="30934"/>
    <cellStyle name="Note 2 6 24 3 9 5" xfId="35610"/>
    <cellStyle name="Note 2 6 24 3 9 6" xfId="41088"/>
    <cellStyle name="Note 2 6 24 3 9 7" xfId="45986"/>
    <cellStyle name="Note 2 6 24 3 9 8" xfId="51996"/>
    <cellStyle name="Note 2 6 24 4" xfId="5458"/>
    <cellStyle name="Note 2 6 24 4 10" xfId="18648"/>
    <cellStyle name="Note 2 6 24 4 11" xfId="25864"/>
    <cellStyle name="Note 2 6 24 4 12" xfId="30935"/>
    <cellStyle name="Note 2 6 24 4 13" xfId="35611"/>
    <cellStyle name="Note 2 6 24 4 14" xfId="41089"/>
    <cellStyle name="Note 2 6 24 4 15" xfId="45987"/>
    <cellStyle name="Note 2 6 24 4 16" xfId="51997"/>
    <cellStyle name="Note 2 6 24 4 2" xfId="7291"/>
    <cellStyle name="Note 2 6 24 4 2 2" xfId="18649"/>
    <cellStyle name="Note 2 6 24 4 2 3" xfId="25865"/>
    <cellStyle name="Note 2 6 24 4 2 4" xfId="30936"/>
    <cellStyle name="Note 2 6 24 4 2 5" xfId="35612"/>
    <cellStyle name="Note 2 6 24 4 2 6" xfId="41090"/>
    <cellStyle name="Note 2 6 24 4 2 7" xfId="45988"/>
    <cellStyle name="Note 2 6 24 4 2 8" xfId="51998"/>
    <cellStyle name="Note 2 6 24 4 3" xfId="7808"/>
    <cellStyle name="Note 2 6 24 4 3 2" xfId="18650"/>
    <cellStyle name="Note 2 6 24 4 3 3" xfId="25866"/>
    <cellStyle name="Note 2 6 24 4 3 4" xfId="30937"/>
    <cellStyle name="Note 2 6 24 4 3 5" xfId="35613"/>
    <cellStyle name="Note 2 6 24 4 3 6" xfId="41091"/>
    <cellStyle name="Note 2 6 24 4 3 7" xfId="45989"/>
    <cellStyle name="Note 2 6 24 4 3 8" xfId="51999"/>
    <cellStyle name="Note 2 6 24 4 4" xfId="8160"/>
    <cellStyle name="Note 2 6 24 4 4 2" xfId="18651"/>
    <cellStyle name="Note 2 6 24 4 4 3" xfId="25867"/>
    <cellStyle name="Note 2 6 24 4 4 4" xfId="30938"/>
    <cellStyle name="Note 2 6 24 4 4 5" xfId="35614"/>
    <cellStyle name="Note 2 6 24 4 4 6" xfId="41092"/>
    <cellStyle name="Note 2 6 24 4 4 7" xfId="45990"/>
    <cellStyle name="Note 2 6 24 4 4 8" xfId="52000"/>
    <cellStyle name="Note 2 6 24 4 5" xfId="8580"/>
    <cellStyle name="Note 2 6 24 4 5 2" xfId="18652"/>
    <cellStyle name="Note 2 6 24 4 5 3" xfId="25868"/>
    <cellStyle name="Note 2 6 24 4 5 4" xfId="30939"/>
    <cellStyle name="Note 2 6 24 4 5 5" xfId="35615"/>
    <cellStyle name="Note 2 6 24 4 5 6" xfId="41093"/>
    <cellStyle name="Note 2 6 24 4 5 7" xfId="45991"/>
    <cellStyle name="Note 2 6 24 4 5 8" xfId="52001"/>
    <cellStyle name="Note 2 6 24 4 6" xfId="8945"/>
    <cellStyle name="Note 2 6 24 4 6 2" xfId="18653"/>
    <cellStyle name="Note 2 6 24 4 6 3" xfId="25869"/>
    <cellStyle name="Note 2 6 24 4 6 4" xfId="30940"/>
    <cellStyle name="Note 2 6 24 4 6 5" xfId="35616"/>
    <cellStyle name="Note 2 6 24 4 6 6" xfId="41094"/>
    <cellStyle name="Note 2 6 24 4 6 7" xfId="45992"/>
    <cellStyle name="Note 2 6 24 4 6 8" xfId="52002"/>
    <cellStyle name="Note 2 6 24 4 7" xfId="9396"/>
    <cellStyle name="Note 2 6 24 4 7 2" xfId="18654"/>
    <cellStyle name="Note 2 6 24 4 7 3" xfId="25870"/>
    <cellStyle name="Note 2 6 24 4 7 4" xfId="30941"/>
    <cellStyle name="Note 2 6 24 4 7 5" xfId="35617"/>
    <cellStyle name="Note 2 6 24 4 7 6" xfId="41095"/>
    <cellStyle name="Note 2 6 24 4 7 7" xfId="45993"/>
    <cellStyle name="Note 2 6 24 4 7 8" xfId="52003"/>
    <cellStyle name="Note 2 6 24 4 8" xfId="9726"/>
    <cellStyle name="Note 2 6 24 4 8 2" xfId="18655"/>
    <cellStyle name="Note 2 6 24 4 8 3" xfId="25871"/>
    <cellStyle name="Note 2 6 24 4 8 4" xfId="30942"/>
    <cellStyle name="Note 2 6 24 4 8 5" xfId="35618"/>
    <cellStyle name="Note 2 6 24 4 8 6" xfId="41096"/>
    <cellStyle name="Note 2 6 24 4 8 7" xfId="45994"/>
    <cellStyle name="Note 2 6 24 4 8 8" xfId="52004"/>
    <cellStyle name="Note 2 6 24 4 9" xfId="9994"/>
    <cellStyle name="Note 2 6 24 4 9 2" xfId="18656"/>
    <cellStyle name="Note 2 6 24 4 9 3" xfId="25872"/>
    <cellStyle name="Note 2 6 24 4 9 4" xfId="30943"/>
    <cellStyle name="Note 2 6 24 4 9 5" xfId="35619"/>
    <cellStyle name="Note 2 6 24 4 9 6" xfId="41097"/>
    <cellStyle name="Note 2 6 24 4 9 7" xfId="45995"/>
    <cellStyle name="Note 2 6 24 4 9 8" xfId="52005"/>
    <cellStyle name="Note 2 6 24 5" xfId="5392"/>
    <cellStyle name="Note 2 6 24 5 2" xfId="18657"/>
    <cellStyle name="Note 2 6 24 5 3" xfId="25873"/>
    <cellStyle name="Note 2 6 24 5 4" xfId="30944"/>
    <cellStyle name="Note 2 6 24 5 5" xfId="35620"/>
    <cellStyle name="Note 2 6 24 5 6" xfId="41098"/>
    <cellStyle name="Note 2 6 24 5 7" xfId="45996"/>
    <cellStyle name="Note 2 6 24 5 8" xfId="52006"/>
    <cellStyle name="Note 2 6 24 6" xfId="5886"/>
    <cellStyle name="Note 2 6 24 6 2" xfId="18658"/>
    <cellStyle name="Note 2 6 24 6 3" xfId="25874"/>
    <cellStyle name="Note 2 6 24 6 4" xfId="30945"/>
    <cellStyle name="Note 2 6 24 6 5" xfId="35621"/>
    <cellStyle name="Note 2 6 24 6 6" xfId="41099"/>
    <cellStyle name="Note 2 6 24 6 7" xfId="45997"/>
    <cellStyle name="Note 2 6 24 6 8" xfId="52007"/>
    <cellStyle name="Note 2 6 24 7" xfId="5209"/>
    <cellStyle name="Note 2 6 24 7 2" xfId="18659"/>
    <cellStyle name="Note 2 6 24 7 3" xfId="25875"/>
    <cellStyle name="Note 2 6 24 7 4" xfId="30946"/>
    <cellStyle name="Note 2 6 24 7 5" xfId="35622"/>
    <cellStyle name="Note 2 6 24 7 6" xfId="41100"/>
    <cellStyle name="Note 2 6 24 7 7" xfId="45998"/>
    <cellStyle name="Note 2 6 24 7 8" xfId="52008"/>
    <cellStyle name="Note 2 6 24 8" xfId="6386"/>
    <cellStyle name="Note 2 6 24 8 2" xfId="18660"/>
    <cellStyle name="Note 2 6 24 8 3" xfId="25876"/>
    <cellStyle name="Note 2 6 24 8 4" xfId="30947"/>
    <cellStyle name="Note 2 6 24 8 5" xfId="35623"/>
    <cellStyle name="Note 2 6 24 8 6" xfId="41101"/>
    <cellStyle name="Note 2 6 24 8 7" xfId="45999"/>
    <cellStyle name="Note 2 6 24 8 8" xfId="52009"/>
    <cellStyle name="Note 2 6 24 9" xfId="12338"/>
    <cellStyle name="Note 2 6 25" xfId="2671"/>
    <cellStyle name="Note 2 6 25 10" xfId="20278"/>
    <cellStyle name="Note 2 6 25 11" xfId="47308"/>
    <cellStyle name="Note 2 6 25 2" xfId="5127"/>
    <cellStyle name="Note 2 6 25 2 10" xfId="41102"/>
    <cellStyle name="Note 2 6 25 2 11" xfId="46000"/>
    <cellStyle name="Note 2 6 25 2 12" xfId="52010"/>
    <cellStyle name="Note 2 6 25 2 2" xfId="7283"/>
    <cellStyle name="Note 2 6 25 2 2 2" xfId="18662"/>
    <cellStyle name="Note 2 6 25 2 2 3" xfId="25878"/>
    <cellStyle name="Note 2 6 25 2 2 4" xfId="30949"/>
    <cellStyle name="Note 2 6 25 2 2 5" xfId="35625"/>
    <cellStyle name="Note 2 6 25 2 2 6" xfId="41103"/>
    <cellStyle name="Note 2 6 25 2 2 7" xfId="46001"/>
    <cellStyle name="Note 2 6 25 2 2 8" xfId="52011"/>
    <cellStyle name="Note 2 6 25 2 3" xfId="8151"/>
    <cellStyle name="Note 2 6 25 2 3 2" xfId="18663"/>
    <cellStyle name="Note 2 6 25 2 3 3" xfId="25879"/>
    <cellStyle name="Note 2 6 25 2 3 4" xfId="30950"/>
    <cellStyle name="Note 2 6 25 2 3 5" xfId="35626"/>
    <cellStyle name="Note 2 6 25 2 3 6" xfId="41104"/>
    <cellStyle name="Note 2 6 25 2 3 7" xfId="46002"/>
    <cellStyle name="Note 2 6 25 2 3 8" xfId="52012"/>
    <cellStyle name="Note 2 6 25 2 4" xfId="8938"/>
    <cellStyle name="Note 2 6 25 2 4 2" xfId="18664"/>
    <cellStyle name="Note 2 6 25 2 4 3" xfId="25880"/>
    <cellStyle name="Note 2 6 25 2 4 4" xfId="30951"/>
    <cellStyle name="Note 2 6 25 2 4 5" xfId="35627"/>
    <cellStyle name="Note 2 6 25 2 4 6" xfId="41105"/>
    <cellStyle name="Note 2 6 25 2 4 7" xfId="46003"/>
    <cellStyle name="Note 2 6 25 2 4 8" xfId="52013"/>
    <cellStyle name="Note 2 6 25 2 5" xfId="9389"/>
    <cellStyle name="Note 2 6 25 2 5 2" xfId="18665"/>
    <cellStyle name="Note 2 6 25 2 5 3" xfId="25881"/>
    <cellStyle name="Note 2 6 25 2 5 4" xfId="30952"/>
    <cellStyle name="Note 2 6 25 2 5 5" xfId="35628"/>
    <cellStyle name="Note 2 6 25 2 5 6" xfId="41106"/>
    <cellStyle name="Note 2 6 25 2 5 7" xfId="46004"/>
    <cellStyle name="Note 2 6 25 2 5 8" xfId="52014"/>
    <cellStyle name="Note 2 6 25 2 6" xfId="18661"/>
    <cellStyle name="Note 2 6 25 2 7" xfId="25877"/>
    <cellStyle name="Note 2 6 25 2 8" xfId="30948"/>
    <cellStyle name="Note 2 6 25 2 9" xfId="35624"/>
    <cellStyle name="Note 2 6 25 3" xfId="4086"/>
    <cellStyle name="Note 2 6 25 3 10" xfId="18666"/>
    <cellStyle name="Note 2 6 25 3 11" xfId="25882"/>
    <cellStyle name="Note 2 6 25 3 12" xfId="30953"/>
    <cellStyle name="Note 2 6 25 3 13" xfId="35629"/>
    <cellStyle name="Note 2 6 25 3 14" xfId="41107"/>
    <cellStyle name="Note 2 6 25 3 15" xfId="46005"/>
    <cellStyle name="Note 2 6 25 3 16" xfId="52015"/>
    <cellStyle name="Note 2 6 25 3 2" xfId="6956"/>
    <cellStyle name="Note 2 6 25 3 2 2" xfId="18667"/>
    <cellStyle name="Note 2 6 25 3 2 3" xfId="25883"/>
    <cellStyle name="Note 2 6 25 3 2 4" xfId="30954"/>
    <cellStyle name="Note 2 6 25 3 2 5" xfId="35630"/>
    <cellStyle name="Note 2 6 25 3 2 6" xfId="41108"/>
    <cellStyle name="Note 2 6 25 3 2 7" xfId="46006"/>
    <cellStyle name="Note 2 6 25 3 2 8" xfId="52016"/>
    <cellStyle name="Note 2 6 25 3 3" xfId="7581"/>
    <cellStyle name="Note 2 6 25 3 3 2" xfId="18668"/>
    <cellStyle name="Note 2 6 25 3 3 3" xfId="25884"/>
    <cellStyle name="Note 2 6 25 3 3 4" xfId="30955"/>
    <cellStyle name="Note 2 6 25 3 3 5" xfId="35631"/>
    <cellStyle name="Note 2 6 25 3 3 6" xfId="41109"/>
    <cellStyle name="Note 2 6 25 3 3 7" xfId="46007"/>
    <cellStyle name="Note 2 6 25 3 3 8" xfId="52017"/>
    <cellStyle name="Note 2 6 25 3 4" xfId="3936"/>
    <cellStyle name="Note 2 6 25 3 4 2" xfId="18669"/>
    <cellStyle name="Note 2 6 25 3 4 3" xfId="25885"/>
    <cellStyle name="Note 2 6 25 3 4 4" xfId="30956"/>
    <cellStyle name="Note 2 6 25 3 4 5" xfId="35632"/>
    <cellStyle name="Note 2 6 25 3 4 6" xfId="41110"/>
    <cellStyle name="Note 2 6 25 3 4 7" xfId="46008"/>
    <cellStyle name="Note 2 6 25 3 4 8" xfId="52018"/>
    <cellStyle name="Note 2 6 25 3 5" xfId="5602"/>
    <cellStyle name="Note 2 6 25 3 5 2" xfId="18670"/>
    <cellStyle name="Note 2 6 25 3 5 3" xfId="25886"/>
    <cellStyle name="Note 2 6 25 3 5 4" xfId="30957"/>
    <cellStyle name="Note 2 6 25 3 5 5" xfId="35633"/>
    <cellStyle name="Note 2 6 25 3 5 6" xfId="41111"/>
    <cellStyle name="Note 2 6 25 3 5 7" xfId="46009"/>
    <cellStyle name="Note 2 6 25 3 5 8" xfId="52019"/>
    <cellStyle name="Note 2 6 25 3 6" xfId="8271"/>
    <cellStyle name="Note 2 6 25 3 6 2" xfId="18671"/>
    <cellStyle name="Note 2 6 25 3 6 3" xfId="25887"/>
    <cellStyle name="Note 2 6 25 3 6 4" xfId="30958"/>
    <cellStyle name="Note 2 6 25 3 6 5" xfId="35634"/>
    <cellStyle name="Note 2 6 25 3 6 6" xfId="41112"/>
    <cellStyle name="Note 2 6 25 3 6 7" xfId="46010"/>
    <cellStyle name="Note 2 6 25 3 6 8" xfId="52020"/>
    <cellStyle name="Note 2 6 25 3 7" xfId="8112"/>
    <cellStyle name="Note 2 6 25 3 7 2" xfId="18672"/>
    <cellStyle name="Note 2 6 25 3 7 3" xfId="25888"/>
    <cellStyle name="Note 2 6 25 3 7 4" xfId="30959"/>
    <cellStyle name="Note 2 6 25 3 7 5" xfId="35635"/>
    <cellStyle name="Note 2 6 25 3 7 6" xfId="41113"/>
    <cellStyle name="Note 2 6 25 3 7 7" xfId="46011"/>
    <cellStyle name="Note 2 6 25 3 7 8" xfId="52021"/>
    <cellStyle name="Note 2 6 25 3 8" xfId="5277"/>
    <cellStyle name="Note 2 6 25 3 8 2" xfId="18673"/>
    <cellStyle name="Note 2 6 25 3 8 3" xfId="25889"/>
    <cellStyle name="Note 2 6 25 3 8 4" xfId="30960"/>
    <cellStyle name="Note 2 6 25 3 8 5" xfId="35636"/>
    <cellStyle name="Note 2 6 25 3 8 6" xfId="41114"/>
    <cellStyle name="Note 2 6 25 3 8 7" xfId="46012"/>
    <cellStyle name="Note 2 6 25 3 8 8" xfId="52022"/>
    <cellStyle name="Note 2 6 25 3 9" xfId="6420"/>
    <cellStyle name="Note 2 6 25 3 9 2" xfId="18674"/>
    <cellStyle name="Note 2 6 25 3 9 3" xfId="25890"/>
    <cellStyle name="Note 2 6 25 3 9 4" xfId="30961"/>
    <cellStyle name="Note 2 6 25 3 9 5" xfId="35637"/>
    <cellStyle name="Note 2 6 25 3 9 6" xfId="41115"/>
    <cellStyle name="Note 2 6 25 3 9 7" xfId="46013"/>
    <cellStyle name="Note 2 6 25 3 9 8" xfId="52023"/>
    <cellStyle name="Note 2 6 25 4" xfId="5147"/>
    <cellStyle name="Note 2 6 25 4 10" xfId="18675"/>
    <cellStyle name="Note 2 6 25 4 11" xfId="25891"/>
    <cellStyle name="Note 2 6 25 4 12" xfId="30962"/>
    <cellStyle name="Note 2 6 25 4 13" xfId="35638"/>
    <cellStyle name="Note 2 6 25 4 14" xfId="41116"/>
    <cellStyle name="Note 2 6 25 4 15" xfId="46014"/>
    <cellStyle name="Note 2 6 25 4 16" xfId="52024"/>
    <cellStyle name="Note 2 6 25 4 2" xfId="7510"/>
    <cellStyle name="Note 2 6 25 4 2 2" xfId="18676"/>
    <cellStyle name="Note 2 6 25 4 2 3" xfId="25892"/>
    <cellStyle name="Note 2 6 25 4 2 4" xfId="30963"/>
    <cellStyle name="Note 2 6 25 4 2 5" xfId="35639"/>
    <cellStyle name="Note 2 6 25 4 2 6" xfId="41117"/>
    <cellStyle name="Note 2 6 25 4 2 7" xfId="46015"/>
    <cellStyle name="Note 2 6 25 4 2 8" xfId="52025"/>
    <cellStyle name="Note 2 6 25 4 3" xfId="8005"/>
    <cellStyle name="Note 2 6 25 4 3 2" xfId="18677"/>
    <cellStyle name="Note 2 6 25 4 3 3" xfId="25893"/>
    <cellStyle name="Note 2 6 25 4 3 4" xfId="30964"/>
    <cellStyle name="Note 2 6 25 4 3 5" xfId="35640"/>
    <cellStyle name="Note 2 6 25 4 3 6" xfId="41118"/>
    <cellStyle name="Note 2 6 25 4 3 7" xfId="46016"/>
    <cellStyle name="Note 2 6 25 4 3 8" xfId="52026"/>
    <cellStyle name="Note 2 6 25 4 4" xfId="8369"/>
    <cellStyle name="Note 2 6 25 4 4 2" xfId="18678"/>
    <cellStyle name="Note 2 6 25 4 4 3" xfId="25894"/>
    <cellStyle name="Note 2 6 25 4 4 4" xfId="30965"/>
    <cellStyle name="Note 2 6 25 4 4 5" xfId="35641"/>
    <cellStyle name="Note 2 6 25 4 4 6" xfId="41119"/>
    <cellStyle name="Note 2 6 25 4 4 7" xfId="46017"/>
    <cellStyle name="Note 2 6 25 4 4 8" xfId="52027"/>
    <cellStyle name="Note 2 6 25 4 5" xfId="8781"/>
    <cellStyle name="Note 2 6 25 4 5 2" xfId="18679"/>
    <cellStyle name="Note 2 6 25 4 5 3" xfId="25895"/>
    <cellStyle name="Note 2 6 25 4 5 4" xfId="30966"/>
    <cellStyle name="Note 2 6 25 4 5 5" xfId="35642"/>
    <cellStyle name="Note 2 6 25 4 5 6" xfId="41120"/>
    <cellStyle name="Note 2 6 25 4 5 7" xfId="46018"/>
    <cellStyle name="Note 2 6 25 4 5 8" xfId="52028"/>
    <cellStyle name="Note 2 6 25 4 6" xfId="9151"/>
    <cellStyle name="Note 2 6 25 4 6 2" xfId="18680"/>
    <cellStyle name="Note 2 6 25 4 6 3" xfId="25896"/>
    <cellStyle name="Note 2 6 25 4 6 4" xfId="30967"/>
    <cellStyle name="Note 2 6 25 4 6 5" xfId="35643"/>
    <cellStyle name="Note 2 6 25 4 6 6" xfId="41121"/>
    <cellStyle name="Note 2 6 25 4 6 7" xfId="46019"/>
    <cellStyle name="Note 2 6 25 4 6 8" xfId="52029"/>
    <cellStyle name="Note 2 6 25 4 7" xfId="9573"/>
    <cellStyle name="Note 2 6 25 4 7 2" xfId="18681"/>
    <cellStyle name="Note 2 6 25 4 7 3" xfId="25897"/>
    <cellStyle name="Note 2 6 25 4 7 4" xfId="30968"/>
    <cellStyle name="Note 2 6 25 4 7 5" xfId="35644"/>
    <cellStyle name="Note 2 6 25 4 7 6" xfId="41122"/>
    <cellStyle name="Note 2 6 25 4 7 7" xfId="46020"/>
    <cellStyle name="Note 2 6 25 4 7 8" xfId="52030"/>
    <cellStyle name="Note 2 6 25 4 8" xfId="9888"/>
    <cellStyle name="Note 2 6 25 4 8 2" xfId="18682"/>
    <cellStyle name="Note 2 6 25 4 8 3" xfId="25898"/>
    <cellStyle name="Note 2 6 25 4 8 4" xfId="30969"/>
    <cellStyle name="Note 2 6 25 4 8 5" xfId="35645"/>
    <cellStyle name="Note 2 6 25 4 8 6" xfId="41123"/>
    <cellStyle name="Note 2 6 25 4 8 7" xfId="46021"/>
    <cellStyle name="Note 2 6 25 4 8 8" xfId="52031"/>
    <cellStyle name="Note 2 6 25 4 9" xfId="10156"/>
    <cellStyle name="Note 2 6 25 4 9 2" xfId="18683"/>
    <cellStyle name="Note 2 6 25 4 9 3" xfId="25899"/>
    <cellStyle name="Note 2 6 25 4 9 4" xfId="30970"/>
    <cellStyle name="Note 2 6 25 4 9 5" xfId="35646"/>
    <cellStyle name="Note 2 6 25 4 9 6" xfId="41124"/>
    <cellStyle name="Note 2 6 25 4 9 7" xfId="46022"/>
    <cellStyle name="Note 2 6 25 4 9 8" xfId="52032"/>
    <cellStyle name="Note 2 6 25 5" xfId="3701"/>
    <cellStyle name="Note 2 6 25 5 2" xfId="18684"/>
    <cellStyle name="Note 2 6 25 5 3" xfId="25900"/>
    <cellStyle name="Note 2 6 25 5 4" xfId="30971"/>
    <cellStyle name="Note 2 6 25 5 5" xfId="35647"/>
    <cellStyle name="Note 2 6 25 5 6" xfId="41125"/>
    <cellStyle name="Note 2 6 25 5 7" xfId="46023"/>
    <cellStyle name="Note 2 6 25 5 8" xfId="52033"/>
    <cellStyle name="Note 2 6 25 6" xfId="5372"/>
    <cellStyle name="Note 2 6 25 6 2" xfId="18685"/>
    <cellStyle name="Note 2 6 25 6 3" xfId="25901"/>
    <cellStyle name="Note 2 6 25 6 4" xfId="30972"/>
    <cellStyle name="Note 2 6 25 6 5" xfId="35648"/>
    <cellStyle name="Note 2 6 25 6 6" xfId="41126"/>
    <cellStyle name="Note 2 6 25 6 7" xfId="46024"/>
    <cellStyle name="Note 2 6 25 6 8" xfId="52034"/>
    <cellStyle name="Note 2 6 25 7" xfId="5881"/>
    <cellStyle name="Note 2 6 25 7 2" xfId="18686"/>
    <cellStyle name="Note 2 6 25 7 3" xfId="25902"/>
    <cellStyle name="Note 2 6 25 7 4" xfId="30973"/>
    <cellStyle name="Note 2 6 25 7 5" xfId="35649"/>
    <cellStyle name="Note 2 6 25 7 6" xfId="41127"/>
    <cellStyle name="Note 2 6 25 7 7" xfId="46025"/>
    <cellStyle name="Note 2 6 25 7 8" xfId="52035"/>
    <cellStyle name="Note 2 6 25 8" xfId="6398"/>
    <cellStyle name="Note 2 6 25 8 2" xfId="18687"/>
    <cellStyle name="Note 2 6 25 8 3" xfId="25903"/>
    <cellStyle name="Note 2 6 25 8 4" xfId="30974"/>
    <cellStyle name="Note 2 6 25 8 5" xfId="35650"/>
    <cellStyle name="Note 2 6 25 8 6" xfId="41128"/>
    <cellStyle name="Note 2 6 25 8 7" xfId="46026"/>
    <cellStyle name="Note 2 6 25 8 8" xfId="52036"/>
    <cellStyle name="Note 2 6 25 9" xfId="12356"/>
    <cellStyle name="Note 2 6 26" xfId="3059"/>
    <cellStyle name="Note 2 6 26 10" xfId="20137"/>
    <cellStyle name="Note 2 6 26 11" xfId="47343"/>
    <cellStyle name="Note 2 6 26 2" xfId="5320"/>
    <cellStyle name="Note 2 6 26 2 10" xfId="41129"/>
    <cellStyle name="Note 2 6 26 2 11" xfId="46027"/>
    <cellStyle name="Note 2 6 26 2 12" xfId="52037"/>
    <cellStyle name="Note 2 6 26 2 2" xfId="7342"/>
    <cellStyle name="Note 2 6 26 2 2 2" xfId="18689"/>
    <cellStyle name="Note 2 6 26 2 2 3" xfId="25905"/>
    <cellStyle name="Note 2 6 26 2 2 4" xfId="30976"/>
    <cellStyle name="Note 2 6 26 2 2 5" xfId="35652"/>
    <cellStyle name="Note 2 6 26 2 2 6" xfId="41130"/>
    <cellStyle name="Note 2 6 26 2 2 7" xfId="46028"/>
    <cellStyle name="Note 2 6 26 2 2 8" xfId="52038"/>
    <cellStyle name="Note 2 6 26 2 3" xfId="8205"/>
    <cellStyle name="Note 2 6 26 2 3 2" xfId="18690"/>
    <cellStyle name="Note 2 6 26 2 3 3" xfId="25906"/>
    <cellStyle name="Note 2 6 26 2 3 4" xfId="30977"/>
    <cellStyle name="Note 2 6 26 2 3 5" xfId="35653"/>
    <cellStyle name="Note 2 6 26 2 3 6" xfId="41131"/>
    <cellStyle name="Note 2 6 26 2 3 7" xfId="46029"/>
    <cellStyle name="Note 2 6 26 2 3 8" xfId="52039"/>
    <cellStyle name="Note 2 6 26 2 4" xfId="8986"/>
    <cellStyle name="Note 2 6 26 2 4 2" xfId="18691"/>
    <cellStyle name="Note 2 6 26 2 4 3" xfId="25907"/>
    <cellStyle name="Note 2 6 26 2 4 4" xfId="30978"/>
    <cellStyle name="Note 2 6 26 2 4 5" xfId="35654"/>
    <cellStyle name="Note 2 6 26 2 4 6" xfId="41132"/>
    <cellStyle name="Note 2 6 26 2 4 7" xfId="46030"/>
    <cellStyle name="Note 2 6 26 2 4 8" xfId="52040"/>
    <cellStyle name="Note 2 6 26 2 5" xfId="9442"/>
    <cellStyle name="Note 2 6 26 2 5 2" xfId="18692"/>
    <cellStyle name="Note 2 6 26 2 5 3" xfId="25908"/>
    <cellStyle name="Note 2 6 26 2 5 4" xfId="30979"/>
    <cellStyle name="Note 2 6 26 2 5 5" xfId="35655"/>
    <cellStyle name="Note 2 6 26 2 5 6" xfId="41133"/>
    <cellStyle name="Note 2 6 26 2 5 7" xfId="46031"/>
    <cellStyle name="Note 2 6 26 2 5 8" xfId="52041"/>
    <cellStyle name="Note 2 6 26 2 6" xfId="18688"/>
    <cellStyle name="Note 2 6 26 2 7" xfId="25904"/>
    <cellStyle name="Note 2 6 26 2 8" xfId="30975"/>
    <cellStyle name="Note 2 6 26 2 9" xfId="35651"/>
    <cellStyle name="Note 2 6 26 3" xfId="4646"/>
    <cellStyle name="Note 2 6 26 3 10" xfId="18693"/>
    <cellStyle name="Note 2 6 26 3 11" xfId="25909"/>
    <cellStyle name="Note 2 6 26 3 12" xfId="30980"/>
    <cellStyle name="Note 2 6 26 3 13" xfId="35656"/>
    <cellStyle name="Note 2 6 26 3 14" xfId="41134"/>
    <cellStyle name="Note 2 6 26 3 15" xfId="46032"/>
    <cellStyle name="Note 2 6 26 3 16" xfId="52042"/>
    <cellStyle name="Note 2 6 26 3 2" xfId="7091"/>
    <cellStyle name="Note 2 6 26 3 2 2" xfId="18694"/>
    <cellStyle name="Note 2 6 26 3 2 3" xfId="25910"/>
    <cellStyle name="Note 2 6 26 3 2 4" xfId="30981"/>
    <cellStyle name="Note 2 6 26 3 2 5" xfId="35657"/>
    <cellStyle name="Note 2 6 26 3 2 6" xfId="41135"/>
    <cellStyle name="Note 2 6 26 3 2 7" xfId="46033"/>
    <cellStyle name="Note 2 6 26 3 2 8" xfId="52043"/>
    <cellStyle name="Note 2 6 26 3 3" xfId="7663"/>
    <cellStyle name="Note 2 6 26 3 3 2" xfId="18695"/>
    <cellStyle name="Note 2 6 26 3 3 3" xfId="25911"/>
    <cellStyle name="Note 2 6 26 3 3 4" xfId="30982"/>
    <cellStyle name="Note 2 6 26 3 3 5" xfId="35658"/>
    <cellStyle name="Note 2 6 26 3 3 6" xfId="41136"/>
    <cellStyle name="Note 2 6 26 3 3 7" xfId="46034"/>
    <cellStyle name="Note 2 6 26 3 3 8" xfId="52044"/>
    <cellStyle name="Note 2 6 26 3 4" xfId="7246"/>
    <cellStyle name="Note 2 6 26 3 4 2" xfId="18696"/>
    <cellStyle name="Note 2 6 26 3 4 3" xfId="25912"/>
    <cellStyle name="Note 2 6 26 3 4 4" xfId="30983"/>
    <cellStyle name="Note 2 6 26 3 4 5" xfId="35659"/>
    <cellStyle name="Note 2 6 26 3 4 6" xfId="41137"/>
    <cellStyle name="Note 2 6 26 3 4 7" xfId="46035"/>
    <cellStyle name="Note 2 6 26 3 4 8" xfId="52045"/>
    <cellStyle name="Note 2 6 26 3 5" xfId="8439"/>
    <cellStyle name="Note 2 6 26 3 5 2" xfId="18697"/>
    <cellStyle name="Note 2 6 26 3 5 3" xfId="25913"/>
    <cellStyle name="Note 2 6 26 3 5 4" xfId="30984"/>
    <cellStyle name="Note 2 6 26 3 5 5" xfId="35660"/>
    <cellStyle name="Note 2 6 26 3 5 6" xfId="41138"/>
    <cellStyle name="Note 2 6 26 3 5 7" xfId="46036"/>
    <cellStyle name="Note 2 6 26 3 5 8" xfId="52046"/>
    <cellStyle name="Note 2 6 26 3 6" xfId="6104"/>
    <cellStyle name="Note 2 6 26 3 6 2" xfId="18698"/>
    <cellStyle name="Note 2 6 26 3 6 3" xfId="25914"/>
    <cellStyle name="Note 2 6 26 3 6 4" xfId="30985"/>
    <cellStyle name="Note 2 6 26 3 6 5" xfId="35661"/>
    <cellStyle name="Note 2 6 26 3 6 6" xfId="41139"/>
    <cellStyle name="Note 2 6 26 3 6 7" xfId="46037"/>
    <cellStyle name="Note 2 6 26 3 6 8" xfId="52047"/>
    <cellStyle name="Note 2 6 26 3 7" xfId="9239"/>
    <cellStyle name="Note 2 6 26 3 7 2" xfId="18699"/>
    <cellStyle name="Note 2 6 26 3 7 3" xfId="25915"/>
    <cellStyle name="Note 2 6 26 3 7 4" xfId="30986"/>
    <cellStyle name="Note 2 6 26 3 7 5" xfId="35662"/>
    <cellStyle name="Note 2 6 26 3 7 6" xfId="41140"/>
    <cellStyle name="Note 2 6 26 3 7 7" xfId="46038"/>
    <cellStyle name="Note 2 6 26 3 7 8" xfId="52048"/>
    <cellStyle name="Note 2 6 26 3 8" xfId="9608"/>
    <cellStyle name="Note 2 6 26 3 8 2" xfId="18700"/>
    <cellStyle name="Note 2 6 26 3 8 3" xfId="25916"/>
    <cellStyle name="Note 2 6 26 3 8 4" xfId="30987"/>
    <cellStyle name="Note 2 6 26 3 8 5" xfId="35663"/>
    <cellStyle name="Note 2 6 26 3 8 6" xfId="41141"/>
    <cellStyle name="Note 2 6 26 3 8 7" xfId="46039"/>
    <cellStyle name="Note 2 6 26 3 8 8" xfId="52049"/>
    <cellStyle name="Note 2 6 26 3 9" xfId="8411"/>
    <cellStyle name="Note 2 6 26 3 9 2" xfId="18701"/>
    <cellStyle name="Note 2 6 26 3 9 3" xfId="25917"/>
    <cellStyle name="Note 2 6 26 3 9 4" xfId="30988"/>
    <cellStyle name="Note 2 6 26 3 9 5" xfId="35664"/>
    <cellStyle name="Note 2 6 26 3 9 6" xfId="41142"/>
    <cellStyle name="Note 2 6 26 3 9 7" xfId="46040"/>
    <cellStyle name="Note 2 6 26 3 9 8" xfId="52050"/>
    <cellStyle name="Note 2 6 26 4" xfId="4942"/>
    <cellStyle name="Note 2 6 26 4 10" xfId="18702"/>
    <cellStyle name="Note 2 6 26 4 11" xfId="25918"/>
    <cellStyle name="Note 2 6 26 4 12" xfId="30989"/>
    <cellStyle name="Note 2 6 26 4 13" xfId="35665"/>
    <cellStyle name="Note 2 6 26 4 14" xfId="41143"/>
    <cellStyle name="Note 2 6 26 4 15" xfId="46041"/>
    <cellStyle name="Note 2 6 26 4 16" xfId="52051"/>
    <cellStyle name="Note 2 6 26 4 2" xfId="7402"/>
    <cellStyle name="Note 2 6 26 4 2 2" xfId="18703"/>
    <cellStyle name="Note 2 6 26 4 2 3" xfId="25919"/>
    <cellStyle name="Note 2 6 26 4 2 4" xfId="30990"/>
    <cellStyle name="Note 2 6 26 4 2 5" xfId="35666"/>
    <cellStyle name="Note 2 6 26 4 2 6" xfId="41144"/>
    <cellStyle name="Note 2 6 26 4 2 7" xfId="46042"/>
    <cellStyle name="Note 2 6 26 4 2 8" xfId="52052"/>
    <cellStyle name="Note 2 6 26 4 3" xfId="7921"/>
    <cellStyle name="Note 2 6 26 4 3 2" xfId="18704"/>
    <cellStyle name="Note 2 6 26 4 3 3" xfId="25920"/>
    <cellStyle name="Note 2 6 26 4 3 4" xfId="30991"/>
    <cellStyle name="Note 2 6 26 4 3 5" xfId="35667"/>
    <cellStyle name="Note 2 6 26 4 3 6" xfId="41145"/>
    <cellStyle name="Note 2 6 26 4 3 7" xfId="46043"/>
    <cellStyle name="Note 2 6 26 4 3 8" xfId="52053"/>
    <cellStyle name="Note 2 6 26 4 4" xfId="8260"/>
    <cellStyle name="Note 2 6 26 4 4 2" xfId="18705"/>
    <cellStyle name="Note 2 6 26 4 4 3" xfId="25921"/>
    <cellStyle name="Note 2 6 26 4 4 4" xfId="30992"/>
    <cellStyle name="Note 2 6 26 4 4 5" xfId="35668"/>
    <cellStyle name="Note 2 6 26 4 4 6" xfId="41146"/>
    <cellStyle name="Note 2 6 26 4 4 7" xfId="46044"/>
    <cellStyle name="Note 2 6 26 4 4 8" xfId="52054"/>
    <cellStyle name="Note 2 6 26 4 5" xfId="8693"/>
    <cellStyle name="Note 2 6 26 4 5 2" xfId="18706"/>
    <cellStyle name="Note 2 6 26 4 5 3" xfId="25922"/>
    <cellStyle name="Note 2 6 26 4 5 4" xfId="30993"/>
    <cellStyle name="Note 2 6 26 4 5 5" xfId="35669"/>
    <cellStyle name="Note 2 6 26 4 5 6" xfId="41147"/>
    <cellStyle name="Note 2 6 26 4 5 7" xfId="46045"/>
    <cellStyle name="Note 2 6 26 4 5 8" xfId="52055"/>
    <cellStyle name="Note 2 6 26 4 6" xfId="9042"/>
    <cellStyle name="Note 2 6 26 4 6 2" xfId="18707"/>
    <cellStyle name="Note 2 6 26 4 6 3" xfId="25923"/>
    <cellStyle name="Note 2 6 26 4 6 4" xfId="30994"/>
    <cellStyle name="Note 2 6 26 4 6 5" xfId="35670"/>
    <cellStyle name="Note 2 6 26 4 6 6" xfId="41148"/>
    <cellStyle name="Note 2 6 26 4 6 7" xfId="46046"/>
    <cellStyle name="Note 2 6 26 4 6 8" xfId="52056"/>
    <cellStyle name="Note 2 6 26 4 7" xfId="9496"/>
    <cellStyle name="Note 2 6 26 4 7 2" xfId="18708"/>
    <cellStyle name="Note 2 6 26 4 7 3" xfId="25924"/>
    <cellStyle name="Note 2 6 26 4 7 4" xfId="30995"/>
    <cellStyle name="Note 2 6 26 4 7 5" xfId="35671"/>
    <cellStyle name="Note 2 6 26 4 7 6" xfId="41149"/>
    <cellStyle name="Note 2 6 26 4 7 7" xfId="46047"/>
    <cellStyle name="Note 2 6 26 4 7 8" xfId="52057"/>
    <cellStyle name="Note 2 6 26 4 8" xfId="9814"/>
    <cellStyle name="Note 2 6 26 4 8 2" xfId="18709"/>
    <cellStyle name="Note 2 6 26 4 8 3" xfId="25925"/>
    <cellStyle name="Note 2 6 26 4 8 4" xfId="30996"/>
    <cellStyle name="Note 2 6 26 4 8 5" xfId="35672"/>
    <cellStyle name="Note 2 6 26 4 8 6" xfId="41150"/>
    <cellStyle name="Note 2 6 26 4 8 7" xfId="46048"/>
    <cellStyle name="Note 2 6 26 4 8 8" xfId="52058"/>
    <cellStyle name="Note 2 6 26 4 9" xfId="10082"/>
    <cellStyle name="Note 2 6 26 4 9 2" xfId="18710"/>
    <cellStyle name="Note 2 6 26 4 9 3" xfId="25926"/>
    <cellStyle name="Note 2 6 26 4 9 4" xfId="30997"/>
    <cellStyle name="Note 2 6 26 4 9 5" xfId="35673"/>
    <cellStyle name="Note 2 6 26 4 9 6" xfId="41151"/>
    <cellStyle name="Note 2 6 26 4 9 7" xfId="46049"/>
    <cellStyle name="Note 2 6 26 4 9 8" xfId="52059"/>
    <cellStyle name="Note 2 6 26 5" xfId="4530"/>
    <cellStyle name="Note 2 6 26 5 2" xfId="18711"/>
    <cellStyle name="Note 2 6 26 5 3" xfId="25927"/>
    <cellStyle name="Note 2 6 26 5 4" xfId="30998"/>
    <cellStyle name="Note 2 6 26 5 5" xfId="35674"/>
    <cellStyle name="Note 2 6 26 5 6" xfId="41152"/>
    <cellStyle name="Note 2 6 26 5 7" xfId="46050"/>
    <cellStyle name="Note 2 6 26 5 8" xfId="52060"/>
    <cellStyle name="Note 2 6 26 6" xfId="5186"/>
    <cellStyle name="Note 2 6 26 6 2" xfId="18712"/>
    <cellStyle name="Note 2 6 26 6 3" xfId="25928"/>
    <cellStyle name="Note 2 6 26 6 4" xfId="30999"/>
    <cellStyle name="Note 2 6 26 6 5" xfId="35675"/>
    <cellStyle name="Note 2 6 26 6 6" xfId="41153"/>
    <cellStyle name="Note 2 6 26 6 7" xfId="46051"/>
    <cellStyle name="Note 2 6 26 6 8" xfId="52061"/>
    <cellStyle name="Note 2 6 26 7" xfId="4355"/>
    <cellStyle name="Note 2 6 26 7 2" xfId="18713"/>
    <cellStyle name="Note 2 6 26 7 3" xfId="25929"/>
    <cellStyle name="Note 2 6 26 7 4" xfId="31000"/>
    <cellStyle name="Note 2 6 26 7 5" xfId="35676"/>
    <cellStyle name="Note 2 6 26 7 6" xfId="41154"/>
    <cellStyle name="Note 2 6 26 7 7" xfId="46052"/>
    <cellStyle name="Note 2 6 26 7 8" xfId="52062"/>
    <cellStyle name="Note 2 6 26 8" xfId="6531"/>
    <cellStyle name="Note 2 6 26 8 2" xfId="18714"/>
    <cellStyle name="Note 2 6 26 8 3" xfId="25930"/>
    <cellStyle name="Note 2 6 26 8 4" xfId="31001"/>
    <cellStyle name="Note 2 6 26 8 5" xfId="35677"/>
    <cellStyle name="Note 2 6 26 8 6" xfId="41155"/>
    <cellStyle name="Note 2 6 26 8 7" xfId="46053"/>
    <cellStyle name="Note 2 6 26 8 8" xfId="52063"/>
    <cellStyle name="Note 2 6 26 9" xfId="12651"/>
    <cellStyle name="Note 2 6 27" xfId="3898"/>
    <cellStyle name="Note 2 6 27 10" xfId="41156"/>
    <cellStyle name="Note 2 6 27 11" xfId="46054"/>
    <cellStyle name="Note 2 6 27 12" xfId="52064"/>
    <cellStyle name="Note 2 6 27 2" xfId="6810"/>
    <cellStyle name="Note 2 6 27 2 2" xfId="18716"/>
    <cellStyle name="Note 2 6 27 2 3" xfId="25932"/>
    <cellStyle name="Note 2 6 27 2 4" xfId="31003"/>
    <cellStyle name="Note 2 6 27 2 5" xfId="35679"/>
    <cellStyle name="Note 2 6 27 2 6" xfId="41157"/>
    <cellStyle name="Note 2 6 27 2 7" xfId="46055"/>
    <cellStyle name="Note 2 6 27 2 8" xfId="52065"/>
    <cellStyle name="Note 2 6 27 3" xfId="6245"/>
    <cellStyle name="Note 2 6 27 3 2" xfId="18717"/>
    <cellStyle name="Note 2 6 27 3 3" xfId="25933"/>
    <cellStyle name="Note 2 6 27 3 4" xfId="31004"/>
    <cellStyle name="Note 2 6 27 3 5" xfId="35680"/>
    <cellStyle name="Note 2 6 27 3 6" xfId="41158"/>
    <cellStyle name="Note 2 6 27 3 7" xfId="46056"/>
    <cellStyle name="Note 2 6 27 3 8" xfId="52066"/>
    <cellStyle name="Note 2 6 27 4" xfId="5095"/>
    <cellStyle name="Note 2 6 27 4 2" xfId="18718"/>
    <cellStyle name="Note 2 6 27 4 3" xfId="25934"/>
    <cellStyle name="Note 2 6 27 4 4" xfId="31005"/>
    <cellStyle name="Note 2 6 27 4 5" xfId="35681"/>
    <cellStyle name="Note 2 6 27 4 6" xfId="41159"/>
    <cellStyle name="Note 2 6 27 4 7" xfId="46057"/>
    <cellStyle name="Note 2 6 27 4 8" xfId="52067"/>
    <cellStyle name="Note 2 6 27 5" xfId="8579"/>
    <cellStyle name="Note 2 6 27 5 2" xfId="18719"/>
    <cellStyle name="Note 2 6 27 5 3" xfId="25935"/>
    <cellStyle name="Note 2 6 27 5 4" xfId="31006"/>
    <cellStyle name="Note 2 6 27 5 5" xfId="35682"/>
    <cellStyle name="Note 2 6 27 5 6" xfId="41160"/>
    <cellStyle name="Note 2 6 27 5 7" xfId="46058"/>
    <cellStyle name="Note 2 6 27 5 8" xfId="52068"/>
    <cellStyle name="Note 2 6 27 6" xfId="18715"/>
    <cellStyle name="Note 2 6 27 7" xfId="25931"/>
    <cellStyle name="Note 2 6 27 8" xfId="31002"/>
    <cellStyle name="Note 2 6 27 9" xfId="35678"/>
    <cellStyle name="Note 2 6 28" xfId="5280"/>
    <cellStyle name="Note 2 6 28 10" xfId="18720"/>
    <cellStyle name="Note 2 6 28 11" xfId="25936"/>
    <cellStyle name="Note 2 6 28 12" xfId="31007"/>
    <cellStyle name="Note 2 6 28 13" xfId="35683"/>
    <cellStyle name="Note 2 6 28 14" xfId="41161"/>
    <cellStyle name="Note 2 6 28 15" xfId="46059"/>
    <cellStyle name="Note 2 6 28 16" xfId="52069"/>
    <cellStyle name="Note 2 6 28 2" xfId="7320"/>
    <cellStyle name="Note 2 6 28 2 2" xfId="18721"/>
    <cellStyle name="Note 2 6 28 2 3" xfId="25937"/>
    <cellStyle name="Note 2 6 28 2 4" xfId="31008"/>
    <cellStyle name="Note 2 6 28 2 5" xfId="35684"/>
    <cellStyle name="Note 2 6 28 2 6" xfId="41162"/>
    <cellStyle name="Note 2 6 28 2 7" xfId="46060"/>
    <cellStyle name="Note 2 6 28 2 8" xfId="52070"/>
    <cellStyle name="Note 2 6 28 3" xfId="7845"/>
    <cellStyle name="Note 2 6 28 3 2" xfId="18722"/>
    <cellStyle name="Note 2 6 28 3 3" xfId="25938"/>
    <cellStyle name="Note 2 6 28 3 4" xfId="31009"/>
    <cellStyle name="Note 2 6 28 3 5" xfId="35685"/>
    <cellStyle name="Note 2 6 28 3 6" xfId="41163"/>
    <cellStyle name="Note 2 6 28 3 7" xfId="46061"/>
    <cellStyle name="Note 2 6 28 3 8" xfId="52071"/>
    <cellStyle name="Note 2 6 28 4" xfId="8187"/>
    <cellStyle name="Note 2 6 28 4 2" xfId="18723"/>
    <cellStyle name="Note 2 6 28 4 3" xfId="25939"/>
    <cellStyle name="Note 2 6 28 4 4" xfId="31010"/>
    <cellStyle name="Note 2 6 28 4 5" xfId="35686"/>
    <cellStyle name="Note 2 6 28 4 6" xfId="41164"/>
    <cellStyle name="Note 2 6 28 4 7" xfId="46062"/>
    <cellStyle name="Note 2 6 28 4 8" xfId="52072"/>
    <cellStyle name="Note 2 6 28 5" xfId="8616"/>
    <cellStyle name="Note 2 6 28 5 2" xfId="18724"/>
    <cellStyle name="Note 2 6 28 5 3" xfId="25940"/>
    <cellStyle name="Note 2 6 28 5 4" xfId="31011"/>
    <cellStyle name="Note 2 6 28 5 5" xfId="35687"/>
    <cellStyle name="Note 2 6 28 5 6" xfId="41165"/>
    <cellStyle name="Note 2 6 28 5 7" xfId="46063"/>
    <cellStyle name="Note 2 6 28 5 8" xfId="52073"/>
    <cellStyle name="Note 2 6 28 6" xfId="8970"/>
    <cellStyle name="Note 2 6 28 6 2" xfId="18725"/>
    <cellStyle name="Note 2 6 28 6 3" xfId="25941"/>
    <cellStyle name="Note 2 6 28 6 4" xfId="31012"/>
    <cellStyle name="Note 2 6 28 6 5" xfId="35688"/>
    <cellStyle name="Note 2 6 28 6 6" xfId="41166"/>
    <cellStyle name="Note 2 6 28 6 7" xfId="46064"/>
    <cellStyle name="Note 2 6 28 6 8" xfId="52074"/>
    <cellStyle name="Note 2 6 28 7" xfId="9425"/>
    <cellStyle name="Note 2 6 28 7 2" xfId="18726"/>
    <cellStyle name="Note 2 6 28 7 3" xfId="25942"/>
    <cellStyle name="Note 2 6 28 7 4" xfId="31013"/>
    <cellStyle name="Note 2 6 28 7 5" xfId="35689"/>
    <cellStyle name="Note 2 6 28 7 6" xfId="41167"/>
    <cellStyle name="Note 2 6 28 7 7" xfId="46065"/>
    <cellStyle name="Note 2 6 28 7 8" xfId="52075"/>
    <cellStyle name="Note 2 6 28 8" xfId="9751"/>
    <cellStyle name="Note 2 6 28 8 2" xfId="18727"/>
    <cellStyle name="Note 2 6 28 8 3" xfId="25943"/>
    <cellStyle name="Note 2 6 28 8 4" xfId="31014"/>
    <cellStyle name="Note 2 6 28 8 5" xfId="35690"/>
    <cellStyle name="Note 2 6 28 8 6" xfId="41168"/>
    <cellStyle name="Note 2 6 28 8 7" xfId="46066"/>
    <cellStyle name="Note 2 6 28 8 8" xfId="52076"/>
    <cellStyle name="Note 2 6 28 9" xfId="10020"/>
    <cellStyle name="Note 2 6 28 9 2" xfId="18728"/>
    <cellStyle name="Note 2 6 28 9 3" xfId="25944"/>
    <cellStyle name="Note 2 6 28 9 4" xfId="31015"/>
    <cellStyle name="Note 2 6 28 9 5" xfId="35691"/>
    <cellStyle name="Note 2 6 28 9 6" xfId="41169"/>
    <cellStyle name="Note 2 6 28 9 7" xfId="46067"/>
    <cellStyle name="Note 2 6 28 9 8" xfId="52077"/>
    <cellStyle name="Note 2 6 29" xfId="3863"/>
    <cellStyle name="Note 2 6 29 10" xfId="18729"/>
    <cellStyle name="Note 2 6 29 11" xfId="25945"/>
    <cellStyle name="Note 2 6 29 12" xfId="31016"/>
    <cellStyle name="Note 2 6 29 13" xfId="35692"/>
    <cellStyle name="Note 2 6 29 14" xfId="41170"/>
    <cellStyle name="Note 2 6 29 15" xfId="46068"/>
    <cellStyle name="Note 2 6 29 16" xfId="52078"/>
    <cellStyle name="Note 2 6 29 2" xfId="6793"/>
    <cellStyle name="Note 2 6 29 2 2" xfId="18730"/>
    <cellStyle name="Note 2 6 29 2 3" xfId="25946"/>
    <cellStyle name="Note 2 6 29 2 4" xfId="31017"/>
    <cellStyle name="Note 2 6 29 2 5" xfId="35693"/>
    <cellStyle name="Note 2 6 29 2 6" xfId="41171"/>
    <cellStyle name="Note 2 6 29 2 7" xfId="46069"/>
    <cellStyle name="Note 2 6 29 2 8" xfId="52079"/>
    <cellStyle name="Note 2 6 29 3" xfId="6178"/>
    <cellStyle name="Note 2 6 29 3 2" xfId="18731"/>
    <cellStyle name="Note 2 6 29 3 3" xfId="25947"/>
    <cellStyle name="Note 2 6 29 3 4" xfId="31018"/>
    <cellStyle name="Note 2 6 29 3 5" xfId="35694"/>
    <cellStyle name="Note 2 6 29 3 6" xfId="41172"/>
    <cellStyle name="Note 2 6 29 3 7" xfId="46070"/>
    <cellStyle name="Note 2 6 29 3 8" xfId="52080"/>
    <cellStyle name="Note 2 6 29 4" xfId="4761"/>
    <cellStyle name="Note 2 6 29 4 2" xfId="18732"/>
    <cellStyle name="Note 2 6 29 4 3" xfId="25948"/>
    <cellStyle name="Note 2 6 29 4 4" xfId="31019"/>
    <cellStyle name="Note 2 6 29 4 5" xfId="35695"/>
    <cellStyle name="Note 2 6 29 4 6" xfId="41173"/>
    <cellStyle name="Note 2 6 29 4 7" xfId="46071"/>
    <cellStyle name="Note 2 6 29 4 8" xfId="52081"/>
    <cellStyle name="Note 2 6 29 5" xfId="7828"/>
    <cellStyle name="Note 2 6 29 5 2" xfId="18733"/>
    <cellStyle name="Note 2 6 29 5 3" xfId="25949"/>
    <cellStyle name="Note 2 6 29 5 4" xfId="31020"/>
    <cellStyle name="Note 2 6 29 5 5" xfId="35696"/>
    <cellStyle name="Note 2 6 29 5 6" xfId="41174"/>
    <cellStyle name="Note 2 6 29 5 7" xfId="46072"/>
    <cellStyle name="Note 2 6 29 5 8" xfId="52082"/>
    <cellStyle name="Note 2 6 29 6" xfId="6232"/>
    <cellStyle name="Note 2 6 29 6 2" xfId="18734"/>
    <cellStyle name="Note 2 6 29 6 3" xfId="25950"/>
    <cellStyle name="Note 2 6 29 6 4" xfId="31021"/>
    <cellStyle name="Note 2 6 29 6 5" xfId="35697"/>
    <cellStyle name="Note 2 6 29 6 6" xfId="41175"/>
    <cellStyle name="Note 2 6 29 6 7" xfId="46073"/>
    <cellStyle name="Note 2 6 29 6 8" xfId="52083"/>
    <cellStyle name="Note 2 6 29 7" xfId="5994"/>
    <cellStyle name="Note 2 6 29 7 2" xfId="18735"/>
    <cellStyle name="Note 2 6 29 7 3" xfId="25951"/>
    <cellStyle name="Note 2 6 29 7 4" xfId="31022"/>
    <cellStyle name="Note 2 6 29 7 5" xfId="35698"/>
    <cellStyle name="Note 2 6 29 7 6" xfId="41176"/>
    <cellStyle name="Note 2 6 29 7 7" xfId="46074"/>
    <cellStyle name="Note 2 6 29 7 8" xfId="52084"/>
    <cellStyle name="Note 2 6 29 8" xfId="6096"/>
    <cellStyle name="Note 2 6 29 8 2" xfId="18736"/>
    <cellStyle name="Note 2 6 29 8 3" xfId="25952"/>
    <cellStyle name="Note 2 6 29 8 4" xfId="31023"/>
    <cellStyle name="Note 2 6 29 8 5" xfId="35699"/>
    <cellStyle name="Note 2 6 29 8 6" xfId="41177"/>
    <cellStyle name="Note 2 6 29 8 7" xfId="46075"/>
    <cellStyle name="Note 2 6 29 8 8" xfId="52085"/>
    <cellStyle name="Note 2 6 29 9" xfId="6659"/>
    <cellStyle name="Note 2 6 29 9 2" xfId="18737"/>
    <cellStyle name="Note 2 6 29 9 3" xfId="25953"/>
    <cellStyle name="Note 2 6 29 9 4" xfId="31024"/>
    <cellStyle name="Note 2 6 29 9 5" xfId="35700"/>
    <cellStyle name="Note 2 6 29 9 6" xfId="41178"/>
    <cellStyle name="Note 2 6 29 9 7" xfId="46076"/>
    <cellStyle name="Note 2 6 29 9 8" xfId="52086"/>
    <cellStyle name="Note 2 6 3" xfId="749"/>
    <cellStyle name="Note 2 6 3 10" xfId="11830"/>
    <cellStyle name="Note 2 6 3 11" xfId="46971"/>
    <cellStyle name="Note 2 6 3 2" xfId="4076"/>
    <cellStyle name="Note 2 6 3 2 10" xfId="41179"/>
    <cellStyle name="Note 2 6 3 2 11" xfId="46077"/>
    <cellStyle name="Note 2 6 3 2 12" xfId="52087"/>
    <cellStyle name="Note 2 6 3 2 2" xfId="6883"/>
    <cellStyle name="Note 2 6 3 2 2 2" xfId="18739"/>
    <cellStyle name="Note 2 6 3 2 2 3" xfId="25955"/>
    <cellStyle name="Note 2 6 3 2 2 4" xfId="31026"/>
    <cellStyle name="Note 2 6 3 2 2 5" xfId="35702"/>
    <cellStyle name="Note 2 6 3 2 2 6" xfId="41180"/>
    <cellStyle name="Note 2 6 3 2 2 7" xfId="46078"/>
    <cellStyle name="Note 2 6 3 2 2 8" xfId="52088"/>
    <cellStyle name="Note 2 6 3 2 3" xfId="4782"/>
    <cellStyle name="Note 2 6 3 2 3 2" xfId="18740"/>
    <cellStyle name="Note 2 6 3 2 3 3" xfId="25956"/>
    <cellStyle name="Note 2 6 3 2 3 4" xfId="31027"/>
    <cellStyle name="Note 2 6 3 2 3 5" xfId="35703"/>
    <cellStyle name="Note 2 6 3 2 3 6" xfId="41181"/>
    <cellStyle name="Note 2 6 3 2 3 7" xfId="46079"/>
    <cellStyle name="Note 2 6 3 2 3 8" xfId="52089"/>
    <cellStyle name="Note 2 6 3 2 4" xfId="3688"/>
    <cellStyle name="Note 2 6 3 2 4 2" xfId="18741"/>
    <cellStyle name="Note 2 6 3 2 4 3" xfId="25957"/>
    <cellStyle name="Note 2 6 3 2 4 4" xfId="31028"/>
    <cellStyle name="Note 2 6 3 2 4 5" xfId="35704"/>
    <cellStyle name="Note 2 6 3 2 4 6" xfId="41182"/>
    <cellStyle name="Note 2 6 3 2 4 7" xfId="46080"/>
    <cellStyle name="Note 2 6 3 2 4 8" xfId="52090"/>
    <cellStyle name="Note 2 6 3 2 5" xfId="5148"/>
    <cellStyle name="Note 2 6 3 2 5 2" xfId="18742"/>
    <cellStyle name="Note 2 6 3 2 5 3" xfId="25958"/>
    <cellStyle name="Note 2 6 3 2 5 4" xfId="31029"/>
    <cellStyle name="Note 2 6 3 2 5 5" xfId="35705"/>
    <cellStyle name="Note 2 6 3 2 5 6" xfId="41183"/>
    <cellStyle name="Note 2 6 3 2 5 7" xfId="46081"/>
    <cellStyle name="Note 2 6 3 2 5 8" xfId="52091"/>
    <cellStyle name="Note 2 6 3 2 6" xfId="18738"/>
    <cellStyle name="Note 2 6 3 2 7" xfId="25954"/>
    <cellStyle name="Note 2 6 3 2 8" xfId="31025"/>
    <cellStyle name="Note 2 6 3 2 9" xfId="35701"/>
    <cellStyle name="Note 2 6 3 3" xfId="4846"/>
    <cellStyle name="Note 2 6 3 3 10" xfId="18743"/>
    <cellStyle name="Note 2 6 3 3 11" xfId="25959"/>
    <cellStyle name="Note 2 6 3 3 12" xfId="31030"/>
    <cellStyle name="Note 2 6 3 3 13" xfId="35706"/>
    <cellStyle name="Note 2 6 3 3 14" xfId="41184"/>
    <cellStyle name="Note 2 6 3 3 15" xfId="46082"/>
    <cellStyle name="Note 2 6 3 3 16" xfId="52092"/>
    <cellStyle name="Note 2 6 3 3 2" xfId="7179"/>
    <cellStyle name="Note 2 6 3 3 2 2" xfId="18744"/>
    <cellStyle name="Note 2 6 3 3 2 3" xfId="25960"/>
    <cellStyle name="Note 2 6 3 3 2 4" xfId="31031"/>
    <cellStyle name="Note 2 6 3 3 2 5" xfId="35707"/>
    <cellStyle name="Note 2 6 3 3 2 6" xfId="41185"/>
    <cellStyle name="Note 2 6 3 3 2 7" xfId="46083"/>
    <cellStyle name="Note 2 6 3 3 2 8" xfId="52093"/>
    <cellStyle name="Note 2 6 3 3 3" xfId="7730"/>
    <cellStyle name="Note 2 6 3 3 3 2" xfId="18745"/>
    <cellStyle name="Note 2 6 3 3 3 3" xfId="25961"/>
    <cellStyle name="Note 2 6 3 3 3 4" xfId="31032"/>
    <cellStyle name="Note 2 6 3 3 3 5" xfId="35708"/>
    <cellStyle name="Note 2 6 3 3 3 6" xfId="41186"/>
    <cellStyle name="Note 2 6 3 3 3 7" xfId="46084"/>
    <cellStyle name="Note 2 6 3 3 3 8" xfId="52094"/>
    <cellStyle name="Note 2 6 3 3 4" xfId="8046"/>
    <cellStyle name="Note 2 6 3 3 4 2" xfId="18746"/>
    <cellStyle name="Note 2 6 3 3 4 3" xfId="25962"/>
    <cellStyle name="Note 2 6 3 3 4 4" xfId="31033"/>
    <cellStyle name="Note 2 6 3 3 4 5" xfId="35709"/>
    <cellStyle name="Note 2 6 3 3 4 6" xfId="41187"/>
    <cellStyle name="Note 2 6 3 3 4 7" xfId="46085"/>
    <cellStyle name="Note 2 6 3 3 4 8" xfId="52095"/>
    <cellStyle name="Note 2 6 3 3 5" xfId="8503"/>
    <cellStyle name="Note 2 6 3 3 5 2" xfId="18747"/>
    <cellStyle name="Note 2 6 3 3 5 3" xfId="25963"/>
    <cellStyle name="Note 2 6 3 3 5 4" xfId="31034"/>
    <cellStyle name="Note 2 6 3 3 5 5" xfId="35710"/>
    <cellStyle name="Note 2 6 3 3 5 6" xfId="41188"/>
    <cellStyle name="Note 2 6 3 3 5 7" xfId="46086"/>
    <cellStyle name="Note 2 6 3 3 5 8" xfId="52096"/>
    <cellStyle name="Note 2 6 3 3 6" xfId="8846"/>
    <cellStyle name="Note 2 6 3 3 6 2" xfId="18748"/>
    <cellStyle name="Note 2 6 3 3 6 3" xfId="25964"/>
    <cellStyle name="Note 2 6 3 3 6 4" xfId="31035"/>
    <cellStyle name="Note 2 6 3 3 6 5" xfId="35711"/>
    <cellStyle name="Note 2 6 3 3 6 6" xfId="41189"/>
    <cellStyle name="Note 2 6 3 3 6 7" xfId="46087"/>
    <cellStyle name="Note 2 6 3 3 6 8" xfId="52097"/>
    <cellStyle name="Note 2 6 3 3 7" xfId="9308"/>
    <cellStyle name="Note 2 6 3 3 7 2" xfId="18749"/>
    <cellStyle name="Note 2 6 3 3 7 3" xfId="25965"/>
    <cellStyle name="Note 2 6 3 3 7 4" xfId="31036"/>
    <cellStyle name="Note 2 6 3 3 7 5" xfId="35712"/>
    <cellStyle name="Note 2 6 3 3 7 6" xfId="41190"/>
    <cellStyle name="Note 2 6 3 3 7 7" xfId="46088"/>
    <cellStyle name="Note 2 6 3 3 7 8" xfId="52098"/>
    <cellStyle name="Note 2 6 3 3 8" xfId="9665"/>
    <cellStyle name="Note 2 6 3 3 8 2" xfId="18750"/>
    <cellStyle name="Note 2 6 3 3 8 3" xfId="25966"/>
    <cellStyle name="Note 2 6 3 3 8 4" xfId="31037"/>
    <cellStyle name="Note 2 6 3 3 8 5" xfId="35713"/>
    <cellStyle name="Note 2 6 3 3 8 6" xfId="41191"/>
    <cellStyle name="Note 2 6 3 3 8 7" xfId="46089"/>
    <cellStyle name="Note 2 6 3 3 8 8" xfId="52099"/>
    <cellStyle name="Note 2 6 3 3 9" xfId="9933"/>
    <cellStyle name="Note 2 6 3 3 9 2" xfId="18751"/>
    <cellStyle name="Note 2 6 3 3 9 3" xfId="25967"/>
    <cellStyle name="Note 2 6 3 3 9 4" xfId="31038"/>
    <cellStyle name="Note 2 6 3 3 9 5" xfId="35714"/>
    <cellStyle name="Note 2 6 3 3 9 6" xfId="41192"/>
    <cellStyle name="Note 2 6 3 3 9 7" xfId="46090"/>
    <cellStyle name="Note 2 6 3 3 9 8" xfId="52100"/>
    <cellStyle name="Note 2 6 3 4" xfId="3681"/>
    <cellStyle name="Note 2 6 3 4 10" xfId="18752"/>
    <cellStyle name="Note 2 6 3 4 11" xfId="25968"/>
    <cellStyle name="Note 2 6 3 4 12" xfId="31039"/>
    <cellStyle name="Note 2 6 3 4 13" xfId="35715"/>
    <cellStyle name="Note 2 6 3 4 14" xfId="41193"/>
    <cellStyle name="Note 2 6 3 4 15" xfId="46091"/>
    <cellStyle name="Note 2 6 3 4 16" xfId="52101"/>
    <cellStyle name="Note 2 6 3 4 2" xfId="7294"/>
    <cellStyle name="Note 2 6 3 4 2 2" xfId="18753"/>
    <cellStyle name="Note 2 6 3 4 2 3" xfId="25969"/>
    <cellStyle name="Note 2 6 3 4 2 4" xfId="31040"/>
    <cellStyle name="Note 2 6 3 4 2 5" xfId="35716"/>
    <cellStyle name="Note 2 6 3 4 2 6" xfId="41194"/>
    <cellStyle name="Note 2 6 3 4 2 7" xfId="46092"/>
    <cellStyle name="Note 2 6 3 4 2 8" xfId="52102"/>
    <cellStyle name="Note 2 6 3 4 3" xfId="7810"/>
    <cellStyle name="Note 2 6 3 4 3 2" xfId="18754"/>
    <cellStyle name="Note 2 6 3 4 3 3" xfId="25970"/>
    <cellStyle name="Note 2 6 3 4 3 4" xfId="31041"/>
    <cellStyle name="Note 2 6 3 4 3 5" xfId="35717"/>
    <cellStyle name="Note 2 6 3 4 3 6" xfId="41195"/>
    <cellStyle name="Note 2 6 3 4 3 7" xfId="46093"/>
    <cellStyle name="Note 2 6 3 4 3 8" xfId="52103"/>
    <cellStyle name="Note 2 6 3 4 4" xfId="8162"/>
    <cellStyle name="Note 2 6 3 4 4 2" xfId="18755"/>
    <cellStyle name="Note 2 6 3 4 4 3" xfId="25971"/>
    <cellStyle name="Note 2 6 3 4 4 4" xfId="31042"/>
    <cellStyle name="Note 2 6 3 4 4 5" xfId="35718"/>
    <cellStyle name="Note 2 6 3 4 4 6" xfId="41196"/>
    <cellStyle name="Note 2 6 3 4 4 7" xfId="46094"/>
    <cellStyle name="Note 2 6 3 4 4 8" xfId="52104"/>
    <cellStyle name="Note 2 6 3 4 5" xfId="8583"/>
    <cellStyle name="Note 2 6 3 4 5 2" xfId="18756"/>
    <cellStyle name="Note 2 6 3 4 5 3" xfId="25972"/>
    <cellStyle name="Note 2 6 3 4 5 4" xfId="31043"/>
    <cellStyle name="Note 2 6 3 4 5 5" xfId="35719"/>
    <cellStyle name="Note 2 6 3 4 5 6" xfId="41197"/>
    <cellStyle name="Note 2 6 3 4 5 7" xfId="46095"/>
    <cellStyle name="Note 2 6 3 4 5 8" xfId="52105"/>
    <cellStyle name="Note 2 6 3 4 6" xfId="8947"/>
    <cellStyle name="Note 2 6 3 4 6 2" xfId="18757"/>
    <cellStyle name="Note 2 6 3 4 6 3" xfId="25973"/>
    <cellStyle name="Note 2 6 3 4 6 4" xfId="31044"/>
    <cellStyle name="Note 2 6 3 4 6 5" xfId="35720"/>
    <cellStyle name="Note 2 6 3 4 6 6" xfId="41198"/>
    <cellStyle name="Note 2 6 3 4 6 7" xfId="46096"/>
    <cellStyle name="Note 2 6 3 4 6 8" xfId="52106"/>
    <cellStyle name="Note 2 6 3 4 7" xfId="9398"/>
    <cellStyle name="Note 2 6 3 4 7 2" xfId="18758"/>
    <cellStyle name="Note 2 6 3 4 7 3" xfId="25974"/>
    <cellStyle name="Note 2 6 3 4 7 4" xfId="31045"/>
    <cellStyle name="Note 2 6 3 4 7 5" xfId="35721"/>
    <cellStyle name="Note 2 6 3 4 7 6" xfId="41199"/>
    <cellStyle name="Note 2 6 3 4 7 7" xfId="46097"/>
    <cellStyle name="Note 2 6 3 4 7 8" xfId="52107"/>
    <cellStyle name="Note 2 6 3 4 8" xfId="9728"/>
    <cellStyle name="Note 2 6 3 4 8 2" xfId="18759"/>
    <cellStyle name="Note 2 6 3 4 8 3" xfId="25975"/>
    <cellStyle name="Note 2 6 3 4 8 4" xfId="31046"/>
    <cellStyle name="Note 2 6 3 4 8 5" xfId="35722"/>
    <cellStyle name="Note 2 6 3 4 8 6" xfId="41200"/>
    <cellStyle name="Note 2 6 3 4 8 7" xfId="46098"/>
    <cellStyle name="Note 2 6 3 4 8 8" xfId="52108"/>
    <cellStyle name="Note 2 6 3 4 9" xfId="9996"/>
    <cellStyle name="Note 2 6 3 4 9 2" xfId="18760"/>
    <cellStyle name="Note 2 6 3 4 9 3" xfId="25976"/>
    <cellStyle name="Note 2 6 3 4 9 4" xfId="31047"/>
    <cellStyle name="Note 2 6 3 4 9 5" xfId="35723"/>
    <cellStyle name="Note 2 6 3 4 9 6" xfId="41201"/>
    <cellStyle name="Note 2 6 3 4 9 7" xfId="46099"/>
    <cellStyle name="Note 2 6 3 4 9 8" xfId="52109"/>
    <cellStyle name="Note 2 6 3 5" xfId="4781"/>
    <cellStyle name="Note 2 6 3 5 2" xfId="18761"/>
    <cellStyle name="Note 2 6 3 5 3" xfId="25977"/>
    <cellStyle name="Note 2 6 3 5 4" xfId="31048"/>
    <cellStyle name="Note 2 6 3 5 5" xfId="35724"/>
    <cellStyle name="Note 2 6 3 5 6" xfId="41202"/>
    <cellStyle name="Note 2 6 3 5 7" xfId="46100"/>
    <cellStyle name="Note 2 6 3 5 8" xfId="52110"/>
    <cellStyle name="Note 2 6 3 6" xfId="4742"/>
    <cellStyle name="Note 2 6 3 6 2" xfId="18762"/>
    <cellStyle name="Note 2 6 3 6 3" xfId="25978"/>
    <cellStyle name="Note 2 6 3 6 4" xfId="31049"/>
    <cellStyle name="Note 2 6 3 6 5" xfId="35725"/>
    <cellStyle name="Note 2 6 3 6 6" xfId="41203"/>
    <cellStyle name="Note 2 6 3 6 7" xfId="46101"/>
    <cellStyle name="Note 2 6 3 6 8" xfId="52111"/>
    <cellStyle name="Note 2 6 3 7" xfId="5757"/>
    <cellStyle name="Note 2 6 3 7 2" xfId="18763"/>
    <cellStyle name="Note 2 6 3 7 3" xfId="25979"/>
    <cellStyle name="Note 2 6 3 7 4" xfId="31050"/>
    <cellStyle name="Note 2 6 3 7 5" xfId="35726"/>
    <cellStyle name="Note 2 6 3 7 6" xfId="41204"/>
    <cellStyle name="Note 2 6 3 7 7" xfId="46102"/>
    <cellStyle name="Note 2 6 3 7 8" xfId="52112"/>
    <cellStyle name="Note 2 6 3 8" xfId="4598"/>
    <cellStyle name="Note 2 6 3 8 2" xfId="18764"/>
    <cellStyle name="Note 2 6 3 8 3" xfId="25980"/>
    <cellStyle name="Note 2 6 3 8 4" xfId="31051"/>
    <cellStyle name="Note 2 6 3 8 5" xfId="35727"/>
    <cellStyle name="Note 2 6 3 8 6" xfId="41205"/>
    <cellStyle name="Note 2 6 3 8 7" xfId="46103"/>
    <cellStyle name="Note 2 6 3 8 8" xfId="52113"/>
    <cellStyle name="Note 2 6 3 9" xfId="10797"/>
    <cellStyle name="Note 2 6 30" xfId="4680"/>
    <cellStyle name="Note 2 6 30 2" xfId="18765"/>
    <cellStyle name="Note 2 6 30 3" xfId="25981"/>
    <cellStyle name="Note 2 6 30 4" xfId="31052"/>
    <cellStyle name="Note 2 6 30 5" xfId="35728"/>
    <cellStyle name="Note 2 6 30 6" xfId="41206"/>
    <cellStyle name="Note 2 6 30 7" xfId="46104"/>
    <cellStyle name="Note 2 6 30 8" xfId="52114"/>
    <cellStyle name="Note 2 6 31" xfId="4984"/>
    <cellStyle name="Note 2 6 31 2" xfId="18766"/>
    <cellStyle name="Note 2 6 31 3" xfId="25982"/>
    <cellStyle name="Note 2 6 31 4" xfId="31053"/>
    <cellStyle name="Note 2 6 31 5" xfId="35729"/>
    <cellStyle name="Note 2 6 31 6" xfId="41207"/>
    <cellStyle name="Note 2 6 31 7" xfId="46105"/>
    <cellStyle name="Note 2 6 31 8" xfId="52115"/>
    <cellStyle name="Note 2 6 32" xfId="5712"/>
    <cellStyle name="Note 2 6 32 2" xfId="18767"/>
    <cellStyle name="Note 2 6 32 3" xfId="25983"/>
    <cellStyle name="Note 2 6 32 4" xfId="31054"/>
    <cellStyle name="Note 2 6 32 5" xfId="35730"/>
    <cellStyle name="Note 2 6 32 6" xfId="41208"/>
    <cellStyle name="Note 2 6 32 7" xfId="46106"/>
    <cellStyle name="Note 2 6 32 8" xfId="52116"/>
    <cellStyle name="Note 2 6 33" xfId="5798"/>
    <cellStyle name="Note 2 6 33 2" xfId="18768"/>
    <cellStyle name="Note 2 6 33 3" xfId="25984"/>
    <cellStyle name="Note 2 6 33 4" xfId="31055"/>
    <cellStyle name="Note 2 6 33 5" xfId="35731"/>
    <cellStyle name="Note 2 6 33 6" xfId="41209"/>
    <cellStyle name="Note 2 6 33 7" xfId="46107"/>
    <cellStyle name="Note 2 6 33 8" xfId="52117"/>
    <cellStyle name="Note 2 6 34" xfId="10550"/>
    <cellStyle name="Note 2 6 35" xfId="27383"/>
    <cellStyle name="Note 2 6 36" xfId="46906"/>
    <cellStyle name="Note 2 6 4" xfId="791"/>
    <cellStyle name="Note 2 6 4 10" xfId="20129"/>
    <cellStyle name="Note 2 6 4 11" xfId="46981"/>
    <cellStyle name="Note 2 6 4 2" xfId="4099"/>
    <cellStyle name="Note 2 6 4 2 10" xfId="41210"/>
    <cellStyle name="Note 2 6 4 2 11" xfId="46108"/>
    <cellStyle name="Note 2 6 4 2 12" xfId="52118"/>
    <cellStyle name="Note 2 6 4 2 2" xfId="6893"/>
    <cellStyle name="Note 2 6 4 2 2 2" xfId="18770"/>
    <cellStyle name="Note 2 6 4 2 2 3" xfId="25986"/>
    <cellStyle name="Note 2 6 4 2 2 4" xfId="31057"/>
    <cellStyle name="Note 2 6 4 2 2 5" xfId="35733"/>
    <cellStyle name="Note 2 6 4 2 2 6" xfId="41211"/>
    <cellStyle name="Note 2 6 4 2 2 7" xfId="46109"/>
    <cellStyle name="Note 2 6 4 2 2 8" xfId="52119"/>
    <cellStyle name="Note 2 6 4 2 3" xfId="5916"/>
    <cellStyle name="Note 2 6 4 2 3 2" xfId="18771"/>
    <cellStyle name="Note 2 6 4 2 3 3" xfId="25987"/>
    <cellStyle name="Note 2 6 4 2 3 4" xfId="31058"/>
    <cellStyle name="Note 2 6 4 2 3 5" xfId="35734"/>
    <cellStyle name="Note 2 6 4 2 3 6" xfId="41212"/>
    <cellStyle name="Note 2 6 4 2 3 7" xfId="46110"/>
    <cellStyle name="Note 2 6 4 2 3 8" xfId="52120"/>
    <cellStyle name="Note 2 6 4 2 4" xfId="3699"/>
    <cellStyle name="Note 2 6 4 2 4 2" xfId="18772"/>
    <cellStyle name="Note 2 6 4 2 4 3" xfId="25988"/>
    <cellStyle name="Note 2 6 4 2 4 4" xfId="31059"/>
    <cellStyle name="Note 2 6 4 2 4 5" xfId="35735"/>
    <cellStyle name="Note 2 6 4 2 4 6" xfId="41213"/>
    <cellStyle name="Note 2 6 4 2 4 7" xfId="46111"/>
    <cellStyle name="Note 2 6 4 2 4 8" xfId="52121"/>
    <cellStyle name="Note 2 6 4 2 5" xfId="4874"/>
    <cellStyle name="Note 2 6 4 2 5 2" xfId="18773"/>
    <cellStyle name="Note 2 6 4 2 5 3" xfId="25989"/>
    <cellStyle name="Note 2 6 4 2 5 4" xfId="31060"/>
    <cellStyle name="Note 2 6 4 2 5 5" xfId="35736"/>
    <cellStyle name="Note 2 6 4 2 5 6" xfId="41214"/>
    <cellStyle name="Note 2 6 4 2 5 7" xfId="46112"/>
    <cellStyle name="Note 2 6 4 2 5 8" xfId="52122"/>
    <cellStyle name="Note 2 6 4 2 6" xfId="18769"/>
    <cellStyle name="Note 2 6 4 2 7" xfId="25985"/>
    <cellStyle name="Note 2 6 4 2 8" xfId="31056"/>
    <cellStyle name="Note 2 6 4 2 9" xfId="35732"/>
    <cellStyle name="Note 2 6 4 3" xfId="4107"/>
    <cellStyle name="Note 2 6 4 3 10" xfId="18774"/>
    <cellStyle name="Note 2 6 4 3 11" xfId="25990"/>
    <cellStyle name="Note 2 6 4 3 12" xfId="31061"/>
    <cellStyle name="Note 2 6 4 3 13" xfId="35737"/>
    <cellStyle name="Note 2 6 4 3 14" xfId="41215"/>
    <cellStyle name="Note 2 6 4 3 15" xfId="46113"/>
    <cellStyle name="Note 2 6 4 3 16" xfId="52123"/>
    <cellStyle name="Note 2 6 4 3 2" xfId="6896"/>
    <cellStyle name="Note 2 6 4 3 2 2" xfId="18775"/>
    <cellStyle name="Note 2 6 4 3 2 3" xfId="25991"/>
    <cellStyle name="Note 2 6 4 3 2 4" xfId="31062"/>
    <cellStyle name="Note 2 6 4 3 2 5" xfId="35738"/>
    <cellStyle name="Note 2 6 4 3 2 6" xfId="41216"/>
    <cellStyle name="Note 2 6 4 3 2 7" xfId="46114"/>
    <cellStyle name="Note 2 6 4 3 2 8" xfId="52124"/>
    <cellStyle name="Note 2 6 4 3 3" xfId="7545"/>
    <cellStyle name="Note 2 6 4 3 3 2" xfId="18776"/>
    <cellStyle name="Note 2 6 4 3 3 3" xfId="25992"/>
    <cellStyle name="Note 2 6 4 3 3 4" xfId="31063"/>
    <cellStyle name="Note 2 6 4 3 3 5" xfId="35739"/>
    <cellStyle name="Note 2 6 4 3 3 6" xfId="41217"/>
    <cellStyle name="Note 2 6 4 3 3 7" xfId="46115"/>
    <cellStyle name="Note 2 6 4 3 3 8" xfId="52125"/>
    <cellStyle name="Note 2 6 4 3 4" xfId="5821"/>
    <cellStyle name="Note 2 6 4 3 4 2" xfId="18777"/>
    <cellStyle name="Note 2 6 4 3 4 3" xfId="25993"/>
    <cellStyle name="Note 2 6 4 3 4 4" xfId="31064"/>
    <cellStyle name="Note 2 6 4 3 4 5" xfId="35740"/>
    <cellStyle name="Note 2 6 4 3 4 6" xfId="41218"/>
    <cellStyle name="Note 2 6 4 3 4 7" xfId="46116"/>
    <cellStyle name="Note 2 6 4 3 4 8" xfId="52126"/>
    <cellStyle name="Note 2 6 4 3 5" xfId="6722"/>
    <cellStyle name="Note 2 6 4 3 5 2" xfId="18778"/>
    <cellStyle name="Note 2 6 4 3 5 3" xfId="25994"/>
    <cellStyle name="Note 2 6 4 3 5 4" xfId="31065"/>
    <cellStyle name="Note 2 6 4 3 5 5" xfId="35741"/>
    <cellStyle name="Note 2 6 4 3 5 6" xfId="41219"/>
    <cellStyle name="Note 2 6 4 3 5 7" xfId="46117"/>
    <cellStyle name="Note 2 6 4 3 5 8" xfId="52127"/>
    <cellStyle name="Note 2 6 4 3 6" xfId="6601"/>
    <cellStyle name="Note 2 6 4 3 6 2" xfId="18779"/>
    <cellStyle name="Note 2 6 4 3 6 3" xfId="25995"/>
    <cellStyle name="Note 2 6 4 3 6 4" xfId="31066"/>
    <cellStyle name="Note 2 6 4 3 6 5" xfId="35742"/>
    <cellStyle name="Note 2 6 4 3 6 6" xfId="41220"/>
    <cellStyle name="Note 2 6 4 3 6 7" xfId="46118"/>
    <cellStyle name="Note 2 6 4 3 6 8" xfId="52128"/>
    <cellStyle name="Note 2 6 4 3 7" xfId="8132"/>
    <cellStyle name="Note 2 6 4 3 7 2" xfId="18780"/>
    <cellStyle name="Note 2 6 4 3 7 3" xfId="25996"/>
    <cellStyle name="Note 2 6 4 3 7 4" xfId="31067"/>
    <cellStyle name="Note 2 6 4 3 7 5" xfId="35743"/>
    <cellStyle name="Note 2 6 4 3 7 6" xfId="41221"/>
    <cellStyle name="Note 2 6 4 3 7 7" xfId="46119"/>
    <cellStyle name="Note 2 6 4 3 7 8" xfId="52129"/>
    <cellStyle name="Note 2 6 4 3 8" xfId="9063"/>
    <cellStyle name="Note 2 6 4 3 8 2" xfId="18781"/>
    <cellStyle name="Note 2 6 4 3 8 3" xfId="25997"/>
    <cellStyle name="Note 2 6 4 3 8 4" xfId="31068"/>
    <cellStyle name="Note 2 6 4 3 8 5" xfId="35744"/>
    <cellStyle name="Note 2 6 4 3 8 6" xfId="41222"/>
    <cellStyle name="Note 2 6 4 3 8 7" xfId="46120"/>
    <cellStyle name="Note 2 6 4 3 8 8" xfId="52130"/>
    <cellStyle name="Note 2 6 4 3 9" xfId="6181"/>
    <cellStyle name="Note 2 6 4 3 9 2" xfId="18782"/>
    <cellStyle name="Note 2 6 4 3 9 3" xfId="25998"/>
    <cellStyle name="Note 2 6 4 3 9 4" xfId="31069"/>
    <cellStyle name="Note 2 6 4 3 9 5" xfId="35745"/>
    <cellStyle name="Note 2 6 4 3 9 6" xfId="41223"/>
    <cellStyle name="Note 2 6 4 3 9 7" xfId="46121"/>
    <cellStyle name="Note 2 6 4 3 9 8" xfId="52131"/>
    <cellStyle name="Note 2 6 4 4" xfId="4632"/>
    <cellStyle name="Note 2 6 4 4 10" xfId="18783"/>
    <cellStyle name="Note 2 6 4 4 11" xfId="25999"/>
    <cellStyle name="Note 2 6 4 4 12" xfId="31070"/>
    <cellStyle name="Note 2 6 4 4 13" xfId="35746"/>
    <cellStyle name="Note 2 6 4 4 14" xfId="41224"/>
    <cellStyle name="Note 2 6 4 4 15" xfId="46122"/>
    <cellStyle name="Note 2 6 4 4 16" xfId="52132"/>
    <cellStyle name="Note 2 6 4 4 2" xfId="7487"/>
    <cellStyle name="Note 2 6 4 4 2 2" xfId="18784"/>
    <cellStyle name="Note 2 6 4 4 2 3" xfId="26000"/>
    <cellStyle name="Note 2 6 4 4 2 4" xfId="31071"/>
    <cellStyle name="Note 2 6 4 4 2 5" xfId="35747"/>
    <cellStyle name="Note 2 6 4 4 2 6" xfId="41225"/>
    <cellStyle name="Note 2 6 4 4 2 7" xfId="46123"/>
    <cellStyle name="Note 2 6 4 4 2 8" xfId="52133"/>
    <cellStyle name="Note 2 6 4 4 3" xfId="7982"/>
    <cellStyle name="Note 2 6 4 4 3 2" xfId="18785"/>
    <cellStyle name="Note 2 6 4 4 3 3" xfId="26001"/>
    <cellStyle name="Note 2 6 4 4 3 4" xfId="31072"/>
    <cellStyle name="Note 2 6 4 4 3 5" xfId="35748"/>
    <cellStyle name="Note 2 6 4 4 3 6" xfId="41226"/>
    <cellStyle name="Note 2 6 4 4 3 7" xfId="46124"/>
    <cellStyle name="Note 2 6 4 4 3 8" xfId="52134"/>
    <cellStyle name="Note 2 6 4 4 4" xfId="8346"/>
    <cellStyle name="Note 2 6 4 4 4 2" xfId="18786"/>
    <cellStyle name="Note 2 6 4 4 4 3" xfId="26002"/>
    <cellStyle name="Note 2 6 4 4 4 4" xfId="31073"/>
    <cellStyle name="Note 2 6 4 4 4 5" xfId="35749"/>
    <cellStyle name="Note 2 6 4 4 4 6" xfId="41227"/>
    <cellStyle name="Note 2 6 4 4 4 7" xfId="46125"/>
    <cellStyle name="Note 2 6 4 4 4 8" xfId="52135"/>
    <cellStyle name="Note 2 6 4 4 5" xfId="8758"/>
    <cellStyle name="Note 2 6 4 4 5 2" xfId="18787"/>
    <cellStyle name="Note 2 6 4 4 5 3" xfId="26003"/>
    <cellStyle name="Note 2 6 4 4 5 4" xfId="31074"/>
    <cellStyle name="Note 2 6 4 4 5 5" xfId="35750"/>
    <cellStyle name="Note 2 6 4 4 5 6" xfId="41228"/>
    <cellStyle name="Note 2 6 4 4 5 7" xfId="46126"/>
    <cellStyle name="Note 2 6 4 4 5 8" xfId="52136"/>
    <cellStyle name="Note 2 6 4 4 6" xfId="9128"/>
    <cellStyle name="Note 2 6 4 4 6 2" xfId="18788"/>
    <cellStyle name="Note 2 6 4 4 6 3" xfId="26004"/>
    <cellStyle name="Note 2 6 4 4 6 4" xfId="31075"/>
    <cellStyle name="Note 2 6 4 4 6 5" xfId="35751"/>
    <cellStyle name="Note 2 6 4 4 6 6" xfId="41229"/>
    <cellStyle name="Note 2 6 4 4 6 7" xfId="46127"/>
    <cellStyle name="Note 2 6 4 4 6 8" xfId="52137"/>
    <cellStyle name="Note 2 6 4 4 7" xfId="9550"/>
    <cellStyle name="Note 2 6 4 4 7 2" xfId="18789"/>
    <cellStyle name="Note 2 6 4 4 7 3" xfId="26005"/>
    <cellStyle name="Note 2 6 4 4 7 4" xfId="31076"/>
    <cellStyle name="Note 2 6 4 4 7 5" xfId="35752"/>
    <cellStyle name="Note 2 6 4 4 7 6" xfId="41230"/>
    <cellStyle name="Note 2 6 4 4 7 7" xfId="46128"/>
    <cellStyle name="Note 2 6 4 4 7 8" xfId="52138"/>
    <cellStyle name="Note 2 6 4 4 8" xfId="9865"/>
    <cellStyle name="Note 2 6 4 4 8 2" xfId="18790"/>
    <cellStyle name="Note 2 6 4 4 8 3" xfId="26006"/>
    <cellStyle name="Note 2 6 4 4 8 4" xfId="31077"/>
    <cellStyle name="Note 2 6 4 4 8 5" xfId="35753"/>
    <cellStyle name="Note 2 6 4 4 8 6" xfId="41231"/>
    <cellStyle name="Note 2 6 4 4 8 7" xfId="46129"/>
    <cellStyle name="Note 2 6 4 4 8 8" xfId="52139"/>
    <cellStyle name="Note 2 6 4 4 9" xfId="10133"/>
    <cellStyle name="Note 2 6 4 4 9 2" xfId="18791"/>
    <cellStyle name="Note 2 6 4 4 9 3" xfId="26007"/>
    <cellStyle name="Note 2 6 4 4 9 4" xfId="31078"/>
    <cellStyle name="Note 2 6 4 4 9 5" xfId="35754"/>
    <cellStyle name="Note 2 6 4 4 9 6" xfId="41232"/>
    <cellStyle name="Note 2 6 4 4 9 7" xfId="46130"/>
    <cellStyle name="Note 2 6 4 4 9 8" xfId="52140"/>
    <cellStyle name="Note 2 6 4 5" xfId="5750"/>
    <cellStyle name="Note 2 6 4 5 2" xfId="18792"/>
    <cellStyle name="Note 2 6 4 5 3" xfId="26008"/>
    <cellStyle name="Note 2 6 4 5 4" xfId="31079"/>
    <cellStyle name="Note 2 6 4 5 5" xfId="35755"/>
    <cellStyle name="Note 2 6 4 5 6" xfId="41233"/>
    <cellStyle name="Note 2 6 4 5 7" xfId="46131"/>
    <cellStyle name="Note 2 6 4 5 8" xfId="52141"/>
    <cellStyle name="Note 2 6 4 6" xfId="5229"/>
    <cellStyle name="Note 2 6 4 6 2" xfId="18793"/>
    <cellStyle name="Note 2 6 4 6 3" xfId="26009"/>
    <cellStyle name="Note 2 6 4 6 4" xfId="31080"/>
    <cellStyle name="Note 2 6 4 6 5" xfId="35756"/>
    <cellStyle name="Note 2 6 4 6 6" xfId="41234"/>
    <cellStyle name="Note 2 6 4 6 7" xfId="46132"/>
    <cellStyle name="Note 2 6 4 6 8" xfId="52142"/>
    <cellStyle name="Note 2 6 4 7" xfId="3767"/>
    <cellStyle name="Note 2 6 4 7 2" xfId="18794"/>
    <cellStyle name="Note 2 6 4 7 3" xfId="26010"/>
    <cellStyle name="Note 2 6 4 7 4" xfId="31081"/>
    <cellStyle name="Note 2 6 4 7 5" xfId="35757"/>
    <cellStyle name="Note 2 6 4 7 6" xfId="41235"/>
    <cellStyle name="Note 2 6 4 7 7" xfId="46133"/>
    <cellStyle name="Note 2 6 4 7 8" xfId="52143"/>
    <cellStyle name="Note 2 6 4 8" xfId="4384"/>
    <cellStyle name="Note 2 6 4 8 2" xfId="18795"/>
    <cellStyle name="Note 2 6 4 8 3" xfId="26011"/>
    <cellStyle name="Note 2 6 4 8 4" xfId="31082"/>
    <cellStyle name="Note 2 6 4 8 5" xfId="35758"/>
    <cellStyle name="Note 2 6 4 8 6" xfId="41236"/>
    <cellStyle name="Note 2 6 4 8 7" xfId="46134"/>
    <cellStyle name="Note 2 6 4 8 8" xfId="52144"/>
    <cellStyle name="Note 2 6 4 9" xfId="10836"/>
    <cellStyle name="Note 2 6 5" xfId="830"/>
    <cellStyle name="Note 2 6 5 10" xfId="11799"/>
    <cellStyle name="Note 2 6 5 11" xfId="46993"/>
    <cellStyle name="Note 2 6 5 2" xfId="4122"/>
    <cellStyle name="Note 2 6 5 2 10" xfId="41237"/>
    <cellStyle name="Note 2 6 5 2 11" xfId="46135"/>
    <cellStyle name="Note 2 6 5 2 12" xfId="52145"/>
    <cellStyle name="Note 2 6 5 2 2" xfId="6903"/>
    <cellStyle name="Note 2 6 5 2 2 2" xfId="18797"/>
    <cellStyle name="Note 2 6 5 2 2 3" xfId="26013"/>
    <cellStyle name="Note 2 6 5 2 2 4" xfId="31084"/>
    <cellStyle name="Note 2 6 5 2 2 5" xfId="35760"/>
    <cellStyle name="Note 2 6 5 2 2 6" xfId="41238"/>
    <cellStyle name="Note 2 6 5 2 2 7" xfId="46136"/>
    <cellStyle name="Note 2 6 5 2 2 8" xfId="52146"/>
    <cellStyle name="Note 2 6 5 2 3" xfId="5782"/>
    <cellStyle name="Note 2 6 5 2 3 2" xfId="18798"/>
    <cellStyle name="Note 2 6 5 2 3 3" xfId="26014"/>
    <cellStyle name="Note 2 6 5 2 3 4" xfId="31085"/>
    <cellStyle name="Note 2 6 5 2 3 5" xfId="35761"/>
    <cellStyle name="Note 2 6 5 2 3 6" xfId="41239"/>
    <cellStyle name="Note 2 6 5 2 3 7" xfId="46137"/>
    <cellStyle name="Note 2 6 5 2 3 8" xfId="52147"/>
    <cellStyle name="Note 2 6 5 2 4" xfId="3791"/>
    <cellStyle name="Note 2 6 5 2 4 2" xfId="18799"/>
    <cellStyle name="Note 2 6 5 2 4 3" xfId="26015"/>
    <cellStyle name="Note 2 6 5 2 4 4" xfId="31086"/>
    <cellStyle name="Note 2 6 5 2 4 5" xfId="35762"/>
    <cellStyle name="Note 2 6 5 2 4 6" xfId="41240"/>
    <cellStyle name="Note 2 6 5 2 4 7" xfId="46138"/>
    <cellStyle name="Note 2 6 5 2 4 8" xfId="52148"/>
    <cellStyle name="Note 2 6 5 2 5" xfId="5672"/>
    <cellStyle name="Note 2 6 5 2 5 2" xfId="18800"/>
    <cellStyle name="Note 2 6 5 2 5 3" xfId="26016"/>
    <cellStyle name="Note 2 6 5 2 5 4" xfId="31087"/>
    <cellStyle name="Note 2 6 5 2 5 5" xfId="35763"/>
    <cellStyle name="Note 2 6 5 2 5 6" xfId="41241"/>
    <cellStyle name="Note 2 6 5 2 5 7" xfId="46139"/>
    <cellStyle name="Note 2 6 5 2 5 8" xfId="52149"/>
    <cellStyle name="Note 2 6 5 2 6" xfId="18796"/>
    <cellStyle name="Note 2 6 5 2 7" xfId="26012"/>
    <cellStyle name="Note 2 6 5 2 8" xfId="31083"/>
    <cellStyle name="Note 2 6 5 2 9" xfId="35759"/>
    <cellStyle name="Note 2 6 5 3" xfId="4034"/>
    <cellStyle name="Note 2 6 5 3 10" xfId="18801"/>
    <cellStyle name="Note 2 6 5 3 11" xfId="26017"/>
    <cellStyle name="Note 2 6 5 3 12" xfId="31088"/>
    <cellStyle name="Note 2 6 5 3 13" xfId="35764"/>
    <cellStyle name="Note 2 6 5 3 14" xfId="41242"/>
    <cellStyle name="Note 2 6 5 3 15" xfId="46140"/>
    <cellStyle name="Note 2 6 5 3 16" xfId="52150"/>
    <cellStyle name="Note 2 6 5 3 2" xfId="6864"/>
    <cellStyle name="Note 2 6 5 3 2 2" xfId="18802"/>
    <cellStyle name="Note 2 6 5 3 2 3" xfId="26018"/>
    <cellStyle name="Note 2 6 5 3 2 4" xfId="31089"/>
    <cellStyle name="Note 2 6 5 3 2 5" xfId="35765"/>
    <cellStyle name="Note 2 6 5 3 2 6" xfId="41243"/>
    <cellStyle name="Note 2 6 5 3 2 7" xfId="46141"/>
    <cellStyle name="Note 2 6 5 3 2 8" xfId="52151"/>
    <cellStyle name="Note 2 6 5 3 3" xfId="7522"/>
    <cellStyle name="Note 2 6 5 3 3 2" xfId="18803"/>
    <cellStyle name="Note 2 6 5 3 3 3" xfId="26019"/>
    <cellStyle name="Note 2 6 5 3 3 4" xfId="31090"/>
    <cellStyle name="Note 2 6 5 3 3 5" xfId="35766"/>
    <cellStyle name="Note 2 6 5 3 3 6" xfId="41244"/>
    <cellStyle name="Note 2 6 5 3 3 7" xfId="46142"/>
    <cellStyle name="Note 2 6 5 3 3 8" xfId="52152"/>
    <cellStyle name="Note 2 6 5 3 4" xfId="6156"/>
    <cellStyle name="Note 2 6 5 3 4 2" xfId="18804"/>
    <cellStyle name="Note 2 6 5 3 4 3" xfId="26020"/>
    <cellStyle name="Note 2 6 5 3 4 4" xfId="31091"/>
    <cellStyle name="Note 2 6 5 3 4 5" xfId="35767"/>
    <cellStyle name="Note 2 6 5 3 4 6" xfId="41245"/>
    <cellStyle name="Note 2 6 5 3 4 7" xfId="46143"/>
    <cellStyle name="Note 2 6 5 3 4 8" xfId="52153"/>
    <cellStyle name="Note 2 6 5 3 5" xfId="4228"/>
    <cellStyle name="Note 2 6 5 3 5 2" xfId="18805"/>
    <cellStyle name="Note 2 6 5 3 5 3" xfId="26021"/>
    <cellStyle name="Note 2 6 5 3 5 4" xfId="31092"/>
    <cellStyle name="Note 2 6 5 3 5 5" xfId="35768"/>
    <cellStyle name="Note 2 6 5 3 5 6" xfId="41246"/>
    <cellStyle name="Note 2 6 5 3 5 7" xfId="46144"/>
    <cellStyle name="Note 2 6 5 3 5 8" xfId="52154"/>
    <cellStyle name="Note 2 6 5 3 6" xfId="7022"/>
    <cellStyle name="Note 2 6 5 3 6 2" xfId="18806"/>
    <cellStyle name="Note 2 6 5 3 6 3" xfId="26022"/>
    <cellStyle name="Note 2 6 5 3 6 4" xfId="31093"/>
    <cellStyle name="Note 2 6 5 3 6 5" xfId="35769"/>
    <cellStyle name="Note 2 6 5 3 6 6" xfId="41247"/>
    <cellStyle name="Note 2 6 5 3 6 7" xfId="46145"/>
    <cellStyle name="Note 2 6 5 3 6 8" xfId="52155"/>
    <cellStyle name="Note 2 6 5 3 7" xfId="6645"/>
    <cellStyle name="Note 2 6 5 3 7 2" xfId="18807"/>
    <cellStyle name="Note 2 6 5 3 7 3" xfId="26023"/>
    <cellStyle name="Note 2 6 5 3 7 4" xfId="31094"/>
    <cellStyle name="Note 2 6 5 3 7 5" xfId="35770"/>
    <cellStyle name="Note 2 6 5 3 7 6" xfId="41248"/>
    <cellStyle name="Note 2 6 5 3 7 7" xfId="46146"/>
    <cellStyle name="Note 2 6 5 3 7 8" xfId="52156"/>
    <cellStyle name="Note 2 6 5 3 8" xfId="4649"/>
    <cellStyle name="Note 2 6 5 3 8 2" xfId="18808"/>
    <cellStyle name="Note 2 6 5 3 8 3" xfId="26024"/>
    <cellStyle name="Note 2 6 5 3 8 4" xfId="31095"/>
    <cellStyle name="Note 2 6 5 3 8 5" xfId="35771"/>
    <cellStyle name="Note 2 6 5 3 8 6" xfId="41249"/>
    <cellStyle name="Note 2 6 5 3 8 7" xfId="46147"/>
    <cellStyle name="Note 2 6 5 3 8 8" xfId="52157"/>
    <cellStyle name="Note 2 6 5 3 9" xfId="8738"/>
    <cellStyle name="Note 2 6 5 3 9 2" xfId="18809"/>
    <cellStyle name="Note 2 6 5 3 9 3" xfId="26025"/>
    <cellStyle name="Note 2 6 5 3 9 4" xfId="31096"/>
    <cellStyle name="Note 2 6 5 3 9 5" xfId="35772"/>
    <cellStyle name="Note 2 6 5 3 9 6" xfId="41250"/>
    <cellStyle name="Note 2 6 5 3 9 7" xfId="46148"/>
    <cellStyle name="Note 2 6 5 3 9 8" xfId="52158"/>
    <cellStyle name="Note 2 6 5 4" xfId="3876"/>
    <cellStyle name="Note 2 6 5 4 10" xfId="18810"/>
    <cellStyle name="Note 2 6 5 4 11" xfId="26026"/>
    <cellStyle name="Note 2 6 5 4 12" xfId="31097"/>
    <cellStyle name="Note 2 6 5 4 13" xfId="35773"/>
    <cellStyle name="Note 2 6 5 4 14" xfId="41251"/>
    <cellStyle name="Note 2 6 5 4 15" xfId="46149"/>
    <cellStyle name="Note 2 6 5 4 16" xfId="52159"/>
    <cellStyle name="Note 2 6 5 4 2" xfId="7056"/>
    <cellStyle name="Note 2 6 5 4 2 2" xfId="18811"/>
    <cellStyle name="Note 2 6 5 4 2 3" xfId="26027"/>
    <cellStyle name="Note 2 6 5 4 2 4" xfId="31098"/>
    <cellStyle name="Note 2 6 5 4 2 5" xfId="35774"/>
    <cellStyle name="Note 2 6 5 4 2 6" xfId="41252"/>
    <cellStyle name="Note 2 6 5 4 2 7" xfId="46150"/>
    <cellStyle name="Note 2 6 5 4 2 8" xfId="52160"/>
    <cellStyle name="Note 2 6 5 4 3" xfId="7633"/>
    <cellStyle name="Note 2 6 5 4 3 2" xfId="18812"/>
    <cellStyle name="Note 2 6 5 4 3 3" xfId="26028"/>
    <cellStyle name="Note 2 6 5 4 3 4" xfId="31099"/>
    <cellStyle name="Note 2 6 5 4 3 5" xfId="35775"/>
    <cellStyle name="Note 2 6 5 4 3 6" xfId="41253"/>
    <cellStyle name="Note 2 6 5 4 3 7" xfId="46151"/>
    <cellStyle name="Note 2 6 5 4 3 8" xfId="52161"/>
    <cellStyle name="Note 2 6 5 4 4" xfId="7247"/>
    <cellStyle name="Note 2 6 5 4 4 2" xfId="18813"/>
    <cellStyle name="Note 2 6 5 4 4 3" xfId="26029"/>
    <cellStyle name="Note 2 6 5 4 4 4" xfId="31100"/>
    <cellStyle name="Note 2 6 5 4 4 5" xfId="35776"/>
    <cellStyle name="Note 2 6 5 4 4 6" xfId="41254"/>
    <cellStyle name="Note 2 6 5 4 4 7" xfId="46152"/>
    <cellStyle name="Note 2 6 5 4 4 8" xfId="52162"/>
    <cellStyle name="Note 2 6 5 4 5" xfId="8412"/>
    <cellStyle name="Note 2 6 5 4 5 2" xfId="18814"/>
    <cellStyle name="Note 2 6 5 4 5 3" xfId="26030"/>
    <cellStyle name="Note 2 6 5 4 5 4" xfId="31101"/>
    <cellStyle name="Note 2 6 5 4 5 5" xfId="35777"/>
    <cellStyle name="Note 2 6 5 4 5 6" xfId="41255"/>
    <cellStyle name="Note 2 6 5 4 5 7" xfId="46153"/>
    <cellStyle name="Note 2 6 5 4 5 8" xfId="52163"/>
    <cellStyle name="Note 2 6 5 4 6" xfId="5761"/>
    <cellStyle name="Note 2 6 5 4 6 2" xfId="18815"/>
    <cellStyle name="Note 2 6 5 4 6 3" xfId="26031"/>
    <cellStyle name="Note 2 6 5 4 6 4" xfId="31102"/>
    <cellStyle name="Note 2 6 5 4 6 5" xfId="35778"/>
    <cellStyle name="Note 2 6 5 4 6 6" xfId="41256"/>
    <cellStyle name="Note 2 6 5 4 6 7" xfId="46154"/>
    <cellStyle name="Note 2 6 5 4 6 8" xfId="52164"/>
    <cellStyle name="Note 2 6 5 4 7" xfId="9213"/>
    <cellStyle name="Note 2 6 5 4 7 2" xfId="18816"/>
    <cellStyle name="Note 2 6 5 4 7 3" xfId="26032"/>
    <cellStyle name="Note 2 6 5 4 7 4" xfId="31103"/>
    <cellStyle name="Note 2 6 5 4 7 5" xfId="35779"/>
    <cellStyle name="Note 2 6 5 4 7 6" xfId="41257"/>
    <cellStyle name="Note 2 6 5 4 7 7" xfId="46155"/>
    <cellStyle name="Note 2 6 5 4 7 8" xfId="52165"/>
    <cellStyle name="Note 2 6 5 4 8" xfId="9580"/>
    <cellStyle name="Note 2 6 5 4 8 2" xfId="18817"/>
    <cellStyle name="Note 2 6 5 4 8 3" xfId="26033"/>
    <cellStyle name="Note 2 6 5 4 8 4" xfId="31104"/>
    <cellStyle name="Note 2 6 5 4 8 5" xfId="35780"/>
    <cellStyle name="Note 2 6 5 4 8 6" xfId="41258"/>
    <cellStyle name="Note 2 6 5 4 8 7" xfId="46156"/>
    <cellStyle name="Note 2 6 5 4 8 8" xfId="52166"/>
    <cellStyle name="Note 2 6 5 4 9" xfId="5522"/>
    <cellStyle name="Note 2 6 5 4 9 2" xfId="18818"/>
    <cellStyle name="Note 2 6 5 4 9 3" xfId="26034"/>
    <cellStyle name="Note 2 6 5 4 9 4" xfId="31105"/>
    <cellStyle name="Note 2 6 5 4 9 5" xfId="35781"/>
    <cellStyle name="Note 2 6 5 4 9 6" xfId="41259"/>
    <cellStyle name="Note 2 6 5 4 9 7" xfId="46157"/>
    <cellStyle name="Note 2 6 5 4 9 8" xfId="52167"/>
    <cellStyle name="Note 2 6 5 5" xfId="5968"/>
    <cellStyle name="Note 2 6 5 5 2" xfId="18819"/>
    <cellStyle name="Note 2 6 5 5 3" xfId="26035"/>
    <cellStyle name="Note 2 6 5 5 4" xfId="31106"/>
    <cellStyle name="Note 2 6 5 5 5" xfId="35782"/>
    <cellStyle name="Note 2 6 5 5 6" xfId="41260"/>
    <cellStyle name="Note 2 6 5 5 7" xfId="46158"/>
    <cellStyle name="Note 2 6 5 5 8" xfId="52168"/>
    <cellStyle name="Note 2 6 5 6" xfId="6028"/>
    <cellStyle name="Note 2 6 5 6 2" xfId="18820"/>
    <cellStyle name="Note 2 6 5 6 3" xfId="26036"/>
    <cellStyle name="Note 2 6 5 6 4" xfId="31107"/>
    <cellStyle name="Note 2 6 5 6 5" xfId="35783"/>
    <cellStyle name="Note 2 6 5 6 6" xfId="41261"/>
    <cellStyle name="Note 2 6 5 6 7" xfId="46159"/>
    <cellStyle name="Note 2 6 5 6 8" xfId="52169"/>
    <cellStyle name="Note 2 6 5 7" xfId="6022"/>
    <cellStyle name="Note 2 6 5 7 2" xfId="18821"/>
    <cellStyle name="Note 2 6 5 7 3" xfId="26037"/>
    <cellStyle name="Note 2 6 5 7 4" xfId="31108"/>
    <cellStyle name="Note 2 6 5 7 5" xfId="35784"/>
    <cellStyle name="Note 2 6 5 7 6" xfId="41262"/>
    <cellStyle name="Note 2 6 5 7 7" xfId="46160"/>
    <cellStyle name="Note 2 6 5 7 8" xfId="52170"/>
    <cellStyle name="Note 2 6 5 8" xfId="6105"/>
    <cellStyle name="Note 2 6 5 8 2" xfId="18822"/>
    <cellStyle name="Note 2 6 5 8 3" xfId="26038"/>
    <cellStyle name="Note 2 6 5 8 4" xfId="31109"/>
    <cellStyle name="Note 2 6 5 8 5" xfId="35785"/>
    <cellStyle name="Note 2 6 5 8 6" xfId="41263"/>
    <cellStyle name="Note 2 6 5 8 7" xfId="46161"/>
    <cellStyle name="Note 2 6 5 8 8" xfId="52171"/>
    <cellStyle name="Note 2 6 5 9" xfId="10870"/>
    <cellStyle name="Note 2 6 6" xfId="870"/>
    <cellStyle name="Note 2 6 6 10" xfId="26844"/>
    <cellStyle name="Note 2 6 6 11" xfId="47003"/>
    <cellStyle name="Note 2 6 6 2" xfId="4145"/>
    <cellStyle name="Note 2 6 6 2 10" xfId="41264"/>
    <cellStyle name="Note 2 6 6 2 11" xfId="46162"/>
    <cellStyle name="Note 2 6 6 2 12" xfId="52172"/>
    <cellStyle name="Note 2 6 6 2 2" xfId="6916"/>
    <cellStyle name="Note 2 6 6 2 2 2" xfId="18824"/>
    <cellStyle name="Note 2 6 6 2 2 3" xfId="26040"/>
    <cellStyle name="Note 2 6 6 2 2 4" xfId="31111"/>
    <cellStyle name="Note 2 6 6 2 2 5" xfId="35787"/>
    <cellStyle name="Note 2 6 6 2 2 6" xfId="41265"/>
    <cellStyle name="Note 2 6 6 2 2 7" xfId="46163"/>
    <cellStyle name="Note 2 6 6 2 2 8" xfId="52173"/>
    <cellStyle name="Note 2 6 6 2 3" xfId="5263"/>
    <cellStyle name="Note 2 6 6 2 3 2" xfId="18825"/>
    <cellStyle name="Note 2 6 6 2 3 3" xfId="26041"/>
    <cellStyle name="Note 2 6 6 2 3 4" xfId="31112"/>
    <cellStyle name="Note 2 6 6 2 3 5" xfId="35788"/>
    <cellStyle name="Note 2 6 6 2 3 6" xfId="41266"/>
    <cellStyle name="Note 2 6 6 2 3 7" xfId="46164"/>
    <cellStyle name="Note 2 6 6 2 3 8" xfId="52174"/>
    <cellStyle name="Note 2 6 6 2 4" xfId="7946"/>
    <cellStyle name="Note 2 6 6 2 4 2" xfId="18826"/>
    <cellStyle name="Note 2 6 6 2 4 3" xfId="26042"/>
    <cellStyle name="Note 2 6 6 2 4 4" xfId="31113"/>
    <cellStyle name="Note 2 6 6 2 4 5" xfId="35789"/>
    <cellStyle name="Note 2 6 6 2 4 6" xfId="41267"/>
    <cellStyle name="Note 2 6 6 2 4 7" xfId="46165"/>
    <cellStyle name="Note 2 6 6 2 4 8" xfId="52175"/>
    <cellStyle name="Note 2 6 6 2 5" xfId="5404"/>
    <cellStyle name="Note 2 6 6 2 5 2" xfId="18827"/>
    <cellStyle name="Note 2 6 6 2 5 3" xfId="26043"/>
    <cellStyle name="Note 2 6 6 2 5 4" xfId="31114"/>
    <cellStyle name="Note 2 6 6 2 5 5" xfId="35790"/>
    <cellStyle name="Note 2 6 6 2 5 6" xfId="41268"/>
    <cellStyle name="Note 2 6 6 2 5 7" xfId="46166"/>
    <cellStyle name="Note 2 6 6 2 5 8" xfId="52176"/>
    <cellStyle name="Note 2 6 6 2 6" xfId="18823"/>
    <cellStyle name="Note 2 6 6 2 7" xfId="26039"/>
    <cellStyle name="Note 2 6 6 2 8" xfId="31110"/>
    <cellStyle name="Note 2 6 6 2 9" xfId="35786"/>
    <cellStyle name="Note 2 6 6 3" xfId="4071"/>
    <cellStyle name="Note 2 6 6 3 10" xfId="18828"/>
    <cellStyle name="Note 2 6 6 3 11" xfId="26044"/>
    <cellStyle name="Note 2 6 6 3 12" xfId="31115"/>
    <cellStyle name="Note 2 6 6 3 13" xfId="35791"/>
    <cellStyle name="Note 2 6 6 3 14" xfId="41269"/>
    <cellStyle name="Note 2 6 6 3 15" xfId="46167"/>
    <cellStyle name="Note 2 6 6 3 16" xfId="52177"/>
    <cellStyle name="Note 2 6 6 3 2" xfId="6877"/>
    <cellStyle name="Note 2 6 6 3 2 2" xfId="18829"/>
    <cellStyle name="Note 2 6 6 3 2 3" xfId="26045"/>
    <cellStyle name="Note 2 6 6 3 2 4" xfId="31116"/>
    <cellStyle name="Note 2 6 6 3 2 5" xfId="35792"/>
    <cellStyle name="Note 2 6 6 3 2 6" xfId="41270"/>
    <cellStyle name="Note 2 6 6 3 2 7" xfId="46168"/>
    <cellStyle name="Note 2 6 6 3 2 8" xfId="52178"/>
    <cellStyle name="Note 2 6 6 3 3" xfId="7534"/>
    <cellStyle name="Note 2 6 6 3 3 2" xfId="18830"/>
    <cellStyle name="Note 2 6 6 3 3 3" xfId="26046"/>
    <cellStyle name="Note 2 6 6 3 3 4" xfId="31117"/>
    <cellStyle name="Note 2 6 6 3 3 5" xfId="35793"/>
    <cellStyle name="Note 2 6 6 3 3 6" xfId="41271"/>
    <cellStyle name="Note 2 6 6 3 3 7" xfId="46169"/>
    <cellStyle name="Note 2 6 6 3 3 8" xfId="52179"/>
    <cellStyle name="Note 2 6 6 3 4" xfId="4585"/>
    <cellStyle name="Note 2 6 6 3 4 2" xfId="18831"/>
    <cellStyle name="Note 2 6 6 3 4 3" xfId="26047"/>
    <cellStyle name="Note 2 6 6 3 4 4" xfId="31118"/>
    <cellStyle name="Note 2 6 6 3 4 5" xfId="35794"/>
    <cellStyle name="Note 2 6 6 3 4 6" xfId="41272"/>
    <cellStyle name="Note 2 6 6 3 4 7" xfId="46170"/>
    <cellStyle name="Note 2 6 6 3 4 8" xfId="52180"/>
    <cellStyle name="Note 2 6 6 3 5" xfId="7315"/>
    <cellStyle name="Note 2 6 6 3 5 2" xfId="18832"/>
    <cellStyle name="Note 2 6 6 3 5 3" xfId="26048"/>
    <cellStyle name="Note 2 6 6 3 5 4" xfId="31119"/>
    <cellStyle name="Note 2 6 6 3 5 5" xfId="35795"/>
    <cellStyle name="Note 2 6 6 3 5 6" xfId="41273"/>
    <cellStyle name="Note 2 6 6 3 5 7" xfId="46171"/>
    <cellStyle name="Note 2 6 6 3 5 8" xfId="52181"/>
    <cellStyle name="Note 2 6 6 3 6" xfId="4960"/>
    <cellStyle name="Note 2 6 6 3 6 2" xfId="18833"/>
    <cellStyle name="Note 2 6 6 3 6 3" xfId="26049"/>
    <cellStyle name="Note 2 6 6 3 6 4" xfId="31120"/>
    <cellStyle name="Note 2 6 6 3 6 5" xfId="35796"/>
    <cellStyle name="Note 2 6 6 3 6 6" xfId="41274"/>
    <cellStyle name="Note 2 6 6 3 6 7" xfId="46172"/>
    <cellStyle name="Note 2 6 6 3 6 8" xfId="52182"/>
    <cellStyle name="Note 2 6 6 3 7" xfId="6462"/>
    <cellStyle name="Note 2 6 6 3 7 2" xfId="18834"/>
    <cellStyle name="Note 2 6 6 3 7 3" xfId="26050"/>
    <cellStyle name="Note 2 6 6 3 7 4" xfId="31121"/>
    <cellStyle name="Note 2 6 6 3 7 5" xfId="35797"/>
    <cellStyle name="Note 2 6 6 3 7 6" xfId="41275"/>
    <cellStyle name="Note 2 6 6 3 7 7" xfId="46173"/>
    <cellStyle name="Note 2 6 6 3 7 8" xfId="52183"/>
    <cellStyle name="Note 2 6 6 3 8" xfId="8549"/>
    <cellStyle name="Note 2 6 6 3 8 2" xfId="18835"/>
    <cellStyle name="Note 2 6 6 3 8 3" xfId="26051"/>
    <cellStyle name="Note 2 6 6 3 8 4" xfId="31122"/>
    <cellStyle name="Note 2 6 6 3 8 5" xfId="35798"/>
    <cellStyle name="Note 2 6 6 3 8 6" xfId="41276"/>
    <cellStyle name="Note 2 6 6 3 8 7" xfId="46174"/>
    <cellStyle name="Note 2 6 6 3 8 8" xfId="52184"/>
    <cellStyle name="Note 2 6 6 3 9" xfId="6368"/>
    <cellStyle name="Note 2 6 6 3 9 2" xfId="18836"/>
    <cellStyle name="Note 2 6 6 3 9 3" xfId="26052"/>
    <cellStyle name="Note 2 6 6 3 9 4" xfId="31123"/>
    <cellStyle name="Note 2 6 6 3 9 5" xfId="35799"/>
    <cellStyle name="Note 2 6 6 3 9 6" xfId="41277"/>
    <cellStyle name="Note 2 6 6 3 9 7" xfId="46175"/>
    <cellStyle name="Note 2 6 6 3 9 8" xfId="52185"/>
    <cellStyle name="Note 2 6 6 4" xfId="3878"/>
    <cellStyle name="Note 2 6 6 4 10" xfId="18837"/>
    <cellStyle name="Note 2 6 6 4 11" xfId="26053"/>
    <cellStyle name="Note 2 6 6 4 12" xfId="31124"/>
    <cellStyle name="Note 2 6 6 4 13" xfId="35800"/>
    <cellStyle name="Note 2 6 6 4 14" xfId="41278"/>
    <cellStyle name="Note 2 6 6 4 15" xfId="46176"/>
    <cellStyle name="Note 2 6 6 4 16" xfId="52186"/>
    <cellStyle name="Note 2 6 6 4 2" xfId="7255"/>
    <cellStyle name="Note 2 6 6 4 2 2" xfId="18838"/>
    <cellStyle name="Note 2 6 6 4 2 3" xfId="26054"/>
    <cellStyle name="Note 2 6 6 4 2 4" xfId="31125"/>
    <cellStyle name="Note 2 6 6 4 2 5" xfId="35801"/>
    <cellStyle name="Note 2 6 6 4 2 6" xfId="41279"/>
    <cellStyle name="Note 2 6 6 4 2 7" xfId="46177"/>
    <cellStyle name="Note 2 6 6 4 2 8" xfId="52187"/>
    <cellStyle name="Note 2 6 6 4 3" xfId="7790"/>
    <cellStyle name="Note 2 6 6 4 3 2" xfId="18839"/>
    <cellStyle name="Note 2 6 6 4 3 3" xfId="26055"/>
    <cellStyle name="Note 2 6 6 4 3 4" xfId="31126"/>
    <cellStyle name="Note 2 6 6 4 3 5" xfId="35802"/>
    <cellStyle name="Note 2 6 6 4 3 6" xfId="41280"/>
    <cellStyle name="Note 2 6 6 4 3 7" xfId="46178"/>
    <cellStyle name="Note 2 6 6 4 3 8" xfId="52188"/>
    <cellStyle name="Note 2 6 6 4 4" xfId="8120"/>
    <cellStyle name="Note 2 6 6 4 4 2" xfId="18840"/>
    <cellStyle name="Note 2 6 6 4 4 3" xfId="26056"/>
    <cellStyle name="Note 2 6 6 4 4 4" xfId="31127"/>
    <cellStyle name="Note 2 6 6 4 4 5" xfId="35803"/>
    <cellStyle name="Note 2 6 6 4 4 6" xfId="41281"/>
    <cellStyle name="Note 2 6 6 4 4 7" xfId="46179"/>
    <cellStyle name="Note 2 6 6 4 4 8" xfId="52189"/>
    <cellStyle name="Note 2 6 6 4 5" xfId="8559"/>
    <cellStyle name="Note 2 6 6 4 5 2" xfId="18841"/>
    <cellStyle name="Note 2 6 6 4 5 3" xfId="26057"/>
    <cellStyle name="Note 2 6 6 4 5 4" xfId="31128"/>
    <cellStyle name="Note 2 6 6 4 5 5" xfId="35804"/>
    <cellStyle name="Note 2 6 6 4 5 6" xfId="41282"/>
    <cellStyle name="Note 2 6 6 4 5 7" xfId="46180"/>
    <cellStyle name="Note 2 6 6 4 5 8" xfId="52190"/>
    <cellStyle name="Note 2 6 6 4 6" xfId="8911"/>
    <cellStyle name="Note 2 6 6 4 6 2" xfId="18842"/>
    <cellStyle name="Note 2 6 6 4 6 3" xfId="26058"/>
    <cellStyle name="Note 2 6 6 4 6 4" xfId="31129"/>
    <cellStyle name="Note 2 6 6 4 6 5" xfId="35805"/>
    <cellStyle name="Note 2 6 6 4 6 6" xfId="41283"/>
    <cellStyle name="Note 2 6 6 4 6 7" xfId="46181"/>
    <cellStyle name="Note 2 6 6 4 6 8" xfId="52191"/>
    <cellStyle name="Note 2 6 6 4 7" xfId="9362"/>
    <cellStyle name="Note 2 6 6 4 7 2" xfId="18843"/>
    <cellStyle name="Note 2 6 6 4 7 3" xfId="26059"/>
    <cellStyle name="Note 2 6 6 4 7 4" xfId="31130"/>
    <cellStyle name="Note 2 6 6 4 7 5" xfId="35806"/>
    <cellStyle name="Note 2 6 6 4 7 6" xfId="41284"/>
    <cellStyle name="Note 2 6 6 4 7 7" xfId="46182"/>
    <cellStyle name="Note 2 6 6 4 7 8" xfId="52192"/>
    <cellStyle name="Note 2 6 6 4 8" xfId="9712"/>
    <cellStyle name="Note 2 6 6 4 8 2" xfId="18844"/>
    <cellStyle name="Note 2 6 6 4 8 3" xfId="26060"/>
    <cellStyle name="Note 2 6 6 4 8 4" xfId="31131"/>
    <cellStyle name="Note 2 6 6 4 8 5" xfId="35807"/>
    <cellStyle name="Note 2 6 6 4 8 6" xfId="41285"/>
    <cellStyle name="Note 2 6 6 4 8 7" xfId="46183"/>
    <cellStyle name="Note 2 6 6 4 8 8" xfId="52193"/>
    <cellStyle name="Note 2 6 6 4 9" xfId="9979"/>
    <cellStyle name="Note 2 6 6 4 9 2" xfId="18845"/>
    <cellStyle name="Note 2 6 6 4 9 3" xfId="26061"/>
    <cellStyle name="Note 2 6 6 4 9 4" xfId="31132"/>
    <cellStyle name="Note 2 6 6 4 9 5" xfId="35808"/>
    <cellStyle name="Note 2 6 6 4 9 6" xfId="41286"/>
    <cellStyle name="Note 2 6 6 4 9 7" xfId="46184"/>
    <cellStyle name="Note 2 6 6 4 9 8" xfId="52194"/>
    <cellStyle name="Note 2 6 6 5" xfId="4325"/>
    <cellStyle name="Note 2 6 6 5 2" xfId="18846"/>
    <cellStyle name="Note 2 6 6 5 3" xfId="26062"/>
    <cellStyle name="Note 2 6 6 5 4" xfId="31133"/>
    <cellStyle name="Note 2 6 6 5 5" xfId="35809"/>
    <cellStyle name="Note 2 6 6 5 6" xfId="41287"/>
    <cellStyle name="Note 2 6 6 5 7" xfId="46185"/>
    <cellStyle name="Note 2 6 6 5 8" xfId="52195"/>
    <cellStyle name="Note 2 6 6 6" xfId="5724"/>
    <cellStyle name="Note 2 6 6 6 2" xfId="18847"/>
    <cellStyle name="Note 2 6 6 6 3" xfId="26063"/>
    <cellStyle name="Note 2 6 6 6 4" xfId="31134"/>
    <cellStyle name="Note 2 6 6 6 5" xfId="35810"/>
    <cellStyle name="Note 2 6 6 6 6" xfId="41288"/>
    <cellStyle name="Note 2 6 6 6 7" xfId="46186"/>
    <cellStyle name="Note 2 6 6 6 8" xfId="52196"/>
    <cellStyle name="Note 2 6 6 7" xfId="5810"/>
    <cellStyle name="Note 2 6 6 7 2" xfId="18848"/>
    <cellStyle name="Note 2 6 6 7 3" xfId="26064"/>
    <cellStyle name="Note 2 6 6 7 4" xfId="31135"/>
    <cellStyle name="Note 2 6 6 7 5" xfId="35811"/>
    <cellStyle name="Note 2 6 6 7 6" xfId="41289"/>
    <cellStyle name="Note 2 6 6 7 7" xfId="46187"/>
    <cellStyle name="Note 2 6 6 7 8" xfId="52197"/>
    <cellStyle name="Note 2 6 6 8" xfId="6062"/>
    <cellStyle name="Note 2 6 6 8 2" xfId="18849"/>
    <cellStyle name="Note 2 6 6 8 3" xfId="26065"/>
    <cellStyle name="Note 2 6 6 8 4" xfId="31136"/>
    <cellStyle name="Note 2 6 6 8 5" xfId="35812"/>
    <cellStyle name="Note 2 6 6 8 6" xfId="41290"/>
    <cellStyle name="Note 2 6 6 8 7" xfId="46188"/>
    <cellStyle name="Note 2 6 6 8 8" xfId="52198"/>
    <cellStyle name="Note 2 6 6 9" xfId="10903"/>
    <cellStyle name="Note 2 6 7" xfId="909"/>
    <cellStyle name="Note 2 6 7 10" xfId="32368"/>
    <cellStyle name="Note 2 6 7 11" xfId="47013"/>
    <cellStyle name="Note 2 6 7 2" xfId="4170"/>
    <cellStyle name="Note 2 6 7 2 10" xfId="41291"/>
    <cellStyle name="Note 2 6 7 2 11" xfId="46189"/>
    <cellStyle name="Note 2 6 7 2 12" xfId="52199"/>
    <cellStyle name="Note 2 6 7 2 2" xfId="6928"/>
    <cellStyle name="Note 2 6 7 2 2 2" xfId="18851"/>
    <cellStyle name="Note 2 6 7 2 2 3" xfId="26067"/>
    <cellStyle name="Note 2 6 7 2 2 4" xfId="31138"/>
    <cellStyle name="Note 2 6 7 2 2 5" xfId="35814"/>
    <cellStyle name="Note 2 6 7 2 2 6" xfId="41292"/>
    <cellStyle name="Note 2 6 7 2 2 7" xfId="46190"/>
    <cellStyle name="Note 2 6 7 2 2 8" xfId="52200"/>
    <cellStyle name="Note 2 6 7 2 3" xfId="6136"/>
    <cellStyle name="Note 2 6 7 2 3 2" xfId="18852"/>
    <cellStyle name="Note 2 6 7 2 3 3" xfId="26068"/>
    <cellStyle name="Note 2 6 7 2 3 4" xfId="31139"/>
    <cellStyle name="Note 2 6 7 2 3 5" xfId="35815"/>
    <cellStyle name="Note 2 6 7 2 3 6" xfId="41293"/>
    <cellStyle name="Note 2 6 7 2 3 7" xfId="46191"/>
    <cellStyle name="Note 2 6 7 2 3 8" xfId="52201"/>
    <cellStyle name="Note 2 6 7 2 4" xfId="5967"/>
    <cellStyle name="Note 2 6 7 2 4 2" xfId="18853"/>
    <cellStyle name="Note 2 6 7 2 4 3" xfId="26069"/>
    <cellStyle name="Note 2 6 7 2 4 4" xfId="31140"/>
    <cellStyle name="Note 2 6 7 2 4 5" xfId="35816"/>
    <cellStyle name="Note 2 6 7 2 4 6" xfId="41294"/>
    <cellStyle name="Note 2 6 7 2 4 7" xfId="46192"/>
    <cellStyle name="Note 2 6 7 2 4 8" xfId="52202"/>
    <cellStyle name="Note 2 6 7 2 5" xfId="8691"/>
    <cellStyle name="Note 2 6 7 2 5 2" xfId="18854"/>
    <cellStyle name="Note 2 6 7 2 5 3" xfId="26070"/>
    <cellStyle name="Note 2 6 7 2 5 4" xfId="31141"/>
    <cellStyle name="Note 2 6 7 2 5 5" xfId="35817"/>
    <cellStyle name="Note 2 6 7 2 5 6" xfId="41295"/>
    <cellStyle name="Note 2 6 7 2 5 7" xfId="46193"/>
    <cellStyle name="Note 2 6 7 2 5 8" xfId="52203"/>
    <cellStyle name="Note 2 6 7 2 6" xfId="18850"/>
    <cellStyle name="Note 2 6 7 2 7" xfId="26066"/>
    <cellStyle name="Note 2 6 7 2 8" xfId="31137"/>
    <cellStyle name="Note 2 6 7 2 9" xfId="35813"/>
    <cellStyle name="Note 2 6 7 3" xfId="4808"/>
    <cellStyle name="Note 2 6 7 3 10" xfId="18855"/>
    <cellStyle name="Note 2 6 7 3 11" xfId="26071"/>
    <cellStyle name="Note 2 6 7 3 12" xfId="31142"/>
    <cellStyle name="Note 2 6 7 3 13" xfId="35818"/>
    <cellStyle name="Note 2 6 7 3 14" xfId="41296"/>
    <cellStyle name="Note 2 6 7 3 15" xfId="46194"/>
    <cellStyle name="Note 2 6 7 3 16" xfId="52204"/>
    <cellStyle name="Note 2 6 7 3 2" xfId="7164"/>
    <cellStyle name="Note 2 6 7 3 2 2" xfId="18856"/>
    <cellStyle name="Note 2 6 7 3 2 3" xfId="26072"/>
    <cellStyle name="Note 2 6 7 3 2 4" xfId="31143"/>
    <cellStyle name="Note 2 6 7 3 2 5" xfId="35819"/>
    <cellStyle name="Note 2 6 7 3 2 6" xfId="41297"/>
    <cellStyle name="Note 2 6 7 3 2 7" xfId="46195"/>
    <cellStyle name="Note 2 6 7 3 2 8" xfId="52205"/>
    <cellStyle name="Note 2 6 7 3 3" xfId="7719"/>
    <cellStyle name="Note 2 6 7 3 3 2" xfId="18857"/>
    <cellStyle name="Note 2 6 7 3 3 3" xfId="26073"/>
    <cellStyle name="Note 2 6 7 3 3 4" xfId="31144"/>
    <cellStyle name="Note 2 6 7 3 3 5" xfId="35820"/>
    <cellStyle name="Note 2 6 7 3 3 6" xfId="41298"/>
    <cellStyle name="Note 2 6 7 3 3 7" xfId="46196"/>
    <cellStyle name="Note 2 6 7 3 3 8" xfId="52206"/>
    <cellStyle name="Note 2 6 7 3 4" xfId="8031"/>
    <cellStyle name="Note 2 6 7 3 4 2" xfId="18858"/>
    <cellStyle name="Note 2 6 7 3 4 3" xfId="26074"/>
    <cellStyle name="Note 2 6 7 3 4 4" xfId="31145"/>
    <cellStyle name="Note 2 6 7 3 4 5" xfId="35821"/>
    <cellStyle name="Note 2 6 7 3 4 6" xfId="41299"/>
    <cellStyle name="Note 2 6 7 3 4 7" xfId="46197"/>
    <cellStyle name="Note 2 6 7 3 4 8" xfId="52207"/>
    <cellStyle name="Note 2 6 7 3 5" xfId="8492"/>
    <cellStyle name="Note 2 6 7 3 5 2" xfId="18859"/>
    <cellStyle name="Note 2 6 7 3 5 3" xfId="26075"/>
    <cellStyle name="Note 2 6 7 3 5 4" xfId="31146"/>
    <cellStyle name="Note 2 6 7 3 5 5" xfId="35822"/>
    <cellStyle name="Note 2 6 7 3 5 6" xfId="41300"/>
    <cellStyle name="Note 2 6 7 3 5 7" xfId="46198"/>
    <cellStyle name="Note 2 6 7 3 5 8" xfId="52208"/>
    <cellStyle name="Note 2 6 7 3 6" xfId="8831"/>
    <cellStyle name="Note 2 6 7 3 6 2" xfId="18860"/>
    <cellStyle name="Note 2 6 7 3 6 3" xfId="26076"/>
    <cellStyle name="Note 2 6 7 3 6 4" xfId="31147"/>
    <cellStyle name="Note 2 6 7 3 6 5" xfId="35823"/>
    <cellStyle name="Note 2 6 7 3 6 6" xfId="41301"/>
    <cellStyle name="Note 2 6 7 3 6 7" xfId="46199"/>
    <cellStyle name="Note 2 6 7 3 6 8" xfId="52209"/>
    <cellStyle name="Note 2 6 7 3 7" xfId="9293"/>
    <cellStyle name="Note 2 6 7 3 7 2" xfId="18861"/>
    <cellStyle name="Note 2 6 7 3 7 3" xfId="26077"/>
    <cellStyle name="Note 2 6 7 3 7 4" xfId="31148"/>
    <cellStyle name="Note 2 6 7 3 7 5" xfId="35824"/>
    <cellStyle name="Note 2 6 7 3 7 6" xfId="41302"/>
    <cellStyle name="Note 2 6 7 3 7 7" xfId="46200"/>
    <cellStyle name="Note 2 6 7 3 7 8" xfId="52210"/>
    <cellStyle name="Note 2 6 7 3 8" xfId="9655"/>
    <cellStyle name="Note 2 6 7 3 8 2" xfId="18862"/>
    <cellStyle name="Note 2 6 7 3 8 3" xfId="26078"/>
    <cellStyle name="Note 2 6 7 3 8 4" xfId="31149"/>
    <cellStyle name="Note 2 6 7 3 8 5" xfId="35825"/>
    <cellStyle name="Note 2 6 7 3 8 6" xfId="41303"/>
    <cellStyle name="Note 2 6 7 3 8 7" xfId="46201"/>
    <cellStyle name="Note 2 6 7 3 8 8" xfId="52211"/>
    <cellStyle name="Note 2 6 7 3 9" xfId="9924"/>
    <cellStyle name="Note 2 6 7 3 9 2" xfId="18863"/>
    <cellStyle name="Note 2 6 7 3 9 3" xfId="26079"/>
    <cellStyle name="Note 2 6 7 3 9 4" xfId="31150"/>
    <cellStyle name="Note 2 6 7 3 9 5" xfId="35826"/>
    <cellStyle name="Note 2 6 7 3 9 6" xfId="41304"/>
    <cellStyle name="Note 2 6 7 3 9 7" xfId="46202"/>
    <cellStyle name="Note 2 6 7 3 9 8" xfId="52212"/>
    <cellStyle name="Note 2 6 7 4" xfId="4794"/>
    <cellStyle name="Note 2 6 7 4 10" xfId="18864"/>
    <cellStyle name="Note 2 6 7 4 11" xfId="26080"/>
    <cellStyle name="Note 2 6 7 4 12" xfId="31151"/>
    <cellStyle name="Note 2 6 7 4 13" xfId="35827"/>
    <cellStyle name="Note 2 6 7 4 14" xfId="41305"/>
    <cellStyle name="Note 2 6 7 4 15" xfId="46203"/>
    <cellStyle name="Note 2 6 7 4 16" xfId="52213"/>
    <cellStyle name="Note 2 6 7 4 2" xfId="7286"/>
    <cellStyle name="Note 2 6 7 4 2 2" xfId="18865"/>
    <cellStyle name="Note 2 6 7 4 2 3" xfId="26081"/>
    <cellStyle name="Note 2 6 7 4 2 4" xfId="31152"/>
    <cellStyle name="Note 2 6 7 4 2 5" xfId="35828"/>
    <cellStyle name="Note 2 6 7 4 2 6" xfId="41306"/>
    <cellStyle name="Note 2 6 7 4 2 7" xfId="46204"/>
    <cellStyle name="Note 2 6 7 4 2 8" xfId="52214"/>
    <cellStyle name="Note 2 6 7 4 3" xfId="7803"/>
    <cellStyle name="Note 2 6 7 4 3 2" xfId="18866"/>
    <cellStyle name="Note 2 6 7 4 3 3" xfId="26082"/>
    <cellStyle name="Note 2 6 7 4 3 4" xfId="31153"/>
    <cellStyle name="Note 2 6 7 4 3 5" xfId="35829"/>
    <cellStyle name="Note 2 6 7 4 3 6" xfId="41307"/>
    <cellStyle name="Note 2 6 7 4 3 7" xfId="46205"/>
    <cellStyle name="Note 2 6 7 4 3 8" xfId="52215"/>
    <cellStyle name="Note 2 6 7 4 4" xfId="8154"/>
    <cellStyle name="Note 2 6 7 4 4 2" xfId="18867"/>
    <cellStyle name="Note 2 6 7 4 4 3" xfId="26083"/>
    <cellStyle name="Note 2 6 7 4 4 4" xfId="31154"/>
    <cellStyle name="Note 2 6 7 4 4 5" xfId="35830"/>
    <cellStyle name="Note 2 6 7 4 4 6" xfId="41308"/>
    <cellStyle name="Note 2 6 7 4 4 7" xfId="46206"/>
    <cellStyle name="Note 2 6 7 4 4 8" xfId="52216"/>
    <cellStyle name="Note 2 6 7 4 5" xfId="8575"/>
    <cellStyle name="Note 2 6 7 4 5 2" xfId="18868"/>
    <cellStyle name="Note 2 6 7 4 5 3" xfId="26084"/>
    <cellStyle name="Note 2 6 7 4 5 4" xfId="31155"/>
    <cellStyle name="Note 2 6 7 4 5 5" xfId="35831"/>
    <cellStyle name="Note 2 6 7 4 5 6" xfId="41309"/>
    <cellStyle name="Note 2 6 7 4 5 7" xfId="46207"/>
    <cellStyle name="Note 2 6 7 4 5 8" xfId="52217"/>
    <cellStyle name="Note 2 6 7 4 6" xfId="8941"/>
    <cellStyle name="Note 2 6 7 4 6 2" xfId="18869"/>
    <cellStyle name="Note 2 6 7 4 6 3" xfId="26085"/>
    <cellStyle name="Note 2 6 7 4 6 4" xfId="31156"/>
    <cellStyle name="Note 2 6 7 4 6 5" xfId="35832"/>
    <cellStyle name="Note 2 6 7 4 6 6" xfId="41310"/>
    <cellStyle name="Note 2 6 7 4 6 7" xfId="46208"/>
    <cellStyle name="Note 2 6 7 4 6 8" xfId="52218"/>
    <cellStyle name="Note 2 6 7 4 7" xfId="9392"/>
    <cellStyle name="Note 2 6 7 4 7 2" xfId="18870"/>
    <cellStyle name="Note 2 6 7 4 7 3" xfId="26086"/>
    <cellStyle name="Note 2 6 7 4 7 4" xfId="31157"/>
    <cellStyle name="Note 2 6 7 4 7 5" xfId="35833"/>
    <cellStyle name="Note 2 6 7 4 7 6" xfId="41311"/>
    <cellStyle name="Note 2 6 7 4 7 7" xfId="46209"/>
    <cellStyle name="Note 2 6 7 4 7 8" xfId="52219"/>
    <cellStyle name="Note 2 6 7 4 8" xfId="9722"/>
    <cellStyle name="Note 2 6 7 4 8 2" xfId="18871"/>
    <cellStyle name="Note 2 6 7 4 8 3" xfId="26087"/>
    <cellStyle name="Note 2 6 7 4 8 4" xfId="31158"/>
    <cellStyle name="Note 2 6 7 4 8 5" xfId="35834"/>
    <cellStyle name="Note 2 6 7 4 8 6" xfId="41312"/>
    <cellStyle name="Note 2 6 7 4 8 7" xfId="46210"/>
    <cellStyle name="Note 2 6 7 4 8 8" xfId="52220"/>
    <cellStyle name="Note 2 6 7 4 9" xfId="9990"/>
    <cellStyle name="Note 2 6 7 4 9 2" xfId="18872"/>
    <cellStyle name="Note 2 6 7 4 9 3" xfId="26088"/>
    <cellStyle name="Note 2 6 7 4 9 4" xfId="31159"/>
    <cellStyle name="Note 2 6 7 4 9 5" xfId="35835"/>
    <cellStyle name="Note 2 6 7 4 9 6" xfId="41313"/>
    <cellStyle name="Note 2 6 7 4 9 7" xfId="46211"/>
    <cellStyle name="Note 2 6 7 4 9 8" xfId="52221"/>
    <cellStyle name="Note 2 6 7 5" xfId="5529"/>
    <cellStyle name="Note 2 6 7 5 2" xfId="18873"/>
    <cellStyle name="Note 2 6 7 5 3" xfId="26089"/>
    <cellStyle name="Note 2 6 7 5 4" xfId="31160"/>
    <cellStyle name="Note 2 6 7 5 5" xfId="35836"/>
    <cellStyle name="Note 2 6 7 5 6" xfId="41314"/>
    <cellStyle name="Note 2 6 7 5 7" xfId="46212"/>
    <cellStyle name="Note 2 6 7 5 8" xfId="52222"/>
    <cellStyle name="Note 2 6 7 6" xfId="4972"/>
    <cellStyle name="Note 2 6 7 6 2" xfId="18874"/>
    <cellStyle name="Note 2 6 7 6 3" xfId="26090"/>
    <cellStyle name="Note 2 6 7 6 4" xfId="31161"/>
    <cellStyle name="Note 2 6 7 6 5" xfId="35837"/>
    <cellStyle name="Note 2 6 7 6 6" xfId="41315"/>
    <cellStyle name="Note 2 6 7 6 7" xfId="46213"/>
    <cellStyle name="Note 2 6 7 6 8" xfId="52223"/>
    <cellStyle name="Note 2 6 7 7" xfId="5221"/>
    <cellStyle name="Note 2 6 7 7 2" xfId="18875"/>
    <cellStyle name="Note 2 6 7 7 3" xfId="26091"/>
    <cellStyle name="Note 2 6 7 7 4" xfId="31162"/>
    <cellStyle name="Note 2 6 7 7 5" xfId="35838"/>
    <cellStyle name="Note 2 6 7 7 6" xfId="41316"/>
    <cellStyle name="Note 2 6 7 7 7" xfId="46214"/>
    <cellStyle name="Note 2 6 7 7 8" xfId="52224"/>
    <cellStyle name="Note 2 6 7 8" xfId="5641"/>
    <cellStyle name="Note 2 6 7 8 2" xfId="18876"/>
    <cellStyle name="Note 2 6 7 8 3" xfId="26092"/>
    <cellStyle name="Note 2 6 7 8 4" xfId="31163"/>
    <cellStyle name="Note 2 6 7 8 5" xfId="35839"/>
    <cellStyle name="Note 2 6 7 8 6" xfId="41317"/>
    <cellStyle name="Note 2 6 7 8 7" xfId="46215"/>
    <cellStyle name="Note 2 6 7 8 8" xfId="52225"/>
    <cellStyle name="Note 2 6 7 9" xfId="10934"/>
    <cellStyle name="Note 2 6 8" xfId="942"/>
    <cellStyle name="Note 2 6 8 10" xfId="32365"/>
    <cellStyle name="Note 2 6 8 11" xfId="47023"/>
    <cellStyle name="Note 2 6 8 2" xfId="4190"/>
    <cellStyle name="Note 2 6 8 2 10" xfId="41318"/>
    <cellStyle name="Note 2 6 8 2 11" xfId="46216"/>
    <cellStyle name="Note 2 6 8 2 12" xfId="52226"/>
    <cellStyle name="Note 2 6 8 2 2" xfId="6936"/>
    <cellStyle name="Note 2 6 8 2 2 2" xfId="18878"/>
    <cellStyle name="Note 2 6 8 2 2 3" xfId="26094"/>
    <cellStyle name="Note 2 6 8 2 2 4" xfId="31165"/>
    <cellStyle name="Note 2 6 8 2 2 5" xfId="35841"/>
    <cellStyle name="Note 2 6 8 2 2 6" xfId="41319"/>
    <cellStyle name="Note 2 6 8 2 2 7" xfId="46217"/>
    <cellStyle name="Note 2 6 8 2 2 8" xfId="52227"/>
    <cellStyle name="Note 2 6 8 2 3" xfId="4083"/>
    <cellStyle name="Note 2 6 8 2 3 2" xfId="18879"/>
    <cellStyle name="Note 2 6 8 2 3 3" xfId="26095"/>
    <cellStyle name="Note 2 6 8 2 3 4" xfId="31166"/>
    <cellStyle name="Note 2 6 8 2 3 5" xfId="35842"/>
    <cellStyle name="Note 2 6 8 2 3 6" xfId="41320"/>
    <cellStyle name="Note 2 6 8 2 3 7" xfId="46218"/>
    <cellStyle name="Note 2 6 8 2 3 8" xfId="52228"/>
    <cellStyle name="Note 2 6 8 2 4" xfId="7729"/>
    <cellStyle name="Note 2 6 8 2 4 2" xfId="18880"/>
    <cellStyle name="Note 2 6 8 2 4 3" xfId="26096"/>
    <cellStyle name="Note 2 6 8 2 4 4" xfId="31167"/>
    <cellStyle name="Note 2 6 8 2 4 5" xfId="35843"/>
    <cellStyle name="Note 2 6 8 2 4 6" xfId="41321"/>
    <cellStyle name="Note 2 6 8 2 4 7" xfId="46219"/>
    <cellStyle name="Note 2 6 8 2 4 8" xfId="52229"/>
    <cellStyle name="Note 2 6 8 2 5" xfId="6303"/>
    <cellStyle name="Note 2 6 8 2 5 2" xfId="18881"/>
    <cellStyle name="Note 2 6 8 2 5 3" xfId="26097"/>
    <cellStyle name="Note 2 6 8 2 5 4" xfId="31168"/>
    <cellStyle name="Note 2 6 8 2 5 5" xfId="35844"/>
    <cellStyle name="Note 2 6 8 2 5 6" xfId="41322"/>
    <cellStyle name="Note 2 6 8 2 5 7" xfId="46220"/>
    <cellStyle name="Note 2 6 8 2 5 8" xfId="52230"/>
    <cellStyle name="Note 2 6 8 2 6" xfId="18877"/>
    <cellStyle name="Note 2 6 8 2 7" xfId="26093"/>
    <cellStyle name="Note 2 6 8 2 8" xfId="31164"/>
    <cellStyle name="Note 2 6 8 2 9" xfId="35840"/>
    <cellStyle name="Note 2 6 8 3" xfId="5286"/>
    <cellStyle name="Note 2 6 8 3 10" xfId="18882"/>
    <cellStyle name="Note 2 6 8 3 11" xfId="26098"/>
    <cellStyle name="Note 2 6 8 3 12" xfId="31169"/>
    <cellStyle name="Note 2 6 8 3 13" xfId="35845"/>
    <cellStyle name="Note 2 6 8 3 14" xfId="41323"/>
    <cellStyle name="Note 2 6 8 3 15" xfId="46221"/>
    <cellStyle name="Note 2 6 8 3 16" xfId="52231"/>
    <cellStyle name="Note 2 6 8 3 2" xfId="7323"/>
    <cellStyle name="Note 2 6 8 3 2 2" xfId="18883"/>
    <cellStyle name="Note 2 6 8 3 2 3" xfId="26099"/>
    <cellStyle name="Note 2 6 8 3 2 4" xfId="31170"/>
    <cellStyle name="Note 2 6 8 3 2 5" xfId="35846"/>
    <cellStyle name="Note 2 6 8 3 2 6" xfId="41324"/>
    <cellStyle name="Note 2 6 8 3 2 7" xfId="46222"/>
    <cellStyle name="Note 2 6 8 3 2 8" xfId="52232"/>
    <cellStyle name="Note 2 6 8 3 3" xfId="7847"/>
    <cellStyle name="Note 2 6 8 3 3 2" xfId="18884"/>
    <cellStyle name="Note 2 6 8 3 3 3" xfId="26100"/>
    <cellStyle name="Note 2 6 8 3 3 4" xfId="31171"/>
    <cellStyle name="Note 2 6 8 3 3 5" xfId="35847"/>
    <cellStyle name="Note 2 6 8 3 3 6" xfId="41325"/>
    <cellStyle name="Note 2 6 8 3 3 7" xfId="46223"/>
    <cellStyle name="Note 2 6 8 3 3 8" xfId="52233"/>
    <cellStyle name="Note 2 6 8 3 4" xfId="8189"/>
    <cellStyle name="Note 2 6 8 3 4 2" xfId="18885"/>
    <cellStyle name="Note 2 6 8 3 4 3" xfId="26101"/>
    <cellStyle name="Note 2 6 8 3 4 4" xfId="31172"/>
    <cellStyle name="Note 2 6 8 3 4 5" xfId="35848"/>
    <cellStyle name="Note 2 6 8 3 4 6" xfId="41326"/>
    <cellStyle name="Note 2 6 8 3 4 7" xfId="46224"/>
    <cellStyle name="Note 2 6 8 3 4 8" xfId="52234"/>
    <cellStyle name="Note 2 6 8 3 5" xfId="8619"/>
    <cellStyle name="Note 2 6 8 3 5 2" xfId="18886"/>
    <cellStyle name="Note 2 6 8 3 5 3" xfId="26102"/>
    <cellStyle name="Note 2 6 8 3 5 4" xfId="31173"/>
    <cellStyle name="Note 2 6 8 3 5 5" xfId="35849"/>
    <cellStyle name="Note 2 6 8 3 5 6" xfId="41327"/>
    <cellStyle name="Note 2 6 8 3 5 7" xfId="46225"/>
    <cellStyle name="Note 2 6 8 3 5 8" xfId="52235"/>
    <cellStyle name="Note 2 6 8 3 6" xfId="8972"/>
    <cellStyle name="Note 2 6 8 3 6 2" xfId="18887"/>
    <cellStyle name="Note 2 6 8 3 6 3" xfId="26103"/>
    <cellStyle name="Note 2 6 8 3 6 4" xfId="31174"/>
    <cellStyle name="Note 2 6 8 3 6 5" xfId="35850"/>
    <cellStyle name="Note 2 6 8 3 6 6" xfId="41328"/>
    <cellStyle name="Note 2 6 8 3 6 7" xfId="46226"/>
    <cellStyle name="Note 2 6 8 3 6 8" xfId="52236"/>
    <cellStyle name="Note 2 6 8 3 7" xfId="9427"/>
    <cellStyle name="Note 2 6 8 3 7 2" xfId="18888"/>
    <cellStyle name="Note 2 6 8 3 7 3" xfId="26104"/>
    <cellStyle name="Note 2 6 8 3 7 4" xfId="31175"/>
    <cellStyle name="Note 2 6 8 3 7 5" xfId="35851"/>
    <cellStyle name="Note 2 6 8 3 7 6" xfId="41329"/>
    <cellStyle name="Note 2 6 8 3 7 7" xfId="46227"/>
    <cellStyle name="Note 2 6 8 3 7 8" xfId="52237"/>
    <cellStyle name="Note 2 6 8 3 8" xfId="9753"/>
    <cellStyle name="Note 2 6 8 3 8 2" xfId="18889"/>
    <cellStyle name="Note 2 6 8 3 8 3" xfId="26105"/>
    <cellStyle name="Note 2 6 8 3 8 4" xfId="31176"/>
    <cellStyle name="Note 2 6 8 3 8 5" xfId="35852"/>
    <cellStyle name="Note 2 6 8 3 8 6" xfId="41330"/>
    <cellStyle name="Note 2 6 8 3 8 7" xfId="46228"/>
    <cellStyle name="Note 2 6 8 3 8 8" xfId="52238"/>
    <cellStyle name="Note 2 6 8 3 9" xfId="10022"/>
    <cellStyle name="Note 2 6 8 3 9 2" xfId="18890"/>
    <cellStyle name="Note 2 6 8 3 9 3" xfId="26106"/>
    <cellStyle name="Note 2 6 8 3 9 4" xfId="31177"/>
    <cellStyle name="Note 2 6 8 3 9 5" xfId="35853"/>
    <cellStyle name="Note 2 6 8 3 9 6" xfId="41331"/>
    <cellStyle name="Note 2 6 8 3 9 7" xfId="46229"/>
    <cellStyle name="Note 2 6 8 3 9 8" xfId="52239"/>
    <cellStyle name="Note 2 6 8 4" xfId="4363"/>
    <cellStyle name="Note 2 6 8 4 10" xfId="18891"/>
    <cellStyle name="Note 2 6 8 4 11" xfId="26107"/>
    <cellStyle name="Note 2 6 8 4 12" xfId="31178"/>
    <cellStyle name="Note 2 6 8 4 13" xfId="35854"/>
    <cellStyle name="Note 2 6 8 4 14" xfId="41332"/>
    <cellStyle name="Note 2 6 8 4 15" xfId="46230"/>
    <cellStyle name="Note 2 6 8 4 16" xfId="52240"/>
    <cellStyle name="Note 2 6 8 4 2" xfId="6804"/>
    <cellStyle name="Note 2 6 8 4 2 2" xfId="18892"/>
    <cellStyle name="Note 2 6 8 4 2 3" xfId="26108"/>
    <cellStyle name="Note 2 6 8 4 2 4" xfId="31179"/>
    <cellStyle name="Note 2 6 8 4 2 5" xfId="35855"/>
    <cellStyle name="Note 2 6 8 4 2 6" xfId="41333"/>
    <cellStyle name="Note 2 6 8 4 2 7" xfId="46231"/>
    <cellStyle name="Note 2 6 8 4 2 8" xfId="52241"/>
    <cellStyle name="Note 2 6 8 4 3" xfId="4751"/>
    <cellStyle name="Note 2 6 8 4 3 2" xfId="18893"/>
    <cellStyle name="Note 2 6 8 4 3 3" xfId="26109"/>
    <cellStyle name="Note 2 6 8 4 3 4" xfId="31180"/>
    <cellStyle name="Note 2 6 8 4 3 5" xfId="35856"/>
    <cellStyle name="Note 2 6 8 4 3 6" xfId="41334"/>
    <cellStyle name="Note 2 6 8 4 3 7" xfId="46232"/>
    <cellStyle name="Note 2 6 8 4 3 8" xfId="52242"/>
    <cellStyle name="Note 2 6 8 4 4" xfId="7292"/>
    <cellStyle name="Note 2 6 8 4 4 2" xfId="18894"/>
    <cellStyle name="Note 2 6 8 4 4 3" xfId="26110"/>
    <cellStyle name="Note 2 6 8 4 4 4" xfId="31181"/>
    <cellStyle name="Note 2 6 8 4 4 5" xfId="35857"/>
    <cellStyle name="Note 2 6 8 4 4 6" xfId="41335"/>
    <cellStyle name="Note 2 6 8 4 4 7" xfId="46233"/>
    <cellStyle name="Note 2 6 8 4 4 8" xfId="52243"/>
    <cellStyle name="Note 2 6 8 4 5" xfId="6526"/>
    <cellStyle name="Note 2 6 8 4 5 2" xfId="18895"/>
    <cellStyle name="Note 2 6 8 4 5 3" xfId="26111"/>
    <cellStyle name="Note 2 6 8 4 5 4" xfId="31182"/>
    <cellStyle name="Note 2 6 8 4 5 5" xfId="35858"/>
    <cellStyle name="Note 2 6 8 4 5 6" xfId="41336"/>
    <cellStyle name="Note 2 6 8 4 5 7" xfId="46234"/>
    <cellStyle name="Note 2 6 8 4 5 8" xfId="52244"/>
    <cellStyle name="Note 2 6 8 4 6" xfId="3769"/>
    <cellStyle name="Note 2 6 8 4 6 2" xfId="18896"/>
    <cellStyle name="Note 2 6 8 4 6 3" xfId="26112"/>
    <cellStyle name="Note 2 6 8 4 6 4" xfId="31183"/>
    <cellStyle name="Note 2 6 8 4 6 5" xfId="35859"/>
    <cellStyle name="Note 2 6 8 4 6 6" xfId="41337"/>
    <cellStyle name="Note 2 6 8 4 6 7" xfId="46235"/>
    <cellStyle name="Note 2 6 8 4 6 8" xfId="52245"/>
    <cellStyle name="Note 2 6 8 4 7" xfId="5517"/>
    <cellStyle name="Note 2 6 8 4 7 2" xfId="18897"/>
    <cellStyle name="Note 2 6 8 4 7 3" xfId="26113"/>
    <cellStyle name="Note 2 6 8 4 7 4" xfId="31184"/>
    <cellStyle name="Note 2 6 8 4 7 5" xfId="35860"/>
    <cellStyle name="Note 2 6 8 4 7 6" xfId="41338"/>
    <cellStyle name="Note 2 6 8 4 7 7" xfId="46236"/>
    <cellStyle name="Note 2 6 8 4 7 8" xfId="52246"/>
    <cellStyle name="Note 2 6 8 4 8" xfId="4926"/>
    <cellStyle name="Note 2 6 8 4 8 2" xfId="18898"/>
    <cellStyle name="Note 2 6 8 4 8 3" xfId="26114"/>
    <cellStyle name="Note 2 6 8 4 8 4" xfId="31185"/>
    <cellStyle name="Note 2 6 8 4 8 5" xfId="35861"/>
    <cellStyle name="Note 2 6 8 4 8 6" xfId="41339"/>
    <cellStyle name="Note 2 6 8 4 8 7" xfId="46237"/>
    <cellStyle name="Note 2 6 8 4 8 8" xfId="52247"/>
    <cellStyle name="Note 2 6 8 4 9" xfId="8403"/>
    <cellStyle name="Note 2 6 8 4 9 2" xfId="18899"/>
    <cellStyle name="Note 2 6 8 4 9 3" xfId="26115"/>
    <cellStyle name="Note 2 6 8 4 9 4" xfId="31186"/>
    <cellStyle name="Note 2 6 8 4 9 5" xfId="35862"/>
    <cellStyle name="Note 2 6 8 4 9 6" xfId="41340"/>
    <cellStyle name="Note 2 6 8 4 9 7" xfId="46238"/>
    <cellStyle name="Note 2 6 8 4 9 8" xfId="52248"/>
    <cellStyle name="Note 2 6 8 5" xfId="4653"/>
    <cellStyle name="Note 2 6 8 5 2" xfId="18900"/>
    <cellStyle name="Note 2 6 8 5 3" xfId="26116"/>
    <cellStyle name="Note 2 6 8 5 4" xfId="31187"/>
    <cellStyle name="Note 2 6 8 5 5" xfId="35863"/>
    <cellStyle name="Note 2 6 8 5 6" xfId="41341"/>
    <cellStyle name="Note 2 6 8 5 7" xfId="46239"/>
    <cellStyle name="Note 2 6 8 5 8" xfId="52249"/>
    <cellStyle name="Note 2 6 8 6" xfId="5365"/>
    <cellStyle name="Note 2 6 8 6 2" xfId="18901"/>
    <cellStyle name="Note 2 6 8 6 3" xfId="26117"/>
    <cellStyle name="Note 2 6 8 6 4" xfId="31188"/>
    <cellStyle name="Note 2 6 8 6 5" xfId="35864"/>
    <cellStyle name="Note 2 6 8 6 6" xfId="41342"/>
    <cellStyle name="Note 2 6 8 6 7" xfId="46240"/>
    <cellStyle name="Note 2 6 8 6 8" xfId="52250"/>
    <cellStyle name="Note 2 6 8 7" xfId="3916"/>
    <cellStyle name="Note 2 6 8 7 2" xfId="18902"/>
    <cellStyle name="Note 2 6 8 7 3" xfId="26118"/>
    <cellStyle name="Note 2 6 8 7 4" xfId="31189"/>
    <cellStyle name="Note 2 6 8 7 5" xfId="35865"/>
    <cellStyle name="Note 2 6 8 7 6" xfId="41343"/>
    <cellStyle name="Note 2 6 8 7 7" xfId="46241"/>
    <cellStyle name="Note 2 6 8 7 8" xfId="52251"/>
    <cellStyle name="Note 2 6 8 8" xfId="3834"/>
    <cellStyle name="Note 2 6 8 8 2" xfId="18903"/>
    <cellStyle name="Note 2 6 8 8 3" xfId="26119"/>
    <cellStyle name="Note 2 6 8 8 4" xfId="31190"/>
    <cellStyle name="Note 2 6 8 8 5" xfId="35866"/>
    <cellStyle name="Note 2 6 8 8 6" xfId="41344"/>
    <cellStyle name="Note 2 6 8 8 7" xfId="46242"/>
    <cellStyle name="Note 2 6 8 8 8" xfId="52252"/>
    <cellStyle name="Note 2 6 8 9" xfId="10960"/>
    <cellStyle name="Note 2 6 9" xfId="960"/>
    <cellStyle name="Note 2 6 9 10" xfId="12564"/>
    <cellStyle name="Note 2 6 9 11" xfId="47031"/>
    <cellStyle name="Note 2 6 9 2" xfId="4203"/>
    <cellStyle name="Note 2 6 9 2 10" xfId="41345"/>
    <cellStyle name="Note 2 6 9 2 11" xfId="46243"/>
    <cellStyle name="Note 2 6 9 2 12" xfId="52253"/>
    <cellStyle name="Note 2 6 9 2 2" xfId="6943"/>
    <cellStyle name="Note 2 6 9 2 2 2" xfId="18905"/>
    <cellStyle name="Note 2 6 9 2 2 3" xfId="26121"/>
    <cellStyle name="Note 2 6 9 2 2 4" xfId="31192"/>
    <cellStyle name="Note 2 6 9 2 2 5" xfId="35868"/>
    <cellStyle name="Note 2 6 9 2 2 6" xfId="41346"/>
    <cellStyle name="Note 2 6 9 2 2 7" xfId="46244"/>
    <cellStyle name="Note 2 6 9 2 2 8" xfId="52254"/>
    <cellStyle name="Note 2 6 9 2 3" xfId="6508"/>
    <cellStyle name="Note 2 6 9 2 3 2" xfId="18906"/>
    <cellStyle name="Note 2 6 9 2 3 3" xfId="26122"/>
    <cellStyle name="Note 2 6 9 2 3 4" xfId="31193"/>
    <cellStyle name="Note 2 6 9 2 3 5" xfId="35869"/>
    <cellStyle name="Note 2 6 9 2 3 6" xfId="41347"/>
    <cellStyle name="Note 2 6 9 2 3 7" xfId="46245"/>
    <cellStyle name="Note 2 6 9 2 3 8" xfId="52255"/>
    <cellStyle name="Note 2 6 9 2 4" xfId="8298"/>
    <cellStyle name="Note 2 6 9 2 4 2" xfId="18907"/>
    <cellStyle name="Note 2 6 9 2 4 3" xfId="26123"/>
    <cellStyle name="Note 2 6 9 2 4 4" xfId="31194"/>
    <cellStyle name="Note 2 6 9 2 4 5" xfId="35870"/>
    <cellStyle name="Note 2 6 9 2 4 6" xfId="41348"/>
    <cellStyle name="Note 2 6 9 2 4 7" xfId="46246"/>
    <cellStyle name="Note 2 6 9 2 4 8" xfId="52256"/>
    <cellStyle name="Note 2 6 9 2 5" xfId="6567"/>
    <cellStyle name="Note 2 6 9 2 5 2" xfId="18908"/>
    <cellStyle name="Note 2 6 9 2 5 3" xfId="26124"/>
    <cellStyle name="Note 2 6 9 2 5 4" xfId="31195"/>
    <cellStyle name="Note 2 6 9 2 5 5" xfId="35871"/>
    <cellStyle name="Note 2 6 9 2 5 6" xfId="41349"/>
    <cellStyle name="Note 2 6 9 2 5 7" xfId="46247"/>
    <cellStyle name="Note 2 6 9 2 5 8" xfId="52257"/>
    <cellStyle name="Note 2 6 9 2 6" xfId="18904"/>
    <cellStyle name="Note 2 6 9 2 7" xfId="26120"/>
    <cellStyle name="Note 2 6 9 2 8" xfId="31191"/>
    <cellStyle name="Note 2 6 9 2 9" xfId="35867"/>
    <cellStyle name="Note 2 6 9 3" xfId="4758"/>
    <cellStyle name="Note 2 6 9 3 10" xfId="18909"/>
    <cellStyle name="Note 2 6 9 3 11" xfId="26125"/>
    <cellStyle name="Note 2 6 9 3 12" xfId="31196"/>
    <cellStyle name="Note 2 6 9 3 13" xfId="35872"/>
    <cellStyle name="Note 2 6 9 3 14" xfId="41350"/>
    <cellStyle name="Note 2 6 9 3 15" xfId="46248"/>
    <cellStyle name="Note 2 6 9 3 16" xfId="52258"/>
    <cellStyle name="Note 2 6 9 3 2" xfId="7134"/>
    <cellStyle name="Note 2 6 9 3 2 2" xfId="18910"/>
    <cellStyle name="Note 2 6 9 3 2 3" xfId="26126"/>
    <cellStyle name="Note 2 6 9 3 2 4" xfId="31197"/>
    <cellStyle name="Note 2 6 9 3 2 5" xfId="35873"/>
    <cellStyle name="Note 2 6 9 3 2 6" xfId="41351"/>
    <cellStyle name="Note 2 6 9 3 2 7" xfId="46249"/>
    <cellStyle name="Note 2 6 9 3 2 8" xfId="52259"/>
    <cellStyle name="Note 2 6 9 3 3" xfId="7694"/>
    <cellStyle name="Note 2 6 9 3 3 2" xfId="18911"/>
    <cellStyle name="Note 2 6 9 3 3 3" xfId="26127"/>
    <cellStyle name="Note 2 6 9 3 3 4" xfId="31198"/>
    <cellStyle name="Note 2 6 9 3 3 5" xfId="35874"/>
    <cellStyle name="Note 2 6 9 3 3 6" xfId="41352"/>
    <cellStyle name="Note 2 6 9 3 3 7" xfId="46250"/>
    <cellStyle name="Note 2 6 9 3 3 8" xfId="52260"/>
    <cellStyle name="Note 2 6 9 3 4" xfId="6969"/>
    <cellStyle name="Note 2 6 9 3 4 2" xfId="18912"/>
    <cellStyle name="Note 2 6 9 3 4 3" xfId="26128"/>
    <cellStyle name="Note 2 6 9 3 4 4" xfId="31199"/>
    <cellStyle name="Note 2 6 9 3 4 5" xfId="35875"/>
    <cellStyle name="Note 2 6 9 3 4 6" xfId="41353"/>
    <cellStyle name="Note 2 6 9 3 4 7" xfId="46251"/>
    <cellStyle name="Note 2 6 9 3 4 8" xfId="52261"/>
    <cellStyle name="Note 2 6 9 3 5" xfId="8467"/>
    <cellStyle name="Note 2 6 9 3 5 2" xfId="18913"/>
    <cellStyle name="Note 2 6 9 3 5 3" xfId="26129"/>
    <cellStyle name="Note 2 6 9 3 5 4" xfId="31200"/>
    <cellStyle name="Note 2 6 9 3 5 5" xfId="35876"/>
    <cellStyle name="Note 2 6 9 3 5 6" xfId="41354"/>
    <cellStyle name="Note 2 6 9 3 5 7" xfId="46252"/>
    <cellStyle name="Note 2 6 9 3 5 8" xfId="52262"/>
    <cellStyle name="Note 2 6 9 3 6" xfId="8807"/>
    <cellStyle name="Note 2 6 9 3 6 2" xfId="18914"/>
    <cellStyle name="Note 2 6 9 3 6 3" xfId="26130"/>
    <cellStyle name="Note 2 6 9 3 6 4" xfId="31201"/>
    <cellStyle name="Note 2 6 9 3 6 5" xfId="35877"/>
    <cellStyle name="Note 2 6 9 3 6 6" xfId="41355"/>
    <cellStyle name="Note 2 6 9 3 6 7" xfId="46253"/>
    <cellStyle name="Note 2 6 9 3 6 8" xfId="52263"/>
    <cellStyle name="Note 2 6 9 3 7" xfId="9271"/>
    <cellStyle name="Note 2 6 9 3 7 2" xfId="18915"/>
    <cellStyle name="Note 2 6 9 3 7 3" xfId="26131"/>
    <cellStyle name="Note 2 6 9 3 7 4" xfId="31202"/>
    <cellStyle name="Note 2 6 9 3 7 5" xfId="35878"/>
    <cellStyle name="Note 2 6 9 3 7 6" xfId="41356"/>
    <cellStyle name="Note 2 6 9 3 7 7" xfId="46254"/>
    <cellStyle name="Note 2 6 9 3 7 8" xfId="52264"/>
    <cellStyle name="Note 2 6 9 3 8" xfId="9631"/>
    <cellStyle name="Note 2 6 9 3 8 2" xfId="18916"/>
    <cellStyle name="Note 2 6 9 3 8 3" xfId="26132"/>
    <cellStyle name="Note 2 6 9 3 8 4" xfId="31203"/>
    <cellStyle name="Note 2 6 9 3 8 5" xfId="35879"/>
    <cellStyle name="Note 2 6 9 3 8 6" xfId="41357"/>
    <cellStyle name="Note 2 6 9 3 8 7" xfId="46255"/>
    <cellStyle name="Note 2 6 9 3 8 8" xfId="52265"/>
    <cellStyle name="Note 2 6 9 3 9" xfId="9899"/>
    <cellStyle name="Note 2 6 9 3 9 2" xfId="18917"/>
    <cellStyle name="Note 2 6 9 3 9 3" xfId="26133"/>
    <cellStyle name="Note 2 6 9 3 9 4" xfId="31204"/>
    <cellStyle name="Note 2 6 9 3 9 5" xfId="35880"/>
    <cellStyle name="Note 2 6 9 3 9 6" xfId="41358"/>
    <cellStyle name="Note 2 6 9 3 9 7" xfId="46256"/>
    <cellStyle name="Note 2 6 9 3 9 8" xfId="52266"/>
    <cellStyle name="Note 2 6 9 4" xfId="4721"/>
    <cellStyle name="Note 2 6 9 4 10" xfId="18918"/>
    <cellStyle name="Note 2 6 9 4 11" xfId="26134"/>
    <cellStyle name="Note 2 6 9 4 12" xfId="31205"/>
    <cellStyle name="Note 2 6 9 4 13" xfId="35881"/>
    <cellStyle name="Note 2 6 9 4 14" xfId="41359"/>
    <cellStyle name="Note 2 6 9 4 15" xfId="46257"/>
    <cellStyle name="Note 2 6 9 4 16" xfId="52267"/>
    <cellStyle name="Note 2 6 9 4 2" xfId="7153"/>
    <cellStyle name="Note 2 6 9 4 2 2" xfId="18919"/>
    <cellStyle name="Note 2 6 9 4 2 3" xfId="26135"/>
    <cellStyle name="Note 2 6 9 4 2 4" xfId="31206"/>
    <cellStyle name="Note 2 6 9 4 2 5" xfId="35882"/>
    <cellStyle name="Note 2 6 9 4 2 6" xfId="41360"/>
    <cellStyle name="Note 2 6 9 4 2 7" xfId="46258"/>
    <cellStyle name="Note 2 6 9 4 2 8" xfId="52268"/>
    <cellStyle name="Note 2 6 9 4 3" xfId="7713"/>
    <cellStyle name="Note 2 6 9 4 3 2" xfId="18920"/>
    <cellStyle name="Note 2 6 9 4 3 3" xfId="26136"/>
    <cellStyle name="Note 2 6 9 4 3 4" xfId="31207"/>
    <cellStyle name="Note 2 6 9 4 3 5" xfId="35883"/>
    <cellStyle name="Note 2 6 9 4 3 6" xfId="41361"/>
    <cellStyle name="Note 2 6 9 4 3 7" xfId="46259"/>
    <cellStyle name="Note 2 6 9 4 3 8" xfId="52269"/>
    <cellStyle name="Note 2 6 9 4 4" xfId="8025"/>
    <cellStyle name="Note 2 6 9 4 4 2" xfId="18921"/>
    <cellStyle name="Note 2 6 9 4 4 3" xfId="26137"/>
    <cellStyle name="Note 2 6 9 4 4 4" xfId="31208"/>
    <cellStyle name="Note 2 6 9 4 4 5" xfId="35884"/>
    <cellStyle name="Note 2 6 9 4 4 6" xfId="41362"/>
    <cellStyle name="Note 2 6 9 4 4 7" xfId="46260"/>
    <cellStyle name="Note 2 6 9 4 4 8" xfId="52270"/>
    <cellStyle name="Note 2 6 9 4 5" xfId="8486"/>
    <cellStyle name="Note 2 6 9 4 5 2" xfId="18922"/>
    <cellStyle name="Note 2 6 9 4 5 3" xfId="26138"/>
    <cellStyle name="Note 2 6 9 4 5 4" xfId="31209"/>
    <cellStyle name="Note 2 6 9 4 5 5" xfId="35885"/>
    <cellStyle name="Note 2 6 9 4 5 6" xfId="41363"/>
    <cellStyle name="Note 2 6 9 4 5 7" xfId="46261"/>
    <cellStyle name="Note 2 6 9 4 5 8" xfId="52271"/>
    <cellStyle name="Note 2 6 9 4 6" xfId="8825"/>
    <cellStyle name="Note 2 6 9 4 6 2" xfId="18923"/>
    <cellStyle name="Note 2 6 9 4 6 3" xfId="26139"/>
    <cellStyle name="Note 2 6 9 4 6 4" xfId="31210"/>
    <cellStyle name="Note 2 6 9 4 6 5" xfId="35886"/>
    <cellStyle name="Note 2 6 9 4 6 6" xfId="41364"/>
    <cellStyle name="Note 2 6 9 4 6 7" xfId="46262"/>
    <cellStyle name="Note 2 6 9 4 6 8" xfId="52272"/>
    <cellStyle name="Note 2 6 9 4 7" xfId="9286"/>
    <cellStyle name="Note 2 6 9 4 7 2" xfId="18924"/>
    <cellStyle name="Note 2 6 9 4 7 3" xfId="26140"/>
    <cellStyle name="Note 2 6 9 4 7 4" xfId="31211"/>
    <cellStyle name="Note 2 6 9 4 7 5" xfId="35887"/>
    <cellStyle name="Note 2 6 9 4 7 6" xfId="41365"/>
    <cellStyle name="Note 2 6 9 4 7 7" xfId="46263"/>
    <cellStyle name="Note 2 6 9 4 7 8" xfId="52273"/>
    <cellStyle name="Note 2 6 9 4 8" xfId="9649"/>
    <cellStyle name="Note 2 6 9 4 8 2" xfId="18925"/>
    <cellStyle name="Note 2 6 9 4 8 3" xfId="26141"/>
    <cellStyle name="Note 2 6 9 4 8 4" xfId="31212"/>
    <cellStyle name="Note 2 6 9 4 8 5" xfId="35888"/>
    <cellStyle name="Note 2 6 9 4 8 6" xfId="41366"/>
    <cellStyle name="Note 2 6 9 4 8 7" xfId="46264"/>
    <cellStyle name="Note 2 6 9 4 8 8" xfId="52274"/>
    <cellStyle name="Note 2 6 9 4 9" xfId="9917"/>
    <cellStyle name="Note 2 6 9 4 9 2" xfId="18926"/>
    <cellStyle name="Note 2 6 9 4 9 3" xfId="26142"/>
    <cellStyle name="Note 2 6 9 4 9 4" xfId="31213"/>
    <cellStyle name="Note 2 6 9 4 9 5" xfId="35889"/>
    <cellStyle name="Note 2 6 9 4 9 6" xfId="41367"/>
    <cellStyle name="Note 2 6 9 4 9 7" xfId="46265"/>
    <cellStyle name="Note 2 6 9 4 9 8" xfId="52275"/>
    <cellStyle name="Note 2 6 9 5" xfId="4594"/>
    <cellStyle name="Note 2 6 9 5 2" xfId="18927"/>
    <cellStyle name="Note 2 6 9 5 3" xfId="26143"/>
    <cellStyle name="Note 2 6 9 5 4" xfId="31214"/>
    <cellStyle name="Note 2 6 9 5 5" xfId="35890"/>
    <cellStyle name="Note 2 6 9 5 6" xfId="41368"/>
    <cellStyle name="Note 2 6 9 5 7" xfId="46266"/>
    <cellStyle name="Note 2 6 9 5 8" xfId="52276"/>
    <cellStyle name="Note 2 6 9 6" xfId="4520"/>
    <cellStyle name="Note 2 6 9 6 2" xfId="18928"/>
    <cellStyle name="Note 2 6 9 6 3" xfId="26144"/>
    <cellStyle name="Note 2 6 9 6 4" xfId="31215"/>
    <cellStyle name="Note 2 6 9 6 5" xfId="35891"/>
    <cellStyle name="Note 2 6 9 6 6" xfId="41369"/>
    <cellStyle name="Note 2 6 9 6 7" xfId="46267"/>
    <cellStyle name="Note 2 6 9 6 8" xfId="52277"/>
    <cellStyle name="Note 2 6 9 7" xfId="4957"/>
    <cellStyle name="Note 2 6 9 7 2" xfId="18929"/>
    <cellStyle name="Note 2 6 9 7 3" xfId="26145"/>
    <cellStyle name="Note 2 6 9 7 4" xfId="31216"/>
    <cellStyle name="Note 2 6 9 7 5" xfId="35892"/>
    <cellStyle name="Note 2 6 9 7 6" xfId="41370"/>
    <cellStyle name="Note 2 6 9 7 7" xfId="46268"/>
    <cellStyle name="Note 2 6 9 7 8" xfId="52278"/>
    <cellStyle name="Note 2 6 9 8" xfId="6106"/>
    <cellStyle name="Note 2 6 9 8 2" xfId="18930"/>
    <cellStyle name="Note 2 6 9 8 3" xfId="26146"/>
    <cellStyle name="Note 2 6 9 8 4" xfId="31217"/>
    <cellStyle name="Note 2 6 9 8 5" xfId="35893"/>
    <cellStyle name="Note 2 6 9 8 6" xfId="41371"/>
    <cellStyle name="Note 2 6 9 8 7" xfId="46269"/>
    <cellStyle name="Note 2 6 9 8 8" xfId="52279"/>
    <cellStyle name="Note 2 6 9 9" xfId="10975"/>
    <cellStyle name="Note 2 7" xfId="4876"/>
    <cellStyle name="Note 2 7 10" xfId="41372"/>
    <cellStyle name="Note 2 7 11" xfId="46270"/>
    <cellStyle name="Note 2 7 12" xfId="52280"/>
    <cellStyle name="Note 2 7 2" xfId="7184"/>
    <cellStyle name="Note 2 7 2 2" xfId="18932"/>
    <cellStyle name="Note 2 7 2 3" xfId="26148"/>
    <cellStyle name="Note 2 7 2 4" xfId="31219"/>
    <cellStyle name="Note 2 7 2 5" xfId="35895"/>
    <cellStyle name="Note 2 7 2 6" xfId="41373"/>
    <cellStyle name="Note 2 7 2 7" xfId="46271"/>
    <cellStyle name="Note 2 7 2 8" xfId="52281"/>
    <cellStyle name="Note 2 7 3" xfId="8054"/>
    <cellStyle name="Note 2 7 3 2" xfId="18933"/>
    <cellStyle name="Note 2 7 3 3" xfId="26149"/>
    <cellStyle name="Note 2 7 3 4" xfId="31220"/>
    <cellStyle name="Note 2 7 3 5" xfId="35896"/>
    <cellStyle name="Note 2 7 3 6" xfId="41374"/>
    <cellStyle name="Note 2 7 3 7" xfId="46272"/>
    <cellStyle name="Note 2 7 3 8" xfId="52282"/>
    <cellStyle name="Note 2 7 4" xfId="8850"/>
    <cellStyle name="Note 2 7 4 2" xfId="18934"/>
    <cellStyle name="Note 2 7 4 3" xfId="26150"/>
    <cellStyle name="Note 2 7 4 4" xfId="31221"/>
    <cellStyle name="Note 2 7 4 5" xfId="35897"/>
    <cellStyle name="Note 2 7 4 6" xfId="41375"/>
    <cellStyle name="Note 2 7 4 7" xfId="46273"/>
    <cellStyle name="Note 2 7 4 8" xfId="52283"/>
    <cellStyle name="Note 2 7 5" xfId="9312"/>
    <cellStyle name="Note 2 7 5 2" xfId="18935"/>
    <cellStyle name="Note 2 7 5 3" xfId="26151"/>
    <cellStyle name="Note 2 7 5 4" xfId="31222"/>
    <cellStyle name="Note 2 7 5 5" xfId="35898"/>
    <cellStyle name="Note 2 7 5 6" xfId="41376"/>
    <cellStyle name="Note 2 7 5 7" xfId="46274"/>
    <cellStyle name="Note 2 7 5 8" xfId="52284"/>
    <cellStyle name="Note 2 7 6" xfId="18931"/>
    <cellStyle name="Note 2 7 7" xfId="26147"/>
    <cellStyle name="Note 2 7 8" xfId="31218"/>
    <cellStyle name="Note 2 7 9" xfId="35894"/>
    <cellStyle name="Note 2 8" xfId="5223"/>
    <cellStyle name="Note 2 8 10" xfId="18936"/>
    <cellStyle name="Note 2 8 11" xfId="26152"/>
    <cellStyle name="Note 2 8 12" xfId="31223"/>
    <cellStyle name="Note 2 8 13" xfId="35899"/>
    <cellStyle name="Note 2 8 14" xfId="41377"/>
    <cellStyle name="Note 2 8 15" xfId="46275"/>
    <cellStyle name="Note 2 8 16" xfId="52285"/>
    <cellStyle name="Note 2 8 2" xfId="7412"/>
    <cellStyle name="Note 2 8 2 2" xfId="18937"/>
    <cellStyle name="Note 2 8 2 3" xfId="26153"/>
    <cellStyle name="Note 2 8 2 4" xfId="31224"/>
    <cellStyle name="Note 2 8 2 5" xfId="35900"/>
    <cellStyle name="Note 2 8 2 6" xfId="41378"/>
    <cellStyle name="Note 2 8 2 7" xfId="46276"/>
    <cellStyle name="Note 2 8 2 8" xfId="52286"/>
    <cellStyle name="Note 2 8 3" xfId="7929"/>
    <cellStyle name="Note 2 8 3 2" xfId="18938"/>
    <cellStyle name="Note 2 8 3 3" xfId="26154"/>
    <cellStyle name="Note 2 8 3 4" xfId="31225"/>
    <cellStyle name="Note 2 8 3 5" xfId="35901"/>
    <cellStyle name="Note 2 8 3 6" xfId="41379"/>
    <cellStyle name="Note 2 8 3 7" xfId="46277"/>
    <cellStyle name="Note 2 8 3 8" xfId="52287"/>
    <cellStyle name="Note 2 8 4" xfId="8269"/>
    <cellStyle name="Note 2 8 4 2" xfId="18939"/>
    <cellStyle name="Note 2 8 4 3" xfId="26155"/>
    <cellStyle name="Note 2 8 4 4" xfId="31226"/>
    <cellStyle name="Note 2 8 4 5" xfId="35902"/>
    <cellStyle name="Note 2 8 4 6" xfId="41380"/>
    <cellStyle name="Note 2 8 4 7" xfId="46278"/>
    <cellStyle name="Note 2 8 4 8" xfId="52288"/>
    <cellStyle name="Note 2 8 5" xfId="8702"/>
    <cellStyle name="Note 2 8 5 2" xfId="18940"/>
    <cellStyle name="Note 2 8 5 3" xfId="26156"/>
    <cellStyle name="Note 2 8 5 4" xfId="31227"/>
    <cellStyle name="Note 2 8 5 5" xfId="35903"/>
    <cellStyle name="Note 2 8 5 6" xfId="41381"/>
    <cellStyle name="Note 2 8 5 7" xfId="46279"/>
    <cellStyle name="Note 2 8 5 8" xfId="52289"/>
    <cellStyle name="Note 2 8 6" xfId="9051"/>
    <cellStyle name="Note 2 8 6 2" xfId="18941"/>
    <cellStyle name="Note 2 8 6 3" xfId="26157"/>
    <cellStyle name="Note 2 8 6 4" xfId="31228"/>
    <cellStyle name="Note 2 8 6 5" xfId="35904"/>
    <cellStyle name="Note 2 8 6 6" xfId="41382"/>
    <cellStyle name="Note 2 8 6 7" xfId="46280"/>
    <cellStyle name="Note 2 8 6 8" xfId="52290"/>
    <cellStyle name="Note 2 8 7" xfId="9505"/>
    <cellStyle name="Note 2 8 7 2" xfId="18942"/>
    <cellStyle name="Note 2 8 7 3" xfId="26158"/>
    <cellStyle name="Note 2 8 7 4" xfId="31229"/>
    <cellStyle name="Note 2 8 7 5" xfId="35905"/>
    <cellStyle name="Note 2 8 7 6" xfId="41383"/>
    <cellStyle name="Note 2 8 7 7" xfId="46281"/>
    <cellStyle name="Note 2 8 7 8" xfId="52291"/>
    <cellStyle name="Note 2 8 8" xfId="9822"/>
    <cellStyle name="Note 2 8 8 2" xfId="18943"/>
    <cellStyle name="Note 2 8 8 3" xfId="26159"/>
    <cellStyle name="Note 2 8 8 4" xfId="31230"/>
    <cellStyle name="Note 2 8 8 5" xfId="35906"/>
    <cellStyle name="Note 2 8 8 6" xfId="41384"/>
    <cellStyle name="Note 2 8 8 7" xfId="46282"/>
    <cellStyle name="Note 2 8 8 8" xfId="52292"/>
    <cellStyle name="Note 2 8 9" xfId="10091"/>
    <cellStyle name="Note 2 8 9 2" xfId="18944"/>
    <cellStyle name="Note 2 8 9 3" xfId="26160"/>
    <cellStyle name="Note 2 8 9 4" xfId="31231"/>
    <cellStyle name="Note 2 8 9 5" xfId="35907"/>
    <cellStyle name="Note 2 8 9 6" xfId="41385"/>
    <cellStyle name="Note 2 8 9 7" xfId="46283"/>
    <cellStyle name="Note 2 8 9 8" xfId="52293"/>
    <cellStyle name="Note 2 9" xfId="4164"/>
    <cellStyle name="Note 2 9 10" xfId="18945"/>
    <cellStyle name="Note 2 9 11" xfId="26161"/>
    <cellStyle name="Note 2 9 12" xfId="31232"/>
    <cellStyle name="Note 2 9 13" xfId="35908"/>
    <cellStyle name="Note 2 9 14" xfId="41386"/>
    <cellStyle name="Note 2 9 15" xfId="46284"/>
    <cellStyle name="Note 2 9 16" xfId="52294"/>
    <cellStyle name="Note 2 9 2" xfId="7151"/>
    <cellStyle name="Note 2 9 2 2" xfId="18946"/>
    <cellStyle name="Note 2 9 2 3" xfId="26162"/>
    <cellStyle name="Note 2 9 2 4" xfId="31233"/>
    <cellStyle name="Note 2 9 2 5" xfId="35909"/>
    <cellStyle name="Note 2 9 2 6" xfId="41387"/>
    <cellStyle name="Note 2 9 2 7" xfId="46285"/>
    <cellStyle name="Note 2 9 2 8" xfId="52295"/>
    <cellStyle name="Note 2 9 3" xfId="7711"/>
    <cellStyle name="Note 2 9 3 2" xfId="18947"/>
    <cellStyle name="Note 2 9 3 3" xfId="26163"/>
    <cellStyle name="Note 2 9 3 4" xfId="31234"/>
    <cellStyle name="Note 2 9 3 5" xfId="35910"/>
    <cellStyle name="Note 2 9 3 6" xfId="41388"/>
    <cellStyle name="Note 2 9 3 7" xfId="46286"/>
    <cellStyle name="Note 2 9 3 8" xfId="52296"/>
    <cellStyle name="Note 2 9 4" xfId="8023"/>
    <cellStyle name="Note 2 9 4 2" xfId="18948"/>
    <cellStyle name="Note 2 9 4 3" xfId="26164"/>
    <cellStyle name="Note 2 9 4 4" xfId="31235"/>
    <cellStyle name="Note 2 9 4 5" xfId="35911"/>
    <cellStyle name="Note 2 9 4 6" xfId="41389"/>
    <cellStyle name="Note 2 9 4 7" xfId="46287"/>
    <cellStyle name="Note 2 9 4 8" xfId="52297"/>
    <cellStyle name="Note 2 9 5" xfId="8484"/>
    <cellStyle name="Note 2 9 5 2" xfId="18949"/>
    <cellStyle name="Note 2 9 5 3" xfId="26165"/>
    <cellStyle name="Note 2 9 5 4" xfId="31236"/>
    <cellStyle name="Note 2 9 5 5" xfId="35912"/>
    <cellStyle name="Note 2 9 5 6" xfId="41390"/>
    <cellStyle name="Note 2 9 5 7" xfId="46288"/>
    <cellStyle name="Note 2 9 5 8" xfId="52298"/>
    <cellStyle name="Note 2 9 6" xfId="8823"/>
    <cellStyle name="Note 2 9 6 2" xfId="18950"/>
    <cellStyle name="Note 2 9 6 3" xfId="26166"/>
    <cellStyle name="Note 2 9 6 4" xfId="31237"/>
    <cellStyle name="Note 2 9 6 5" xfId="35913"/>
    <cellStyle name="Note 2 9 6 6" xfId="41391"/>
    <cellStyle name="Note 2 9 6 7" xfId="46289"/>
    <cellStyle name="Note 2 9 6 8" xfId="52299"/>
    <cellStyle name="Note 2 9 7" xfId="9284"/>
    <cellStyle name="Note 2 9 7 2" xfId="18951"/>
    <cellStyle name="Note 2 9 7 3" xfId="26167"/>
    <cellStyle name="Note 2 9 7 4" xfId="31238"/>
    <cellStyle name="Note 2 9 7 5" xfId="35914"/>
    <cellStyle name="Note 2 9 7 6" xfId="41392"/>
    <cellStyle name="Note 2 9 7 7" xfId="46290"/>
    <cellStyle name="Note 2 9 7 8" xfId="52300"/>
    <cellStyle name="Note 2 9 8" xfId="9647"/>
    <cellStyle name="Note 2 9 8 2" xfId="18952"/>
    <cellStyle name="Note 2 9 8 3" xfId="26168"/>
    <cellStyle name="Note 2 9 8 4" xfId="31239"/>
    <cellStyle name="Note 2 9 8 5" xfId="35915"/>
    <cellStyle name="Note 2 9 8 6" xfId="41393"/>
    <cellStyle name="Note 2 9 8 7" xfId="46291"/>
    <cellStyle name="Note 2 9 8 8" xfId="52301"/>
    <cellStyle name="Note 2 9 9" xfId="9915"/>
    <cellStyle name="Note 2 9 9 2" xfId="18953"/>
    <cellStyle name="Note 2 9 9 3" xfId="26169"/>
    <cellStyle name="Note 2 9 9 4" xfId="31240"/>
    <cellStyle name="Note 2 9 9 5" xfId="35916"/>
    <cellStyle name="Note 2 9 9 6" xfId="41394"/>
    <cellStyle name="Note 2 9 9 7" xfId="46292"/>
    <cellStyle name="Note 2 9 9 8" xfId="52302"/>
    <cellStyle name="Note 3" xfId="2236"/>
    <cellStyle name="Note 3 10" xfId="27620"/>
    <cellStyle name="Note 3 11" xfId="47244"/>
    <cellStyle name="Note 3 2" xfId="4882"/>
    <cellStyle name="Note 3 2 10" xfId="41395"/>
    <cellStyle name="Note 3 2 11" xfId="46293"/>
    <cellStyle name="Note 3 2 12" xfId="52303"/>
    <cellStyle name="Note 3 2 2" xfId="7190"/>
    <cellStyle name="Note 3 2 2 2" xfId="18955"/>
    <cellStyle name="Note 3 2 2 3" xfId="26171"/>
    <cellStyle name="Note 3 2 2 4" xfId="31242"/>
    <cellStyle name="Note 3 2 2 5" xfId="35918"/>
    <cellStyle name="Note 3 2 2 6" xfId="41396"/>
    <cellStyle name="Note 3 2 2 7" xfId="46294"/>
    <cellStyle name="Note 3 2 2 8" xfId="52304"/>
    <cellStyle name="Note 3 2 3" xfId="8060"/>
    <cellStyle name="Note 3 2 3 2" xfId="18956"/>
    <cellStyle name="Note 3 2 3 3" xfId="26172"/>
    <cellStyle name="Note 3 2 3 4" xfId="31243"/>
    <cellStyle name="Note 3 2 3 5" xfId="35919"/>
    <cellStyle name="Note 3 2 3 6" xfId="41397"/>
    <cellStyle name="Note 3 2 3 7" xfId="46295"/>
    <cellStyle name="Note 3 2 3 8" xfId="52305"/>
    <cellStyle name="Note 3 2 4" xfId="8856"/>
    <cellStyle name="Note 3 2 4 2" xfId="18957"/>
    <cellStyle name="Note 3 2 4 3" xfId="26173"/>
    <cellStyle name="Note 3 2 4 4" xfId="31244"/>
    <cellStyle name="Note 3 2 4 5" xfId="35920"/>
    <cellStyle name="Note 3 2 4 6" xfId="41398"/>
    <cellStyle name="Note 3 2 4 7" xfId="46296"/>
    <cellStyle name="Note 3 2 4 8" xfId="52306"/>
    <cellStyle name="Note 3 2 5" xfId="9318"/>
    <cellStyle name="Note 3 2 5 2" xfId="18958"/>
    <cellStyle name="Note 3 2 5 3" xfId="26174"/>
    <cellStyle name="Note 3 2 5 4" xfId="31245"/>
    <cellStyle name="Note 3 2 5 5" xfId="35921"/>
    <cellStyle name="Note 3 2 5 6" xfId="41399"/>
    <cellStyle name="Note 3 2 5 7" xfId="46297"/>
    <cellStyle name="Note 3 2 5 8" xfId="52307"/>
    <cellStyle name="Note 3 2 6" xfId="18954"/>
    <cellStyle name="Note 3 2 7" xfId="26170"/>
    <cellStyle name="Note 3 2 8" xfId="31241"/>
    <cellStyle name="Note 3 2 9" xfId="35917"/>
    <cellStyle name="Note 3 3" xfId="5188"/>
    <cellStyle name="Note 3 3 10" xfId="18959"/>
    <cellStyle name="Note 3 3 11" xfId="26175"/>
    <cellStyle name="Note 3 3 12" xfId="31246"/>
    <cellStyle name="Note 3 3 13" xfId="35922"/>
    <cellStyle name="Note 3 3 14" xfId="41400"/>
    <cellStyle name="Note 3 3 15" xfId="46298"/>
    <cellStyle name="Note 3 3 16" xfId="52308"/>
    <cellStyle name="Note 3 3 2" xfId="7386"/>
    <cellStyle name="Note 3 3 2 2" xfId="18960"/>
    <cellStyle name="Note 3 3 2 3" xfId="26176"/>
    <cellStyle name="Note 3 3 2 4" xfId="31247"/>
    <cellStyle name="Note 3 3 2 5" xfId="35923"/>
    <cellStyle name="Note 3 3 2 6" xfId="41401"/>
    <cellStyle name="Note 3 3 2 7" xfId="46299"/>
    <cellStyle name="Note 3 3 2 8" xfId="52309"/>
    <cellStyle name="Note 3 3 3" xfId="7905"/>
    <cellStyle name="Note 3 3 3 2" xfId="18961"/>
    <cellStyle name="Note 3 3 3 3" xfId="26177"/>
    <cellStyle name="Note 3 3 3 4" xfId="31248"/>
    <cellStyle name="Note 3 3 3 5" xfId="35924"/>
    <cellStyle name="Note 3 3 3 6" xfId="41402"/>
    <cellStyle name="Note 3 3 3 7" xfId="46300"/>
    <cellStyle name="Note 3 3 3 8" xfId="52310"/>
    <cellStyle name="Note 3 3 4" xfId="8245"/>
    <cellStyle name="Note 3 3 4 2" xfId="18962"/>
    <cellStyle name="Note 3 3 4 3" xfId="26178"/>
    <cellStyle name="Note 3 3 4 4" xfId="31249"/>
    <cellStyle name="Note 3 3 4 5" xfId="35925"/>
    <cellStyle name="Note 3 3 4 6" xfId="41403"/>
    <cellStyle name="Note 3 3 4 7" xfId="46301"/>
    <cellStyle name="Note 3 3 4 8" xfId="52311"/>
    <cellStyle name="Note 3 3 5" xfId="8678"/>
    <cellStyle name="Note 3 3 5 2" xfId="18963"/>
    <cellStyle name="Note 3 3 5 3" xfId="26179"/>
    <cellStyle name="Note 3 3 5 4" xfId="31250"/>
    <cellStyle name="Note 3 3 5 5" xfId="35926"/>
    <cellStyle name="Note 3 3 5 6" xfId="41404"/>
    <cellStyle name="Note 3 3 5 7" xfId="46302"/>
    <cellStyle name="Note 3 3 5 8" xfId="52312"/>
    <cellStyle name="Note 3 3 6" xfId="9027"/>
    <cellStyle name="Note 3 3 6 2" xfId="18964"/>
    <cellStyle name="Note 3 3 6 3" xfId="26180"/>
    <cellStyle name="Note 3 3 6 4" xfId="31251"/>
    <cellStyle name="Note 3 3 6 5" xfId="35927"/>
    <cellStyle name="Note 3 3 6 6" xfId="41405"/>
    <cellStyle name="Note 3 3 6 7" xfId="46303"/>
    <cellStyle name="Note 3 3 6 8" xfId="52313"/>
    <cellStyle name="Note 3 3 7" xfId="9481"/>
    <cellStyle name="Note 3 3 7 2" xfId="18965"/>
    <cellStyle name="Note 3 3 7 3" xfId="26181"/>
    <cellStyle name="Note 3 3 7 4" xfId="31252"/>
    <cellStyle name="Note 3 3 7 5" xfId="35928"/>
    <cellStyle name="Note 3 3 7 6" xfId="41406"/>
    <cellStyle name="Note 3 3 7 7" xfId="46304"/>
    <cellStyle name="Note 3 3 7 8" xfId="52314"/>
    <cellStyle name="Note 3 3 8" xfId="9799"/>
    <cellStyle name="Note 3 3 8 2" xfId="18966"/>
    <cellStyle name="Note 3 3 8 3" xfId="26182"/>
    <cellStyle name="Note 3 3 8 4" xfId="31253"/>
    <cellStyle name="Note 3 3 8 5" xfId="35929"/>
    <cellStyle name="Note 3 3 8 6" xfId="41407"/>
    <cellStyle name="Note 3 3 8 7" xfId="46305"/>
    <cellStyle name="Note 3 3 8 8" xfId="52315"/>
    <cellStyle name="Note 3 3 9" xfId="10068"/>
    <cellStyle name="Note 3 3 9 2" xfId="18967"/>
    <cellStyle name="Note 3 3 9 3" xfId="26183"/>
    <cellStyle name="Note 3 3 9 4" xfId="31254"/>
    <cellStyle name="Note 3 3 9 5" xfId="35930"/>
    <cellStyle name="Note 3 3 9 6" xfId="41408"/>
    <cellStyle name="Note 3 3 9 7" xfId="46306"/>
    <cellStyle name="Note 3 3 9 8" xfId="52316"/>
    <cellStyle name="Note 3 4" xfId="5850"/>
    <cellStyle name="Note 3 4 10" xfId="18968"/>
    <cellStyle name="Note 3 4 11" xfId="26184"/>
    <cellStyle name="Note 3 4 12" xfId="31255"/>
    <cellStyle name="Note 3 4 13" xfId="35931"/>
    <cellStyle name="Note 3 4 14" xfId="41409"/>
    <cellStyle name="Note 3 4 15" xfId="46307"/>
    <cellStyle name="Note 3 4 16" xfId="52317"/>
    <cellStyle name="Note 3 4 2" xfId="6822"/>
    <cellStyle name="Note 3 4 2 2" xfId="18969"/>
    <cellStyle name="Note 3 4 2 3" xfId="26185"/>
    <cellStyle name="Note 3 4 2 4" xfId="31256"/>
    <cellStyle name="Note 3 4 2 5" xfId="35932"/>
    <cellStyle name="Note 3 4 2 6" xfId="41410"/>
    <cellStyle name="Note 3 4 2 7" xfId="46308"/>
    <cellStyle name="Note 3 4 2 8" xfId="52318"/>
    <cellStyle name="Note 3 4 3" xfId="5094"/>
    <cellStyle name="Note 3 4 3 2" xfId="18970"/>
    <cellStyle name="Note 3 4 3 3" xfId="26186"/>
    <cellStyle name="Note 3 4 3 4" xfId="31257"/>
    <cellStyle name="Note 3 4 3 5" xfId="35933"/>
    <cellStyle name="Note 3 4 3 6" xfId="41411"/>
    <cellStyle name="Note 3 4 3 7" xfId="46309"/>
    <cellStyle name="Note 3 4 3 8" xfId="52319"/>
    <cellStyle name="Note 3 4 4" xfId="6248"/>
    <cellStyle name="Note 3 4 4 2" xfId="18971"/>
    <cellStyle name="Note 3 4 4 3" xfId="26187"/>
    <cellStyle name="Note 3 4 4 4" xfId="31258"/>
    <cellStyle name="Note 3 4 4 5" xfId="35934"/>
    <cellStyle name="Note 3 4 4 6" xfId="41412"/>
    <cellStyle name="Note 3 4 4 7" xfId="46310"/>
    <cellStyle name="Note 3 4 4 8" xfId="52320"/>
    <cellStyle name="Note 3 4 5" xfId="3861"/>
    <cellStyle name="Note 3 4 5 2" xfId="18972"/>
    <cellStyle name="Note 3 4 5 3" xfId="26188"/>
    <cellStyle name="Note 3 4 5 4" xfId="31259"/>
    <cellStyle name="Note 3 4 5 5" xfId="35935"/>
    <cellStyle name="Note 3 4 5 6" xfId="41413"/>
    <cellStyle name="Note 3 4 5 7" xfId="46311"/>
    <cellStyle name="Note 3 4 5 8" xfId="52321"/>
    <cellStyle name="Note 3 4 6" xfId="6233"/>
    <cellStyle name="Note 3 4 6 2" xfId="18973"/>
    <cellStyle name="Note 3 4 6 3" xfId="26189"/>
    <cellStyle name="Note 3 4 6 4" xfId="31260"/>
    <cellStyle name="Note 3 4 6 5" xfId="35936"/>
    <cellStyle name="Note 3 4 6 6" xfId="41414"/>
    <cellStyle name="Note 3 4 6 7" xfId="46312"/>
    <cellStyle name="Note 3 4 6 8" xfId="52322"/>
    <cellStyle name="Note 3 4 7" xfId="4631"/>
    <cellStyle name="Note 3 4 7 2" xfId="18974"/>
    <cellStyle name="Note 3 4 7 3" xfId="26190"/>
    <cellStyle name="Note 3 4 7 4" xfId="31261"/>
    <cellStyle name="Note 3 4 7 5" xfId="35937"/>
    <cellStyle name="Note 3 4 7 6" xfId="41415"/>
    <cellStyle name="Note 3 4 7 7" xfId="46313"/>
    <cellStyle name="Note 3 4 7 8" xfId="52323"/>
    <cellStyle name="Note 3 4 8" xfId="6448"/>
    <cellStyle name="Note 3 4 8 2" xfId="18975"/>
    <cellStyle name="Note 3 4 8 3" xfId="26191"/>
    <cellStyle name="Note 3 4 8 4" xfId="31262"/>
    <cellStyle name="Note 3 4 8 5" xfId="35938"/>
    <cellStyle name="Note 3 4 8 6" xfId="41416"/>
    <cellStyle name="Note 3 4 8 7" xfId="46314"/>
    <cellStyle name="Note 3 4 8 8" xfId="52324"/>
    <cellStyle name="Note 3 4 9" xfId="3835"/>
    <cellStyle name="Note 3 4 9 2" xfId="18976"/>
    <cellStyle name="Note 3 4 9 3" xfId="26192"/>
    <cellStyle name="Note 3 4 9 4" xfId="31263"/>
    <cellStyle name="Note 3 4 9 5" xfId="35939"/>
    <cellStyle name="Note 3 4 9 6" xfId="41417"/>
    <cellStyle name="Note 3 4 9 7" xfId="46315"/>
    <cellStyle name="Note 3 4 9 8" xfId="52325"/>
    <cellStyle name="Note 3 5" xfId="5208"/>
    <cellStyle name="Note 3 5 2" xfId="18977"/>
    <cellStyle name="Note 3 5 3" xfId="26193"/>
    <cellStyle name="Note 3 5 4" xfId="31264"/>
    <cellStyle name="Note 3 5 5" xfId="35940"/>
    <cellStyle name="Note 3 5 6" xfId="41418"/>
    <cellStyle name="Note 3 5 7" xfId="46316"/>
    <cellStyle name="Note 3 5 8" xfId="52326"/>
    <cellStyle name="Note 3 6" xfId="3853"/>
    <cellStyle name="Note 3 6 2" xfId="18978"/>
    <cellStyle name="Note 3 6 3" xfId="26194"/>
    <cellStyle name="Note 3 6 4" xfId="31265"/>
    <cellStyle name="Note 3 6 5" xfId="35941"/>
    <cellStyle name="Note 3 6 6" xfId="41419"/>
    <cellStyle name="Note 3 6 7" xfId="46317"/>
    <cellStyle name="Note 3 6 8" xfId="52327"/>
    <cellStyle name="Note 3 7" xfId="6100"/>
    <cellStyle name="Note 3 7 2" xfId="18979"/>
    <cellStyle name="Note 3 7 3" xfId="26195"/>
    <cellStyle name="Note 3 7 4" xfId="31266"/>
    <cellStyle name="Note 3 7 5" xfId="35942"/>
    <cellStyle name="Note 3 7 6" xfId="41420"/>
    <cellStyle name="Note 3 7 7" xfId="46318"/>
    <cellStyle name="Note 3 7 8" xfId="52328"/>
    <cellStyle name="Note 3 8" xfId="6204"/>
    <cellStyle name="Note 3 8 2" xfId="18980"/>
    <cellStyle name="Note 3 8 3" xfId="26196"/>
    <cellStyle name="Note 3 8 4" xfId="31267"/>
    <cellStyle name="Note 3 8 5" xfId="35943"/>
    <cellStyle name="Note 3 8 6" xfId="41421"/>
    <cellStyle name="Note 3 8 7" xfId="46319"/>
    <cellStyle name="Note 3 8 8" xfId="52329"/>
    <cellStyle name="Note 3 9" xfId="12023"/>
    <cellStyle name="Note 4" xfId="5366"/>
    <cellStyle name="Note 4 2" xfId="18981"/>
    <cellStyle name="Note 4 3" xfId="26197"/>
    <cellStyle name="Note 4 4" xfId="31268"/>
    <cellStyle name="Note 4 5" xfId="35944"/>
    <cellStyle name="Note 4 6" xfId="41422"/>
    <cellStyle name="Note 4 7" xfId="46320"/>
    <cellStyle name="Note 4 8" xfId="52330"/>
    <cellStyle name="Note 5" xfId="8410"/>
    <cellStyle name="Note 5 2" xfId="18982"/>
    <cellStyle name="Note 5 3" xfId="26198"/>
    <cellStyle name="Note 5 4" xfId="31269"/>
    <cellStyle name="Note 5 5" xfId="35945"/>
    <cellStyle name="Note 5 6" xfId="41423"/>
    <cellStyle name="Note 5 7" xfId="46321"/>
    <cellStyle name="Note 5 8" xfId="52331"/>
    <cellStyle name="Nhấn1" xfId="2086"/>
    <cellStyle name="Nhấn1 2" xfId="11895"/>
    <cellStyle name="Nhấn2" xfId="2087"/>
    <cellStyle name="Nhấn2 2" xfId="11896"/>
    <cellStyle name="Nhấn3" xfId="2088"/>
    <cellStyle name="Nhấn3 2" xfId="11897"/>
    <cellStyle name="Nhấn4" xfId="2089"/>
    <cellStyle name="Nhấn4 2" xfId="11898"/>
    <cellStyle name="Nhấn5" xfId="2090"/>
    <cellStyle name="Nhấn5 2" xfId="11899"/>
    <cellStyle name="Nhấn6" xfId="2091"/>
    <cellStyle name="Nhấn6 2" xfId="11900"/>
    <cellStyle name="Œ…‹æØ‚è [0.00]_ÆÂ¹²" xfId="2238"/>
    <cellStyle name="Œ…‹æØ‚è_laroux" xfId="2239"/>
    <cellStyle name="oft Excel]_x000d__x000a_Comment=open=/f ‚ðw’è‚·‚é‚ÆAƒ†[ƒU[’è‹`ŠÖ”‚ðŠÖ”“\‚è•t‚¯‚Ìˆê——‚É“o˜^‚·‚é‚±‚Æ‚ª‚Å‚«‚Ü‚·B_x000d__x000a_Maximized" xfId="2240"/>
    <cellStyle name="oft Excel]_x000d__x000a_Comment=open=/f ‚ðw’è‚·‚é‚ÆAƒ†[ƒU[’è‹`ŠÖ”‚ðŠÖ”“\‚è•t‚¯‚Ìˆê——‚É“o˜^‚·‚é‚±‚Æ‚ª‚Å‚«‚Ü‚·B_x000d__x000a_Maximized 2" xfId="12026"/>
    <cellStyle name="oft Excel]_x000d__x000a_Comment=open=/f ‚ðŽw’è‚·‚é‚ÆAƒ†[ƒU[’è‹`ŠÖ”‚ðŠÖ”“\‚è•t‚¯‚Ìˆê——‚É“o˜^‚·‚é‚±‚Æ‚ª‚Å‚«‚Ü‚·B_x000d__x000a_Maximized" xfId="2241"/>
    <cellStyle name="oft Excel]_x000d__x000a_Comment=open=/f ‚ðŽw’è‚·‚é‚ÆAƒ†[ƒU[’è‹`ŠÖ”‚ðŠÖ”“\‚è•t‚¯‚Ìˆê——‚É“o˜^‚·‚é‚±‚Æ‚ª‚Å‚«‚Ü‚·B_x000d__x000a_Maximized 2" xfId="12027"/>
    <cellStyle name="oft Excel]_x000d__x000a_Comment=The open=/f lines load custom functions into the Paste Function list._x000d__x000a_Maximized=2_x000d__x000a_Basics=1_x000d__x000a_A" xfId="2242"/>
    <cellStyle name="oft Excel]_x000d__x000a_Comment=The open=/f lines load custom functions into the Paste Function list._x000d__x000a_Maximized=2_x000d__x000a_Basics=1_x000d__x000a_A 2" xfId="12028"/>
    <cellStyle name="oft Excel]_x000d__x000a_Comment=The open=/f lines load custom functions into the Paste Function list._x000d__x000a_Maximized=3_x000d__x000a_Basics=1_x000d__x000a_A" xfId="2243"/>
    <cellStyle name="oft Excel]_x000d__x000a_Comment=The open=/f lines load custom functions into the Paste Function list._x000d__x000a_Maximized=3_x000d__x000a_Basics=1_x000d__x000a_A 2" xfId="12029"/>
    <cellStyle name="omma [0]_Mktg Prog" xfId="2244"/>
    <cellStyle name="ormal_Sheet1_1" xfId="2245"/>
    <cellStyle name="Output 2" xfId="2246"/>
    <cellStyle name="Output 2 10" xfId="5948"/>
    <cellStyle name="Output 2 10 2" xfId="18983"/>
    <cellStyle name="Output 2 10 3" xfId="26199"/>
    <cellStyle name="Output 2 10 4" xfId="31270"/>
    <cellStyle name="Output 2 10 5" xfId="35946"/>
    <cellStyle name="Output 2 10 6" xfId="41424"/>
    <cellStyle name="Output 2 10 7" xfId="46322"/>
    <cellStyle name="Output 2 10 8" xfId="52332"/>
    <cellStyle name="Output 2 11" xfId="10000"/>
    <cellStyle name="Output 2 11 2" xfId="18984"/>
    <cellStyle name="Output 2 11 3" xfId="26200"/>
    <cellStyle name="Output 2 11 4" xfId="31271"/>
    <cellStyle name="Output 2 11 5" xfId="35947"/>
    <cellStyle name="Output 2 11 6" xfId="41425"/>
    <cellStyle name="Output 2 11 7" xfId="46323"/>
    <cellStyle name="Output 2 11 8" xfId="52333"/>
    <cellStyle name="Output 2 12" xfId="12030"/>
    <cellStyle name="Output 2 2" xfId="2247"/>
    <cellStyle name="Output 2 2 10" xfId="8532"/>
    <cellStyle name="Output 2 2 10 2" xfId="18985"/>
    <cellStyle name="Output 2 2 10 3" xfId="26201"/>
    <cellStyle name="Output 2 2 10 4" xfId="31272"/>
    <cellStyle name="Output 2 2 10 5" xfId="35948"/>
    <cellStyle name="Output 2 2 10 6" xfId="41426"/>
    <cellStyle name="Output 2 2 10 7" xfId="46324"/>
    <cellStyle name="Output 2 2 10 8" xfId="52334"/>
    <cellStyle name="Output 2 2 11" xfId="12031"/>
    <cellStyle name="Output 2 2 2" xfId="4889"/>
    <cellStyle name="Output 2 2 2 10" xfId="26202"/>
    <cellStyle name="Output 2 2 2 11" xfId="31273"/>
    <cellStyle name="Output 2 2 2 12" xfId="35949"/>
    <cellStyle name="Output 2 2 2 13" xfId="41427"/>
    <cellStyle name="Output 2 2 2 14" xfId="46325"/>
    <cellStyle name="Output 2 2 2 15" xfId="52335"/>
    <cellStyle name="Output 2 2 2 2" xfId="7195"/>
    <cellStyle name="Output 2 2 2 2 2" xfId="18987"/>
    <cellStyle name="Output 2 2 2 2 3" xfId="26203"/>
    <cellStyle name="Output 2 2 2 2 4" xfId="31274"/>
    <cellStyle name="Output 2 2 2 2 5" xfId="35950"/>
    <cellStyle name="Output 2 2 2 2 6" xfId="41428"/>
    <cellStyle name="Output 2 2 2 2 7" xfId="46326"/>
    <cellStyle name="Output 2 2 2 2 8" xfId="52336"/>
    <cellStyle name="Output 2 2 2 3" xfId="7742"/>
    <cellStyle name="Output 2 2 2 3 2" xfId="18988"/>
    <cellStyle name="Output 2 2 2 3 3" xfId="26204"/>
    <cellStyle name="Output 2 2 2 3 4" xfId="31275"/>
    <cellStyle name="Output 2 2 2 3 5" xfId="35951"/>
    <cellStyle name="Output 2 2 2 3 6" xfId="41429"/>
    <cellStyle name="Output 2 2 2 3 7" xfId="46327"/>
    <cellStyle name="Output 2 2 2 3 8" xfId="52337"/>
    <cellStyle name="Output 2 2 2 4" xfId="8065"/>
    <cellStyle name="Output 2 2 2 4 2" xfId="18989"/>
    <cellStyle name="Output 2 2 2 4 3" xfId="26205"/>
    <cellStyle name="Output 2 2 2 4 4" xfId="31276"/>
    <cellStyle name="Output 2 2 2 4 5" xfId="35952"/>
    <cellStyle name="Output 2 2 2 4 6" xfId="41430"/>
    <cellStyle name="Output 2 2 2 4 7" xfId="46328"/>
    <cellStyle name="Output 2 2 2 4 8" xfId="52338"/>
    <cellStyle name="Output 2 2 2 5" xfId="8515"/>
    <cellStyle name="Output 2 2 2 5 2" xfId="18990"/>
    <cellStyle name="Output 2 2 2 5 3" xfId="26206"/>
    <cellStyle name="Output 2 2 2 5 4" xfId="31277"/>
    <cellStyle name="Output 2 2 2 5 5" xfId="35953"/>
    <cellStyle name="Output 2 2 2 5 6" xfId="41431"/>
    <cellStyle name="Output 2 2 2 5 7" xfId="46329"/>
    <cellStyle name="Output 2 2 2 5 8" xfId="52339"/>
    <cellStyle name="Output 2 2 2 6" xfId="8861"/>
    <cellStyle name="Output 2 2 2 6 2" xfId="18991"/>
    <cellStyle name="Output 2 2 2 6 3" xfId="26207"/>
    <cellStyle name="Output 2 2 2 6 4" xfId="31278"/>
    <cellStyle name="Output 2 2 2 6 5" xfId="35954"/>
    <cellStyle name="Output 2 2 2 6 6" xfId="41432"/>
    <cellStyle name="Output 2 2 2 6 7" xfId="46330"/>
    <cellStyle name="Output 2 2 2 6 8" xfId="52340"/>
    <cellStyle name="Output 2 2 2 7" xfId="9674"/>
    <cellStyle name="Output 2 2 2 7 2" xfId="18992"/>
    <cellStyle name="Output 2 2 2 7 3" xfId="26208"/>
    <cellStyle name="Output 2 2 2 7 4" xfId="31279"/>
    <cellStyle name="Output 2 2 2 7 5" xfId="35955"/>
    <cellStyle name="Output 2 2 2 7 6" xfId="41433"/>
    <cellStyle name="Output 2 2 2 7 7" xfId="46331"/>
    <cellStyle name="Output 2 2 2 7 8" xfId="52341"/>
    <cellStyle name="Output 2 2 2 8" xfId="9941"/>
    <cellStyle name="Output 2 2 2 8 2" xfId="18993"/>
    <cellStyle name="Output 2 2 2 8 3" xfId="26209"/>
    <cellStyle name="Output 2 2 2 8 4" xfId="31280"/>
    <cellStyle name="Output 2 2 2 8 5" xfId="35956"/>
    <cellStyle name="Output 2 2 2 8 6" xfId="41434"/>
    <cellStyle name="Output 2 2 2 8 7" xfId="46332"/>
    <cellStyle name="Output 2 2 2 8 8" xfId="52342"/>
    <cellStyle name="Output 2 2 2 9" xfId="18986"/>
    <cellStyle name="Output 2 2 3" xfId="4517"/>
    <cellStyle name="Output 2 2 3 10" xfId="18994"/>
    <cellStyle name="Output 2 2 3 11" xfId="26210"/>
    <cellStyle name="Output 2 2 3 12" xfId="31281"/>
    <cellStyle name="Output 2 2 3 13" xfId="35957"/>
    <cellStyle name="Output 2 2 3 14" xfId="41435"/>
    <cellStyle name="Output 2 2 3 15" xfId="46333"/>
    <cellStyle name="Output 2 2 3 16" xfId="52343"/>
    <cellStyle name="Output 2 2 3 2" xfId="7365"/>
    <cellStyle name="Output 2 2 3 2 2" xfId="18995"/>
    <cellStyle name="Output 2 2 3 2 3" xfId="26211"/>
    <cellStyle name="Output 2 2 3 2 4" xfId="31282"/>
    <cellStyle name="Output 2 2 3 2 5" xfId="35958"/>
    <cellStyle name="Output 2 2 3 2 6" xfId="41436"/>
    <cellStyle name="Output 2 2 3 2 7" xfId="46334"/>
    <cellStyle name="Output 2 2 3 2 8" xfId="52344"/>
    <cellStyle name="Output 2 2 3 3" xfId="7884"/>
    <cellStyle name="Output 2 2 3 3 2" xfId="18996"/>
    <cellStyle name="Output 2 2 3 3 3" xfId="26212"/>
    <cellStyle name="Output 2 2 3 3 4" xfId="31283"/>
    <cellStyle name="Output 2 2 3 3 5" xfId="35959"/>
    <cellStyle name="Output 2 2 3 3 6" xfId="41437"/>
    <cellStyle name="Output 2 2 3 3 7" xfId="46335"/>
    <cellStyle name="Output 2 2 3 3 8" xfId="52345"/>
    <cellStyle name="Output 2 2 3 4" xfId="8227"/>
    <cellStyle name="Output 2 2 3 4 2" xfId="18997"/>
    <cellStyle name="Output 2 2 3 4 3" xfId="26213"/>
    <cellStyle name="Output 2 2 3 4 4" xfId="31284"/>
    <cellStyle name="Output 2 2 3 4 5" xfId="35960"/>
    <cellStyle name="Output 2 2 3 4 6" xfId="41438"/>
    <cellStyle name="Output 2 2 3 4 7" xfId="46336"/>
    <cellStyle name="Output 2 2 3 4 8" xfId="52346"/>
    <cellStyle name="Output 2 2 3 5" xfId="8656"/>
    <cellStyle name="Output 2 2 3 5 2" xfId="18998"/>
    <cellStyle name="Output 2 2 3 5 3" xfId="26214"/>
    <cellStyle name="Output 2 2 3 5 4" xfId="31285"/>
    <cellStyle name="Output 2 2 3 5 5" xfId="35961"/>
    <cellStyle name="Output 2 2 3 5 6" xfId="41439"/>
    <cellStyle name="Output 2 2 3 5 7" xfId="46337"/>
    <cellStyle name="Output 2 2 3 5 8" xfId="52347"/>
    <cellStyle name="Output 2 2 3 6" xfId="9007"/>
    <cellStyle name="Output 2 2 3 6 2" xfId="18999"/>
    <cellStyle name="Output 2 2 3 6 3" xfId="26215"/>
    <cellStyle name="Output 2 2 3 6 4" xfId="31286"/>
    <cellStyle name="Output 2 2 3 6 5" xfId="35962"/>
    <cellStyle name="Output 2 2 3 6 6" xfId="41440"/>
    <cellStyle name="Output 2 2 3 6 7" xfId="46338"/>
    <cellStyle name="Output 2 2 3 6 8" xfId="52348"/>
    <cellStyle name="Output 2 2 3 7" xfId="9462"/>
    <cellStyle name="Output 2 2 3 7 2" xfId="19000"/>
    <cellStyle name="Output 2 2 3 7 3" xfId="26216"/>
    <cellStyle name="Output 2 2 3 7 4" xfId="31287"/>
    <cellStyle name="Output 2 2 3 7 5" xfId="35963"/>
    <cellStyle name="Output 2 2 3 7 6" xfId="41441"/>
    <cellStyle name="Output 2 2 3 7 7" xfId="46339"/>
    <cellStyle name="Output 2 2 3 7 8" xfId="52349"/>
    <cellStyle name="Output 2 2 3 8" xfId="9782"/>
    <cellStyle name="Output 2 2 3 8 2" xfId="19001"/>
    <cellStyle name="Output 2 2 3 8 3" xfId="26217"/>
    <cellStyle name="Output 2 2 3 8 4" xfId="31288"/>
    <cellStyle name="Output 2 2 3 8 5" xfId="35964"/>
    <cellStyle name="Output 2 2 3 8 6" xfId="41442"/>
    <cellStyle name="Output 2 2 3 8 7" xfId="46340"/>
    <cellStyle name="Output 2 2 3 8 8" xfId="52350"/>
    <cellStyle name="Output 2 2 3 9" xfId="10051"/>
    <cellStyle name="Output 2 2 3 9 2" xfId="19002"/>
    <cellStyle name="Output 2 2 3 9 3" xfId="26218"/>
    <cellStyle name="Output 2 2 3 9 4" xfId="31289"/>
    <cellStyle name="Output 2 2 3 9 5" xfId="35965"/>
    <cellStyle name="Output 2 2 3 9 6" xfId="41443"/>
    <cellStyle name="Output 2 2 3 9 7" xfId="46341"/>
    <cellStyle name="Output 2 2 3 9 8" xfId="52351"/>
    <cellStyle name="Output 2 2 4" xfId="5778"/>
    <cellStyle name="Output 2 2 4 10" xfId="19003"/>
    <cellStyle name="Output 2 2 4 11" xfId="26219"/>
    <cellStyle name="Output 2 2 4 12" xfId="31290"/>
    <cellStyle name="Output 2 2 4 13" xfId="35966"/>
    <cellStyle name="Output 2 2 4 14" xfId="41444"/>
    <cellStyle name="Output 2 2 4 15" xfId="46342"/>
    <cellStyle name="Output 2 2 4 16" xfId="52352"/>
    <cellStyle name="Output 2 2 4 2" xfId="7081"/>
    <cellStyle name="Output 2 2 4 2 2" xfId="19004"/>
    <cellStyle name="Output 2 2 4 2 3" xfId="26220"/>
    <cellStyle name="Output 2 2 4 2 4" xfId="31291"/>
    <cellStyle name="Output 2 2 4 2 5" xfId="35967"/>
    <cellStyle name="Output 2 2 4 2 6" xfId="41445"/>
    <cellStyle name="Output 2 2 4 2 7" xfId="46343"/>
    <cellStyle name="Output 2 2 4 2 8" xfId="52353"/>
    <cellStyle name="Output 2 2 4 3" xfId="7653"/>
    <cellStyle name="Output 2 2 4 3 2" xfId="19005"/>
    <cellStyle name="Output 2 2 4 3 3" xfId="26221"/>
    <cellStyle name="Output 2 2 4 3 4" xfId="31292"/>
    <cellStyle name="Output 2 2 4 3 5" xfId="35968"/>
    <cellStyle name="Output 2 2 4 3 6" xfId="41446"/>
    <cellStyle name="Output 2 2 4 3 7" xfId="46344"/>
    <cellStyle name="Output 2 2 4 3 8" xfId="52354"/>
    <cellStyle name="Output 2 2 4 4" xfId="5183"/>
    <cellStyle name="Output 2 2 4 4 2" xfId="19006"/>
    <cellStyle name="Output 2 2 4 4 3" xfId="26222"/>
    <cellStyle name="Output 2 2 4 4 4" xfId="31293"/>
    <cellStyle name="Output 2 2 4 4 5" xfId="35969"/>
    <cellStyle name="Output 2 2 4 4 6" xfId="41447"/>
    <cellStyle name="Output 2 2 4 4 7" xfId="46345"/>
    <cellStyle name="Output 2 2 4 4 8" xfId="52355"/>
    <cellStyle name="Output 2 2 4 5" xfId="8429"/>
    <cellStyle name="Output 2 2 4 5 2" xfId="19007"/>
    <cellStyle name="Output 2 2 4 5 3" xfId="26223"/>
    <cellStyle name="Output 2 2 4 5 4" xfId="31294"/>
    <cellStyle name="Output 2 2 4 5 5" xfId="35970"/>
    <cellStyle name="Output 2 2 4 5 6" xfId="41448"/>
    <cellStyle name="Output 2 2 4 5 7" xfId="46346"/>
    <cellStyle name="Output 2 2 4 5 8" xfId="52356"/>
    <cellStyle name="Output 2 2 4 6" xfId="6098"/>
    <cellStyle name="Output 2 2 4 6 2" xfId="19008"/>
    <cellStyle name="Output 2 2 4 6 3" xfId="26224"/>
    <cellStyle name="Output 2 2 4 6 4" xfId="31295"/>
    <cellStyle name="Output 2 2 4 6 5" xfId="35971"/>
    <cellStyle name="Output 2 2 4 6 6" xfId="41449"/>
    <cellStyle name="Output 2 2 4 6 7" xfId="46347"/>
    <cellStyle name="Output 2 2 4 6 8" xfId="52357"/>
    <cellStyle name="Output 2 2 4 7" xfId="9230"/>
    <cellStyle name="Output 2 2 4 7 2" xfId="19009"/>
    <cellStyle name="Output 2 2 4 7 3" xfId="26225"/>
    <cellStyle name="Output 2 2 4 7 4" xfId="31296"/>
    <cellStyle name="Output 2 2 4 7 5" xfId="35972"/>
    <cellStyle name="Output 2 2 4 7 6" xfId="41450"/>
    <cellStyle name="Output 2 2 4 7 7" xfId="46348"/>
    <cellStyle name="Output 2 2 4 7 8" xfId="52358"/>
    <cellStyle name="Output 2 2 4 8" xfId="9598"/>
    <cellStyle name="Output 2 2 4 8 2" xfId="19010"/>
    <cellStyle name="Output 2 2 4 8 3" xfId="26226"/>
    <cellStyle name="Output 2 2 4 8 4" xfId="31297"/>
    <cellStyle name="Output 2 2 4 8 5" xfId="35973"/>
    <cellStyle name="Output 2 2 4 8 6" xfId="41451"/>
    <cellStyle name="Output 2 2 4 8 7" xfId="46349"/>
    <cellStyle name="Output 2 2 4 8 8" xfId="52359"/>
    <cellStyle name="Output 2 2 4 9" xfId="6603"/>
    <cellStyle name="Output 2 2 4 9 2" xfId="19011"/>
    <cellStyle name="Output 2 2 4 9 3" xfId="26227"/>
    <cellStyle name="Output 2 2 4 9 4" xfId="31298"/>
    <cellStyle name="Output 2 2 4 9 5" xfId="35974"/>
    <cellStyle name="Output 2 2 4 9 6" xfId="41452"/>
    <cellStyle name="Output 2 2 4 9 7" xfId="46350"/>
    <cellStyle name="Output 2 2 4 9 8" xfId="52360"/>
    <cellStyle name="Output 2 2 5" xfId="4811"/>
    <cellStyle name="Output 2 2 5 2" xfId="19012"/>
    <cellStyle name="Output 2 2 5 3" xfId="26228"/>
    <cellStyle name="Output 2 2 5 4" xfId="31299"/>
    <cellStyle name="Output 2 2 5 5" xfId="35975"/>
    <cellStyle name="Output 2 2 5 6" xfId="41453"/>
    <cellStyle name="Output 2 2 5 7" xfId="46351"/>
    <cellStyle name="Output 2 2 5 8" xfId="52361"/>
    <cellStyle name="Output 2 2 6" xfId="4440"/>
    <cellStyle name="Output 2 2 6 2" xfId="19013"/>
    <cellStyle name="Output 2 2 6 3" xfId="26229"/>
    <cellStyle name="Output 2 2 6 4" xfId="31300"/>
    <cellStyle name="Output 2 2 6 5" xfId="35976"/>
    <cellStyle name="Output 2 2 6 6" xfId="41454"/>
    <cellStyle name="Output 2 2 6 7" xfId="46352"/>
    <cellStyle name="Output 2 2 6 8" xfId="52362"/>
    <cellStyle name="Output 2 2 7" xfId="4647"/>
    <cellStyle name="Output 2 2 7 2" xfId="19014"/>
    <cellStyle name="Output 2 2 7 3" xfId="26230"/>
    <cellStyle name="Output 2 2 7 4" xfId="31301"/>
    <cellStyle name="Output 2 2 7 5" xfId="35977"/>
    <cellStyle name="Output 2 2 7 6" xfId="41455"/>
    <cellStyle name="Output 2 2 7 7" xfId="46353"/>
    <cellStyle name="Output 2 2 7 8" xfId="52363"/>
    <cellStyle name="Output 2 2 8" xfId="6213"/>
    <cellStyle name="Output 2 2 8 2" xfId="19015"/>
    <cellStyle name="Output 2 2 8 3" xfId="26231"/>
    <cellStyle name="Output 2 2 8 4" xfId="31302"/>
    <cellStyle name="Output 2 2 8 5" xfId="35978"/>
    <cellStyle name="Output 2 2 8 6" xfId="41456"/>
    <cellStyle name="Output 2 2 8 7" xfId="46354"/>
    <cellStyle name="Output 2 2 8 8" xfId="52364"/>
    <cellStyle name="Output 2 2 9" xfId="7735"/>
    <cellStyle name="Output 2 2 9 2" xfId="19016"/>
    <cellStyle name="Output 2 2 9 3" xfId="26232"/>
    <cellStyle name="Output 2 2 9 4" xfId="31303"/>
    <cellStyle name="Output 2 2 9 5" xfId="35979"/>
    <cellStyle name="Output 2 2 9 6" xfId="41457"/>
    <cellStyle name="Output 2 2 9 7" xfId="46355"/>
    <cellStyle name="Output 2 2 9 8" xfId="52365"/>
    <cellStyle name="Output 2 3" xfId="4888"/>
    <cellStyle name="Output 2 3 10" xfId="26233"/>
    <cellStyle name="Output 2 3 11" xfId="31304"/>
    <cellStyle name="Output 2 3 12" xfId="35980"/>
    <cellStyle name="Output 2 3 13" xfId="41458"/>
    <cellStyle name="Output 2 3 14" xfId="46356"/>
    <cellStyle name="Output 2 3 15" xfId="52366"/>
    <cellStyle name="Output 2 3 2" xfId="7194"/>
    <cellStyle name="Output 2 3 2 2" xfId="19018"/>
    <cellStyle name="Output 2 3 2 3" xfId="26234"/>
    <cellStyle name="Output 2 3 2 4" xfId="31305"/>
    <cellStyle name="Output 2 3 2 5" xfId="35981"/>
    <cellStyle name="Output 2 3 2 6" xfId="41459"/>
    <cellStyle name="Output 2 3 2 7" xfId="46357"/>
    <cellStyle name="Output 2 3 2 8" xfId="52367"/>
    <cellStyle name="Output 2 3 3" xfId="7741"/>
    <cellStyle name="Output 2 3 3 2" xfId="19019"/>
    <cellStyle name="Output 2 3 3 3" xfId="26235"/>
    <cellStyle name="Output 2 3 3 4" xfId="31306"/>
    <cellStyle name="Output 2 3 3 5" xfId="35982"/>
    <cellStyle name="Output 2 3 3 6" xfId="41460"/>
    <cellStyle name="Output 2 3 3 7" xfId="46358"/>
    <cellStyle name="Output 2 3 3 8" xfId="52368"/>
    <cellStyle name="Output 2 3 4" xfId="8064"/>
    <cellStyle name="Output 2 3 4 2" xfId="19020"/>
    <cellStyle name="Output 2 3 4 3" xfId="26236"/>
    <cellStyle name="Output 2 3 4 4" xfId="31307"/>
    <cellStyle name="Output 2 3 4 5" xfId="35983"/>
    <cellStyle name="Output 2 3 4 6" xfId="41461"/>
    <cellStyle name="Output 2 3 4 7" xfId="46359"/>
    <cellStyle name="Output 2 3 4 8" xfId="52369"/>
    <cellStyle name="Output 2 3 5" xfId="8514"/>
    <cellStyle name="Output 2 3 5 2" xfId="19021"/>
    <cellStyle name="Output 2 3 5 3" xfId="26237"/>
    <cellStyle name="Output 2 3 5 4" xfId="31308"/>
    <cellStyle name="Output 2 3 5 5" xfId="35984"/>
    <cellStyle name="Output 2 3 5 6" xfId="41462"/>
    <cellStyle name="Output 2 3 5 7" xfId="46360"/>
    <cellStyle name="Output 2 3 5 8" xfId="52370"/>
    <cellStyle name="Output 2 3 6" xfId="8860"/>
    <cellStyle name="Output 2 3 6 2" xfId="19022"/>
    <cellStyle name="Output 2 3 6 3" xfId="26238"/>
    <cellStyle name="Output 2 3 6 4" xfId="31309"/>
    <cellStyle name="Output 2 3 6 5" xfId="35985"/>
    <cellStyle name="Output 2 3 6 6" xfId="41463"/>
    <cellStyle name="Output 2 3 6 7" xfId="46361"/>
    <cellStyle name="Output 2 3 6 8" xfId="52371"/>
    <cellStyle name="Output 2 3 7" xfId="9673"/>
    <cellStyle name="Output 2 3 7 2" xfId="19023"/>
    <cellStyle name="Output 2 3 7 3" xfId="26239"/>
    <cellStyle name="Output 2 3 7 4" xfId="31310"/>
    <cellStyle name="Output 2 3 7 5" xfId="35986"/>
    <cellStyle name="Output 2 3 7 6" xfId="41464"/>
    <cellStyle name="Output 2 3 7 7" xfId="46362"/>
    <cellStyle name="Output 2 3 7 8" xfId="52372"/>
    <cellStyle name="Output 2 3 8" xfId="9940"/>
    <cellStyle name="Output 2 3 8 2" xfId="19024"/>
    <cellStyle name="Output 2 3 8 3" xfId="26240"/>
    <cellStyle name="Output 2 3 8 4" xfId="31311"/>
    <cellStyle name="Output 2 3 8 5" xfId="35987"/>
    <cellStyle name="Output 2 3 8 6" xfId="41465"/>
    <cellStyle name="Output 2 3 8 7" xfId="46363"/>
    <cellStyle name="Output 2 3 8 8" xfId="52373"/>
    <cellStyle name="Output 2 3 9" xfId="19017"/>
    <cellStyle name="Output 2 4" xfId="3734"/>
    <cellStyle name="Output 2 4 10" xfId="19025"/>
    <cellStyle name="Output 2 4 11" xfId="26241"/>
    <cellStyle name="Output 2 4 12" xfId="31312"/>
    <cellStyle name="Output 2 4 13" xfId="35988"/>
    <cellStyle name="Output 2 4 14" xfId="41466"/>
    <cellStyle name="Output 2 4 15" xfId="46364"/>
    <cellStyle name="Output 2 4 16" xfId="52374"/>
    <cellStyle name="Output 2 4 2" xfId="7370"/>
    <cellStyle name="Output 2 4 2 2" xfId="19026"/>
    <cellStyle name="Output 2 4 2 3" xfId="26242"/>
    <cellStyle name="Output 2 4 2 4" xfId="31313"/>
    <cellStyle name="Output 2 4 2 5" xfId="35989"/>
    <cellStyle name="Output 2 4 2 6" xfId="41467"/>
    <cellStyle name="Output 2 4 2 7" xfId="46365"/>
    <cellStyle name="Output 2 4 2 8" xfId="52375"/>
    <cellStyle name="Output 2 4 3" xfId="7888"/>
    <cellStyle name="Output 2 4 3 2" xfId="19027"/>
    <cellStyle name="Output 2 4 3 3" xfId="26243"/>
    <cellStyle name="Output 2 4 3 4" xfId="31314"/>
    <cellStyle name="Output 2 4 3 5" xfId="35990"/>
    <cellStyle name="Output 2 4 3 6" xfId="41468"/>
    <cellStyle name="Output 2 4 3 7" xfId="46366"/>
    <cellStyle name="Output 2 4 3 8" xfId="52376"/>
    <cellStyle name="Output 2 4 4" xfId="8231"/>
    <cellStyle name="Output 2 4 4 2" xfId="19028"/>
    <cellStyle name="Output 2 4 4 3" xfId="26244"/>
    <cellStyle name="Output 2 4 4 4" xfId="31315"/>
    <cellStyle name="Output 2 4 4 5" xfId="35991"/>
    <cellStyle name="Output 2 4 4 6" xfId="41469"/>
    <cellStyle name="Output 2 4 4 7" xfId="46367"/>
    <cellStyle name="Output 2 4 4 8" xfId="52377"/>
    <cellStyle name="Output 2 4 5" xfId="8661"/>
    <cellStyle name="Output 2 4 5 2" xfId="19029"/>
    <cellStyle name="Output 2 4 5 3" xfId="26245"/>
    <cellStyle name="Output 2 4 5 4" xfId="31316"/>
    <cellStyle name="Output 2 4 5 5" xfId="35992"/>
    <cellStyle name="Output 2 4 5 6" xfId="41470"/>
    <cellStyle name="Output 2 4 5 7" xfId="46368"/>
    <cellStyle name="Output 2 4 5 8" xfId="52378"/>
    <cellStyle name="Output 2 4 6" xfId="9011"/>
    <cellStyle name="Output 2 4 6 2" xfId="19030"/>
    <cellStyle name="Output 2 4 6 3" xfId="26246"/>
    <cellStyle name="Output 2 4 6 4" xfId="31317"/>
    <cellStyle name="Output 2 4 6 5" xfId="35993"/>
    <cellStyle name="Output 2 4 6 6" xfId="41471"/>
    <cellStyle name="Output 2 4 6 7" xfId="46369"/>
    <cellStyle name="Output 2 4 6 8" xfId="52379"/>
    <cellStyle name="Output 2 4 7" xfId="9466"/>
    <cellStyle name="Output 2 4 7 2" xfId="19031"/>
    <cellStyle name="Output 2 4 7 3" xfId="26247"/>
    <cellStyle name="Output 2 4 7 4" xfId="31318"/>
    <cellStyle name="Output 2 4 7 5" xfId="35994"/>
    <cellStyle name="Output 2 4 7 6" xfId="41472"/>
    <cellStyle name="Output 2 4 7 7" xfId="46370"/>
    <cellStyle name="Output 2 4 7 8" xfId="52380"/>
    <cellStyle name="Output 2 4 8" xfId="9786"/>
    <cellStyle name="Output 2 4 8 2" xfId="19032"/>
    <cellStyle name="Output 2 4 8 3" xfId="26248"/>
    <cellStyle name="Output 2 4 8 4" xfId="31319"/>
    <cellStyle name="Output 2 4 8 5" xfId="35995"/>
    <cellStyle name="Output 2 4 8 6" xfId="41473"/>
    <cellStyle name="Output 2 4 8 7" xfId="46371"/>
    <cellStyle name="Output 2 4 8 8" xfId="52381"/>
    <cellStyle name="Output 2 4 9" xfId="10055"/>
    <cellStyle name="Output 2 4 9 2" xfId="19033"/>
    <cellStyle name="Output 2 4 9 3" xfId="26249"/>
    <cellStyle name="Output 2 4 9 4" xfId="31320"/>
    <cellStyle name="Output 2 4 9 5" xfId="35996"/>
    <cellStyle name="Output 2 4 9 6" xfId="41474"/>
    <cellStyle name="Output 2 4 9 7" xfId="46372"/>
    <cellStyle name="Output 2 4 9 8" xfId="52382"/>
    <cellStyle name="Output 2 5" xfId="5785"/>
    <cellStyle name="Output 2 5 10" xfId="19034"/>
    <cellStyle name="Output 2 5 11" xfId="26250"/>
    <cellStyle name="Output 2 5 12" xfId="31321"/>
    <cellStyle name="Output 2 5 13" xfId="35997"/>
    <cellStyle name="Output 2 5 14" xfId="41475"/>
    <cellStyle name="Output 2 5 15" xfId="46373"/>
    <cellStyle name="Output 2 5 16" xfId="52383"/>
    <cellStyle name="Output 2 5 2" xfId="7472"/>
    <cellStyle name="Output 2 5 2 2" xfId="19035"/>
    <cellStyle name="Output 2 5 2 3" xfId="26251"/>
    <cellStyle name="Output 2 5 2 4" xfId="31322"/>
    <cellStyle name="Output 2 5 2 5" xfId="35998"/>
    <cellStyle name="Output 2 5 2 6" xfId="41476"/>
    <cellStyle name="Output 2 5 2 7" xfId="46374"/>
    <cellStyle name="Output 2 5 2 8" xfId="52384"/>
    <cellStyle name="Output 2 5 3" xfId="7972"/>
    <cellStyle name="Output 2 5 3 2" xfId="19036"/>
    <cellStyle name="Output 2 5 3 3" xfId="26252"/>
    <cellStyle name="Output 2 5 3 4" xfId="31323"/>
    <cellStyle name="Output 2 5 3 5" xfId="35999"/>
    <cellStyle name="Output 2 5 3 6" xfId="41477"/>
    <cellStyle name="Output 2 5 3 7" xfId="46375"/>
    <cellStyle name="Output 2 5 3 8" xfId="52385"/>
    <cellStyle name="Output 2 5 4" xfId="8331"/>
    <cellStyle name="Output 2 5 4 2" xfId="19037"/>
    <cellStyle name="Output 2 5 4 3" xfId="26253"/>
    <cellStyle name="Output 2 5 4 4" xfId="31324"/>
    <cellStyle name="Output 2 5 4 5" xfId="36000"/>
    <cellStyle name="Output 2 5 4 6" xfId="41478"/>
    <cellStyle name="Output 2 5 4 7" xfId="46376"/>
    <cellStyle name="Output 2 5 4 8" xfId="52386"/>
    <cellStyle name="Output 2 5 5" xfId="8747"/>
    <cellStyle name="Output 2 5 5 2" xfId="19038"/>
    <cellStyle name="Output 2 5 5 3" xfId="26254"/>
    <cellStyle name="Output 2 5 5 4" xfId="31325"/>
    <cellStyle name="Output 2 5 5 5" xfId="36001"/>
    <cellStyle name="Output 2 5 5 6" xfId="41479"/>
    <cellStyle name="Output 2 5 5 7" xfId="46377"/>
    <cellStyle name="Output 2 5 5 8" xfId="52387"/>
    <cellStyle name="Output 2 5 6" xfId="9113"/>
    <cellStyle name="Output 2 5 6 2" xfId="19039"/>
    <cellStyle name="Output 2 5 6 3" xfId="26255"/>
    <cellStyle name="Output 2 5 6 4" xfId="31326"/>
    <cellStyle name="Output 2 5 6 5" xfId="36002"/>
    <cellStyle name="Output 2 5 6 6" xfId="41480"/>
    <cellStyle name="Output 2 5 6 7" xfId="46378"/>
    <cellStyle name="Output 2 5 6 8" xfId="52388"/>
    <cellStyle name="Output 2 5 7" xfId="9544"/>
    <cellStyle name="Output 2 5 7 2" xfId="19040"/>
    <cellStyle name="Output 2 5 7 3" xfId="26256"/>
    <cellStyle name="Output 2 5 7 4" xfId="31327"/>
    <cellStyle name="Output 2 5 7 5" xfId="36003"/>
    <cellStyle name="Output 2 5 7 6" xfId="41481"/>
    <cellStyle name="Output 2 5 7 7" xfId="46379"/>
    <cellStyle name="Output 2 5 7 8" xfId="52389"/>
    <cellStyle name="Output 2 5 8" xfId="9858"/>
    <cellStyle name="Output 2 5 8 2" xfId="19041"/>
    <cellStyle name="Output 2 5 8 3" xfId="26257"/>
    <cellStyle name="Output 2 5 8 4" xfId="31328"/>
    <cellStyle name="Output 2 5 8 5" xfId="36004"/>
    <cellStyle name="Output 2 5 8 6" xfId="41482"/>
    <cellStyle name="Output 2 5 8 7" xfId="46380"/>
    <cellStyle name="Output 2 5 8 8" xfId="52390"/>
    <cellStyle name="Output 2 5 9" xfId="10126"/>
    <cellStyle name="Output 2 5 9 2" xfId="19042"/>
    <cellStyle name="Output 2 5 9 3" xfId="26258"/>
    <cellStyle name="Output 2 5 9 4" xfId="31329"/>
    <cellStyle name="Output 2 5 9 5" xfId="36005"/>
    <cellStyle name="Output 2 5 9 6" xfId="41483"/>
    <cellStyle name="Output 2 5 9 7" xfId="46381"/>
    <cellStyle name="Output 2 5 9 8" xfId="52391"/>
    <cellStyle name="Output 2 6" xfId="3847"/>
    <cellStyle name="Output 2 6 2" xfId="19043"/>
    <cellStyle name="Output 2 6 3" xfId="26259"/>
    <cellStyle name="Output 2 6 4" xfId="31330"/>
    <cellStyle name="Output 2 6 5" xfId="36006"/>
    <cellStyle name="Output 2 6 6" xfId="41484"/>
    <cellStyle name="Output 2 6 7" xfId="46382"/>
    <cellStyle name="Output 2 6 8" xfId="52392"/>
    <cellStyle name="Output 2 7" xfId="4551"/>
    <cellStyle name="Output 2 7 2" xfId="19044"/>
    <cellStyle name="Output 2 7 3" xfId="26260"/>
    <cellStyle name="Output 2 7 4" xfId="31331"/>
    <cellStyle name="Output 2 7 5" xfId="36007"/>
    <cellStyle name="Output 2 7 6" xfId="41485"/>
    <cellStyle name="Output 2 7 7" xfId="46383"/>
    <cellStyle name="Output 2 7 8" xfId="52393"/>
    <cellStyle name="Output 2 8" xfId="4786"/>
    <cellStyle name="Output 2 8 2" xfId="19045"/>
    <cellStyle name="Output 2 8 3" xfId="26261"/>
    <cellStyle name="Output 2 8 4" xfId="31332"/>
    <cellStyle name="Output 2 8 5" xfId="36008"/>
    <cellStyle name="Output 2 8 6" xfId="41486"/>
    <cellStyle name="Output 2 8 7" xfId="46384"/>
    <cellStyle name="Output 2 8 8" xfId="52394"/>
    <cellStyle name="Output 2 9" xfId="6212"/>
    <cellStyle name="Output 2 9 2" xfId="19046"/>
    <cellStyle name="Output 2 9 3" xfId="26262"/>
    <cellStyle name="Output 2 9 4" xfId="31333"/>
    <cellStyle name="Output 2 9 5" xfId="36009"/>
    <cellStyle name="Output 2 9 6" xfId="41487"/>
    <cellStyle name="Output 2 9 7" xfId="46385"/>
    <cellStyle name="Output 2 9 8" xfId="52395"/>
    <cellStyle name="Output 3" xfId="2248"/>
    <cellStyle name="Output 3 10" xfId="6434"/>
    <cellStyle name="Output 3 10 2" xfId="19047"/>
    <cellStyle name="Output 3 10 3" xfId="26263"/>
    <cellStyle name="Output 3 10 4" xfId="31334"/>
    <cellStyle name="Output 3 10 5" xfId="36010"/>
    <cellStyle name="Output 3 10 6" xfId="41488"/>
    <cellStyle name="Output 3 10 7" xfId="46386"/>
    <cellStyle name="Output 3 10 8" xfId="52396"/>
    <cellStyle name="Output 3 11" xfId="12032"/>
    <cellStyle name="Output 3 2" xfId="4890"/>
    <cellStyle name="Output 3 2 10" xfId="26264"/>
    <cellStyle name="Output 3 2 11" xfId="31335"/>
    <cellStyle name="Output 3 2 12" xfId="36011"/>
    <cellStyle name="Output 3 2 13" xfId="41489"/>
    <cellStyle name="Output 3 2 14" xfId="46387"/>
    <cellStyle name="Output 3 2 15" xfId="52397"/>
    <cellStyle name="Output 3 2 2" xfId="7196"/>
    <cellStyle name="Output 3 2 2 2" xfId="19049"/>
    <cellStyle name="Output 3 2 2 3" xfId="26265"/>
    <cellStyle name="Output 3 2 2 4" xfId="31336"/>
    <cellStyle name="Output 3 2 2 5" xfId="36012"/>
    <cellStyle name="Output 3 2 2 6" xfId="41490"/>
    <cellStyle name="Output 3 2 2 7" xfId="46388"/>
    <cellStyle name="Output 3 2 2 8" xfId="52398"/>
    <cellStyle name="Output 3 2 3" xfId="7743"/>
    <cellStyle name="Output 3 2 3 2" xfId="19050"/>
    <cellStyle name="Output 3 2 3 3" xfId="26266"/>
    <cellStyle name="Output 3 2 3 4" xfId="31337"/>
    <cellStyle name="Output 3 2 3 5" xfId="36013"/>
    <cellStyle name="Output 3 2 3 6" xfId="41491"/>
    <cellStyle name="Output 3 2 3 7" xfId="46389"/>
    <cellStyle name="Output 3 2 3 8" xfId="52399"/>
    <cellStyle name="Output 3 2 4" xfId="8066"/>
    <cellStyle name="Output 3 2 4 2" xfId="19051"/>
    <cellStyle name="Output 3 2 4 3" xfId="26267"/>
    <cellStyle name="Output 3 2 4 4" xfId="31338"/>
    <cellStyle name="Output 3 2 4 5" xfId="36014"/>
    <cellStyle name="Output 3 2 4 6" xfId="41492"/>
    <cellStyle name="Output 3 2 4 7" xfId="46390"/>
    <cellStyle name="Output 3 2 4 8" xfId="52400"/>
    <cellStyle name="Output 3 2 5" xfId="8516"/>
    <cellStyle name="Output 3 2 5 2" xfId="19052"/>
    <cellStyle name="Output 3 2 5 3" xfId="26268"/>
    <cellStyle name="Output 3 2 5 4" xfId="31339"/>
    <cellStyle name="Output 3 2 5 5" xfId="36015"/>
    <cellStyle name="Output 3 2 5 6" xfId="41493"/>
    <cellStyle name="Output 3 2 5 7" xfId="46391"/>
    <cellStyle name="Output 3 2 5 8" xfId="52401"/>
    <cellStyle name="Output 3 2 6" xfId="8862"/>
    <cellStyle name="Output 3 2 6 2" xfId="19053"/>
    <cellStyle name="Output 3 2 6 3" xfId="26269"/>
    <cellStyle name="Output 3 2 6 4" xfId="31340"/>
    <cellStyle name="Output 3 2 6 5" xfId="36016"/>
    <cellStyle name="Output 3 2 6 6" xfId="41494"/>
    <cellStyle name="Output 3 2 6 7" xfId="46392"/>
    <cellStyle name="Output 3 2 6 8" xfId="52402"/>
    <cellStyle name="Output 3 2 7" xfId="9675"/>
    <cellStyle name="Output 3 2 7 2" xfId="19054"/>
    <cellStyle name="Output 3 2 7 3" xfId="26270"/>
    <cellStyle name="Output 3 2 7 4" xfId="31341"/>
    <cellStyle name="Output 3 2 7 5" xfId="36017"/>
    <cellStyle name="Output 3 2 7 6" xfId="41495"/>
    <cellStyle name="Output 3 2 7 7" xfId="46393"/>
    <cellStyle name="Output 3 2 7 8" xfId="52403"/>
    <cellStyle name="Output 3 2 8" xfId="9942"/>
    <cellStyle name="Output 3 2 8 2" xfId="19055"/>
    <cellStyle name="Output 3 2 8 3" xfId="26271"/>
    <cellStyle name="Output 3 2 8 4" xfId="31342"/>
    <cellStyle name="Output 3 2 8 5" xfId="36018"/>
    <cellStyle name="Output 3 2 8 6" xfId="41496"/>
    <cellStyle name="Output 3 2 8 7" xfId="46394"/>
    <cellStyle name="Output 3 2 8 8" xfId="52404"/>
    <cellStyle name="Output 3 2 9" xfId="19048"/>
    <cellStyle name="Output 3 3" xfId="5002"/>
    <cellStyle name="Output 3 3 10" xfId="19056"/>
    <cellStyle name="Output 3 3 11" xfId="26272"/>
    <cellStyle name="Output 3 3 12" xfId="31343"/>
    <cellStyle name="Output 3 3 13" xfId="36019"/>
    <cellStyle name="Output 3 3 14" xfId="41497"/>
    <cellStyle name="Output 3 3 15" xfId="46395"/>
    <cellStyle name="Output 3 3 16" xfId="52405"/>
    <cellStyle name="Output 3 3 2" xfId="6769"/>
    <cellStyle name="Output 3 3 2 2" xfId="19057"/>
    <cellStyle name="Output 3 3 2 3" xfId="26273"/>
    <cellStyle name="Output 3 3 2 4" xfId="31344"/>
    <cellStyle name="Output 3 3 2 5" xfId="36020"/>
    <cellStyle name="Output 3 3 2 6" xfId="41498"/>
    <cellStyle name="Output 3 3 2 7" xfId="46396"/>
    <cellStyle name="Output 3 3 2 8" xfId="52406"/>
    <cellStyle name="Output 3 3 3" xfId="6103"/>
    <cellStyle name="Output 3 3 3 2" xfId="19058"/>
    <cellStyle name="Output 3 3 3 3" xfId="26274"/>
    <cellStyle name="Output 3 3 3 4" xfId="31345"/>
    <cellStyle name="Output 3 3 3 5" xfId="36021"/>
    <cellStyle name="Output 3 3 3 6" xfId="41499"/>
    <cellStyle name="Output 3 3 3 7" xfId="46397"/>
    <cellStyle name="Output 3 3 3 8" xfId="52407"/>
    <cellStyle name="Output 3 3 4" xfId="5380"/>
    <cellStyle name="Output 3 3 4 2" xfId="19059"/>
    <cellStyle name="Output 3 3 4 3" xfId="26275"/>
    <cellStyle name="Output 3 3 4 4" xfId="31346"/>
    <cellStyle name="Output 3 3 4 5" xfId="36022"/>
    <cellStyle name="Output 3 3 4 6" xfId="41500"/>
    <cellStyle name="Output 3 3 4 7" xfId="46398"/>
    <cellStyle name="Output 3 3 4 8" xfId="52408"/>
    <cellStyle name="Output 3 3 5" xfId="6167"/>
    <cellStyle name="Output 3 3 5 2" xfId="19060"/>
    <cellStyle name="Output 3 3 5 3" xfId="26276"/>
    <cellStyle name="Output 3 3 5 4" xfId="31347"/>
    <cellStyle name="Output 3 3 5 5" xfId="36023"/>
    <cellStyle name="Output 3 3 5 6" xfId="41501"/>
    <cellStyle name="Output 3 3 5 7" xfId="46399"/>
    <cellStyle name="Output 3 3 5 8" xfId="52409"/>
    <cellStyle name="Output 3 3 6" xfId="3978"/>
    <cellStyle name="Output 3 3 6 2" xfId="19061"/>
    <cellStyle name="Output 3 3 6 3" xfId="26277"/>
    <cellStyle name="Output 3 3 6 4" xfId="31348"/>
    <cellStyle name="Output 3 3 6 5" xfId="36024"/>
    <cellStyle name="Output 3 3 6 6" xfId="41502"/>
    <cellStyle name="Output 3 3 6 7" xfId="46400"/>
    <cellStyle name="Output 3 3 6 8" xfId="52410"/>
    <cellStyle name="Output 3 3 7" xfId="8633"/>
    <cellStyle name="Output 3 3 7 2" xfId="19062"/>
    <cellStyle name="Output 3 3 7 3" xfId="26278"/>
    <cellStyle name="Output 3 3 7 4" xfId="31349"/>
    <cellStyle name="Output 3 3 7 5" xfId="36025"/>
    <cellStyle name="Output 3 3 7 6" xfId="41503"/>
    <cellStyle name="Output 3 3 7 7" xfId="46401"/>
    <cellStyle name="Output 3 3 7 8" xfId="52411"/>
    <cellStyle name="Output 3 3 8" xfId="8905"/>
    <cellStyle name="Output 3 3 8 2" xfId="19063"/>
    <cellStyle name="Output 3 3 8 3" xfId="26279"/>
    <cellStyle name="Output 3 3 8 4" xfId="31350"/>
    <cellStyle name="Output 3 3 8 5" xfId="36026"/>
    <cellStyle name="Output 3 3 8 6" xfId="41504"/>
    <cellStyle name="Output 3 3 8 7" xfId="46402"/>
    <cellStyle name="Output 3 3 8 8" xfId="52412"/>
    <cellStyle name="Output 3 3 9" xfId="8413"/>
    <cellStyle name="Output 3 3 9 2" xfId="19064"/>
    <cellStyle name="Output 3 3 9 3" xfId="26280"/>
    <cellStyle name="Output 3 3 9 4" xfId="31351"/>
    <cellStyle name="Output 3 3 9 5" xfId="36027"/>
    <cellStyle name="Output 3 3 9 6" xfId="41505"/>
    <cellStyle name="Output 3 3 9 7" xfId="46403"/>
    <cellStyle name="Output 3 3 9 8" xfId="52413"/>
    <cellStyle name="Output 3 4" xfId="5772"/>
    <cellStyle name="Output 3 4 10" xfId="19065"/>
    <cellStyle name="Output 3 4 11" xfId="26281"/>
    <cellStyle name="Output 3 4 12" xfId="31352"/>
    <cellStyle name="Output 3 4 13" xfId="36028"/>
    <cellStyle name="Output 3 4 14" xfId="41506"/>
    <cellStyle name="Output 3 4 15" xfId="46404"/>
    <cellStyle name="Output 3 4 16" xfId="52414"/>
    <cellStyle name="Output 3 4 2" xfId="7483"/>
    <cellStyle name="Output 3 4 2 2" xfId="19066"/>
    <cellStyle name="Output 3 4 2 3" xfId="26282"/>
    <cellStyle name="Output 3 4 2 4" xfId="31353"/>
    <cellStyle name="Output 3 4 2 5" xfId="36029"/>
    <cellStyle name="Output 3 4 2 6" xfId="41507"/>
    <cellStyle name="Output 3 4 2 7" xfId="46405"/>
    <cellStyle name="Output 3 4 2 8" xfId="52415"/>
    <cellStyle name="Output 3 4 3" xfId="7978"/>
    <cellStyle name="Output 3 4 3 2" xfId="19067"/>
    <cellStyle name="Output 3 4 3 3" xfId="26283"/>
    <cellStyle name="Output 3 4 3 4" xfId="31354"/>
    <cellStyle name="Output 3 4 3 5" xfId="36030"/>
    <cellStyle name="Output 3 4 3 6" xfId="41508"/>
    <cellStyle name="Output 3 4 3 7" xfId="46406"/>
    <cellStyle name="Output 3 4 3 8" xfId="52416"/>
    <cellStyle name="Output 3 4 4" xfId="8342"/>
    <cellStyle name="Output 3 4 4 2" xfId="19068"/>
    <cellStyle name="Output 3 4 4 3" xfId="26284"/>
    <cellStyle name="Output 3 4 4 4" xfId="31355"/>
    <cellStyle name="Output 3 4 4 5" xfId="36031"/>
    <cellStyle name="Output 3 4 4 6" xfId="41509"/>
    <cellStyle name="Output 3 4 4 7" xfId="46407"/>
    <cellStyle name="Output 3 4 4 8" xfId="52417"/>
    <cellStyle name="Output 3 4 5" xfId="8754"/>
    <cellStyle name="Output 3 4 5 2" xfId="19069"/>
    <cellStyle name="Output 3 4 5 3" xfId="26285"/>
    <cellStyle name="Output 3 4 5 4" xfId="31356"/>
    <cellStyle name="Output 3 4 5 5" xfId="36032"/>
    <cellStyle name="Output 3 4 5 6" xfId="41510"/>
    <cellStyle name="Output 3 4 5 7" xfId="46408"/>
    <cellStyle name="Output 3 4 5 8" xfId="52418"/>
    <cellStyle name="Output 3 4 6" xfId="9124"/>
    <cellStyle name="Output 3 4 6 2" xfId="19070"/>
    <cellStyle name="Output 3 4 6 3" xfId="26286"/>
    <cellStyle name="Output 3 4 6 4" xfId="31357"/>
    <cellStyle name="Output 3 4 6 5" xfId="36033"/>
    <cellStyle name="Output 3 4 6 6" xfId="41511"/>
    <cellStyle name="Output 3 4 6 7" xfId="46409"/>
    <cellStyle name="Output 3 4 6 8" xfId="52419"/>
    <cellStyle name="Output 3 4 7" xfId="9549"/>
    <cellStyle name="Output 3 4 7 2" xfId="19071"/>
    <cellStyle name="Output 3 4 7 3" xfId="26287"/>
    <cellStyle name="Output 3 4 7 4" xfId="31358"/>
    <cellStyle name="Output 3 4 7 5" xfId="36034"/>
    <cellStyle name="Output 3 4 7 6" xfId="41512"/>
    <cellStyle name="Output 3 4 7 7" xfId="46410"/>
    <cellStyle name="Output 3 4 7 8" xfId="52420"/>
    <cellStyle name="Output 3 4 8" xfId="9863"/>
    <cellStyle name="Output 3 4 8 2" xfId="19072"/>
    <cellStyle name="Output 3 4 8 3" xfId="26288"/>
    <cellStyle name="Output 3 4 8 4" xfId="31359"/>
    <cellStyle name="Output 3 4 8 5" xfId="36035"/>
    <cellStyle name="Output 3 4 8 6" xfId="41513"/>
    <cellStyle name="Output 3 4 8 7" xfId="46411"/>
    <cellStyle name="Output 3 4 8 8" xfId="52421"/>
    <cellStyle name="Output 3 4 9" xfId="10131"/>
    <cellStyle name="Output 3 4 9 2" xfId="19073"/>
    <cellStyle name="Output 3 4 9 3" xfId="26289"/>
    <cellStyle name="Output 3 4 9 4" xfId="31360"/>
    <cellStyle name="Output 3 4 9 5" xfId="36036"/>
    <cellStyle name="Output 3 4 9 6" xfId="41514"/>
    <cellStyle name="Output 3 4 9 7" xfId="46412"/>
    <cellStyle name="Output 3 4 9 8" xfId="52422"/>
    <cellStyle name="Output 3 5" xfId="4029"/>
    <cellStyle name="Output 3 5 2" xfId="19074"/>
    <cellStyle name="Output 3 5 3" xfId="26290"/>
    <cellStyle name="Output 3 5 4" xfId="31361"/>
    <cellStyle name="Output 3 5 5" xfId="36037"/>
    <cellStyle name="Output 3 5 6" xfId="41515"/>
    <cellStyle name="Output 3 5 7" xfId="46413"/>
    <cellStyle name="Output 3 5 8" xfId="52423"/>
    <cellStyle name="Output 3 6" xfId="4081"/>
    <cellStyle name="Output 3 6 2" xfId="19075"/>
    <cellStyle name="Output 3 6 3" xfId="26291"/>
    <cellStyle name="Output 3 6 4" xfId="31362"/>
    <cellStyle name="Output 3 6 5" xfId="36038"/>
    <cellStyle name="Output 3 6 6" xfId="41516"/>
    <cellStyle name="Output 3 6 7" xfId="46414"/>
    <cellStyle name="Output 3 6 8" xfId="52424"/>
    <cellStyle name="Output 3 7" xfId="3892"/>
    <cellStyle name="Output 3 7 2" xfId="19076"/>
    <cellStyle name="Output 3 7 3" xfId="26292"/>
    <cellStyle name="Output 3 7 4" xfId="31363"/>
    <cellStyle name="Output 3 7 5" xfId="36039"/>
    <cellStyle name="Output 3 7 6" xfId="41517"/>
    <cellStyle name="Output 3 7 7" xfId="46415"/>
    <cellStyle name="Output 3 7 8" xfId="52425"/>
    <cellStyle name="Output 3 8" xfId="6214"/>
    <cellStyle name="Output 3 8 2" xfId="19077"/>
    <cellStyle name="Output 3 8 3" xfId="26293"/>
    <cellStyle name="Output 3 8 4" xfId="31364"/>
    <cellStyle name="Output 3 8 5" xfId="36040"/>
    <cellStyle name="Output 3 8 6" xfId="41518"/>
    <cellStyle name="Output 3 8 7" xfId="46416"/>
    <cellStyle name="Output 3 8 8" xfId="52426"/>
    <cellStyle name="Output 3 9" xfId="9504"/>
    <cellStyle name="Output 3 9 2" xfId="19078"/>
    <cellStyle name="Output 3 9 3" xfId="26294"/>
    <cellStyle name="Output 3 9 4" xfId="31365"/>
    <cellStyle name="Output 3 9 5" xfId="36041"/>
    <cellStyle name="Output 3 9 6" xfId="41519"/>
    <cellStyle name="Output 3 9 7" xfId="46417"/>
    <cellStyle name="Output 3 9 8" xfId="52427"/>
    <cellStyle name="Output 4" xfId="5230"/>
    <cellStyle name="Output 4 2" xfId="19079"/>
    <cellStyle name="Output 4 3" xfId="26295"/>
    <cellStyle name="Output 4 4" xfId="31366"/>
    <cellStyle name="Output 4 5" xfId="36042"/>
    <cellStyle name="Output 4 6" xfId="41520"/>
    <cellStyle name="Output 4 7" xfId="46418"/>
    <cellStyle name="Output 4 8" xfId="52428"/>
    <cellStyle name="Output 5" xfId="3821"/>
    <cellStyle name="Output 5 2" xfId="19080"/>
    <cellStyle name="Output 5 3" xfId="26296"/>
    <cellStyle name="Output 5 4" xfId="31367"/>
    <cellStyle name="Output 5 5" xfId="36043"/>
    <cellStyle name="Output 5 6" xfId="41521"/>
    <cellStyle name="Output 5 7" xfId="46419"/>
    <cellStyle name="Output 5 8" xfId="52429"/>
    <cellStyle name="Ô Được nối kết" xfId="2237"/>
    <cellStyle name="Ô Được nối kết 2" xfId="12024"/>
    <cellStyle name="P1D" xfId="2249"/>
    <cellStyle name="P1D 2" xfId="12033"/>
    <cellStyle name="per.style" xfId="2250"/>
    <cellStyle name="Percent" xfId="437" builtinId="5"/>
    <cellStyle name="Percent [0]" xfId="2251"/>
    <cellStyle name="Percent [00]" xfId="2252"/>
    <cellStyle name="Percent [2]" xfId="438"/>
    <cellStyle name="Percent [2] 10" xfId="986"/>
    <cellStyle name="Percent [2] 11" xfId="1232"/>
    <cellStyle name="Percent [2] 12" xfId="1269"/>
    <cellStyle name="Percent [2] 13" xfId="1312"/>
    <cellStyle name="Percent [2] 14" xfId="1349"/>
    <cellStyle name="Percent [2] 15" xfId="1379"/>
    <cellStyle name="Percent [2] 16" xfId="1395"/>
    <cellStyle name="Percent [2] 17" xfId="1412"/>
    <cellStyle name="Percent [2] 18" xfId="1839"/>
    <cellStyle name="Percent [2] 19" xfId="2253"/>
    <cellStyle name="Percent [2] 2" xfId="706"/>
    <cellStyle name="Percent [2] 20" xfId="2607"/>
    <cellStyle name="Percent [2] 21" xfId="2202"/>
    <cellStyle name="Percent [2] 22" xfId="2638"/>
    <cellStyle name="Percent [2] 23" xfId="2658"/>
    <cellStyle name="Percent [2] 24" xfId="2678"/>
    <cellStyle name="Percent [2] 25" xfId="2697"/>
    <cellStyle name="Percent [2] 26" xfId="3060"/>
    <cellStyle name="Percent [2] 27" xfId="5456"/>
    <cellStyle name="Percent [2] 27 2" xfId="19081"/>
    <cellStyle name="Percent [2] 3" xfId="751"/>
    <cellStyle name="Percent [2] 4" xfId="793"/>
    <cellStyle name="Percent [2] 5" xfId="831"/>
    <cellStyle name="Percent [2] 6" xfId="871"/>
    <cellStyle name="Percent [2] 7" xfId="911"/>
    <cellStyle name="Percent [2] 8" xfId="943"/>
    <cellStyle name="Percent [2] 9" xfId="961"/>
    <cellStyle name="Percent 10" xfId="52966"/>
    <cellStyle name="Percent 2" xfId="6438"/>
    <cellStyle name="Percent 2 10" xfId="52954"/>
    <cellStyle name="Percent 2 2" xfId="2254"/>
    <cellStyle name="Percent 2 2 2" xfId="52948"/>
    <cellStyle name="Percent 2 3" xfId="2608"/>
    <cellStyle name="Percent 2 4" xfId="2203"/>
    <cellStyle name="Percent 2 5" xfId="2639"/>
    <cellStyle name="Percent 2 6" xfId="2659"/>
    <cellStyle name="Percent 2 7" xfId="2679"/>
    <cellStyle name="Percent 2 8" xfId="2698"/>
    <cellStyle name="Percent 2 9" xfId="10199"/>
    <cellStyle name="Percent 2 9 2" xfId="19083"/>
    <cellStyle name="Percent 3" xfId="1012"/>
    <cellStyle name="Percent 4" xfId="52947"/>
    <cellStyle name="Percent 5" xfId="52952"/>
    <cellStyle name="Percent 6" xfId="52946"/>
    <cellStyle name="Percent 7" xfId="52953"/>
    <cellStyle name="Percent 8" xfId="52963"/>
    <cellStyle name="Percent 9" xfId="52969"/>
    <cellStyle name="PERCENTAGE" xfId="2255"/>
    <cellStyle name="PERCENTAGE 2" xfId="3733"/>
    <cellStyle name="PERCENTAGE 2 10" xfId="19084"/>
    <cellStyle name="PERCENTAGE 2 11" xfId="26300"/>
    <cellStyle name="PERCENTAGE 2 12" xfId="36044"/>
    <cellStyle name="PERCENTAGE 2 13" xfId="41522"/>
    <cellStyle name="PERCENTAGE 2 2" xfId="6923"/>
    <cellStyle name="PERCENTAGE 2 2 2" xfId="19085"/>
    <cellStyle name="PERCENTAGE 2 2 3" xfId="26301"/>
    <cellStyle name="PERCENTAGE 2 2 4" xfId="36045"/>
    <cellStyle name="PERCENTAGE 2 2 5" xfId="41523"/>
    <cellStyle name="PERCENTAGE 2 3" xfId="7564"/>
    <cellStyle name="PERCENTAGE 2 3 2" xfId="19086"/>
    <cellStyle name="PERCENTAGE 2 3 3" xfId="26302"/>
    <cellStyle name="PERCENTAGE 2 3 4" xfId="36046"/>
    <cellStyle name="PERCENTAGE 2 3 5" xfId="41524"/>
    <cellStyle name="PERCENTAGE 2 4" xfId="3758"/>
    <cellStyle name="PERCENTAGE 2 4 2" xfId="19087"/>
    <cellStyle name="PERCENTAGE 2 4 3" xfId="26303"/>
    <cellStyle name="PERCENTAGE 2 4 4" xfId="36047"/>
    <cellStyle name="PERCENTAGE 2 4 5" xfId="41525"/>
    <cellStyle name="PERCENTAGE 2 5" xfId="7934"/>
    <cellStyle name="PERCENTAGE 2 5 2" xfId="19088"/>
    <cellStyle name="PERCENTAGE 2 5 3" xfId="26304"/>
    <cellStyle name="PERCENTAGE 2 5 4" xfId="36048"/>
    <cellStyle name="PERCENTAGE 2 5 5" xfId="41526"/>
    <cellStyle name="PERCENTAGE 2 6" xfId="6641"/>
    <cellStyle name="PERCENTAGE 2 6 2" xfId="19089"/>
    <cellStyle name="PERCENTAGE 2 6 3" xfId="26305"/>
    <cellStyle name="PERCENTAGE 2 6 4" xfId="36049"/>
    <cellStyle name="PERCENTAGE 2 6 5" xfId="41527"/>
    <cellStyle name="PERCENTAGE 2 7" xfId="4728"/>
    <cellStyle name="PERCENTAGE 2 7 2" xfId="19090"/>
    <cellStyle name="PERCENTAGE 2 7 3" xfId="26306"/>
    <cellStyle name="PERCENTAGE 2 7 4" xfId="36050"/>
    <cellStyle name="PERCENTAGE 2 7 5" xfId="41528"/>
    <cellStyle name="PERCENTAGE 2 8" xfId="6478"/>
    <cellStyle name="PERCENTAGE 2 8 2" xfId="19091"/>
    <cellStyle name="PERCENTAGE 2 8 3" xfId="26307"/>
    <cellStyle name="PERCENTAGE 2 8 4" xfId="36051"/>
    <cellStyle name="PERCENTAGE 2 8 5" xfId="41529"/>
    <cellStyle name="PERCENTAGE 2 9" xfId="6954"/>
    <cellStyle name="PERCENTAGE 2 9 2" xfId="19092"/>
    <cellStyle name="PERCENTAGE 2 9 3" xfId="26308"/>
    <cellStyle name="PERCENTAGE 2 9 4" xfId="36052"/>
    <cellStyle name="PERCENTAGE 2 9 5" xfId="41530"/>
    <cellStyle name="PERCENTAGE 3" xfId="5977"/>
    <cellStyle name="PERCENTAGE 3 10" xfId="19093"/>
    <cellStyle name="PERCENTAGE 3 11" xfId="26309"/>
    <cellStyle name="PERCENTAGE 3 12" xfId="36053"/>
    <cellStyle name="PERCENTAGE 3 13" xfId="41531"/>
    <cellStyle name="PERCENTAGE 3 2" xfId="7480"/>
    <cellStyle name="PERCENTAGE 3 2 2" xfId="19094"/>
    <cellStyle name="PERCENTAGE 3 2 3" xfId="26310"/>
    <cellStyle name="PERCENTAGE 3 2 4" xfId="36054"/>
    <cellStyle name="PERCENTAGE 3 2 5" xfId="41532"/>
    <cellStyle name="PERCENTAGE 3 3" xfId="7977"/>
    <cellStyle name="PERCENTAGE 3 3 2" xfId="19095"/>
    <cellStyle name="PERCENTAGE 3 3 3" xfId="26311"/>
    <cellStyle name="PERCENTAGE 3 3 4" xfId="36055"/>
    <cellStyle name="PERCENTAGE 3 3 5" xfId="41533"/>
    <cellStyle name="PERCENTAGE 3 4" xfId="8339"/>
    <cellStyle name="PERCENTAGE 3 4 2" xfId="19096"/>
    <cellStyle name="PERCENTAGE 3 4 3" xfId="26312"/>
    <cellStyle name="PERCENTAGE 3 4 4" xfId="36056"/>
    <cellStyle name="PERCENTAGE 3 4 5" xfId="41534"/>
    <cellStyle name="PERCENTAGE 3 5" xfId="8753"/>
    <cellStyle name="PERCENTAGE 3 5 2" xfId="19097"/>
    <cellStyle name="PERCENTAGE 3 5 3" xfId="26313"/>
    <cellStyle name="PERCENTAGE 3 5 4" xfId="36057"/>
    <cellStyle name="PERCENTAGE 3 5 5" xfId="41535"/>
    <cellStyle name="PERCENTAGE 3 6" xfId="9121"/>
    <cellStyle name="PERCENTAGE 3 6 2" xfId="19098"/>
    <cellStyle name="PERCENTAGE 3 6 3" xfId="26314"/>
    <cellStyle name="PERCENTAGE 3 6 4" xfId="36058"/>
    <cellStyle name="PERCENTAGE 3 6 5" xfId="41536"/>
    <cellStyle name="PERCENTAGE 3 7" xfId="9548"/>
    <cellStyle name="PERCENTAGE 3 7 2" xfId="19099"/>
    <cellStyle name="PERCENTAGE 3 7 3" xfId="26315"/>
    <cellStyle name="PERCENTAGE 3 7 4" xfId="36059"/>
    <cellStyle name="PERCENTAGE 3 7 5" xfId="41537"/>
    <cellStyle name="PERCENTAGE 3 8" xfId="9862"/>
    <cellStyle name="PERCENTAGE 3 8 2" xfId="19100"/>
    <cellStyle name="PERCENTAGE 3 8 3" xfId="26316"/>
    <cellStyle name="PERCENTAGE 3 8 4" xfId="36060"/>
    <cellStyle name="PERCENTAGE 3 8 5" xfId="41538"/>
    <cellStyle name="PERCENTAGE 3 9" xfId="10130"/>
    <cellStyle name="PERCENTAGE 3 9 2" xfId="19101"/>
    <cellStyle name="PERCENTAGE 3 9 3" xfId="26317"/>
    <cellStyle name="PERCENTAGE 3 9 4" xfId="36061"/>
    <cellStyle name="PERCENTAGE 3 9 5" xfId="41539"/>
    <cellStyle name="PERCENTAGE 4" xfId="6348"/>
    <cellStyle name="PERCENTAGE 4 2" xfId="19102"/>
    <cellStyle name="PERCENTAGE 4 3" xfId="26318"/>
    <cellStyle name="PERCENTAGE 4 4" xfId="36062"/>
    <cellStyle name="PERCENTAGE 4 5" xfId="41540"/>
    <cellStyle name="PERCENTAGE 5" xfId="5542"/>
    <cellStyle name="PERCENTAGE 5 2" xfId="19103"/>
    <cellStyle name="PERCENTAGE 5 3" xfId="26319"/>
    <cellStyle name="PERCENTAGE 5 4" xfId="36063"/>
    <cellStyle name="PERCENTAGE 5 5" xfId="41541"/>
    <cellStyle name="PERCENTAGE 6" xfId="12035"/>
    <cellStyle name="PrePop Currency (0)" xfId="2256"/>
    <cellStyle name="PrePop Currency (0) 2" xfId="3762"/>
    <cellStyle name="PrePop Currency (0) 2 2" xfId="19104"/>
    <cellStyle name="PrePop Currency (0) 3" xfId="6428"/>
    <cellStyle name="PrePop Currency (0) 3 2" xfId="19105"/>
    <cellStyle name="PrePop Currency (2)" xfId="2257"/>
    <cellStyle name="PrePop Units (0)" xfId="2258"/>
    <cellStyle name="PrePop Units (1)" xfId="2259"/>
    <cellStyle name="PrePop Units (2)" xfId="2260"/>
    <cellStyle name="pricing" xfId="2261"/>
    <cellStyle name="pricing 2" xfId="12038"/>
    <cellStyle name="PSChar" xfId="2262"/>
    <cellStyle name="PSChar 2" xfId="12039"/>
    <cellStyle name="PSHeading" xfId="2263"/>
    <cellStyle name="PSHeading 2" xfId="12040"/>
    <cellStyle name="Quantity" xfId="2264"/>
    <cellStyle name="regstoresfromspecstores" xfId="2265"/>
    <cellStyle name="regstoresfromspecstores 2" xfId="12041"/>
    <cellStyle name="RevList" xfId="2266"/>
    <cellStyle name="ri" xfId="2267"/>
    <cellStyle name="RowLevel_0" xfId="2268"/>
    <cellStyle name="s]_x000d__x000a_spooler=yes_x000d__x000a_load=_x000d__x000a_Beep=yes_x000d__x000a_NullPort=None_x000d__x000a_BorderWidth=3_x000d__x000a_CursorBlinkRate=1200_x000d__x000a_DoubleClickSpeed=452_x000d__x000a_Programs=co" xfId="2269"/>
    <cellStyle name="s]_x000d__x000a_spooler=yes_x000d__x000a_load=_x000d__x000a_Beep=yes_x000d__x000a_NullPort=None_x000d__x000a_BorderWidth=3_x000d__x000a_CursorBlinkRate=1200_x000d__x000a_DoubleClickSpeed=452_x000d__x000a_Programs=co 2" xfId="12043"/>
    <cellStyle name="S1D" xfId="2270"/>
    <cellStyle name="S1D 2" xfId="12044"/>
    <cellStyle name="SHADEDSTORES" xfId="2271"/>
    <cellStyle name="SHADEDSTORES 10" xfId="12045"/>
    <cellStyle name="SHADEDSTORES 11" xfId="19974"/>
    <cellStyle name="SHADEDSTORES 12" xfId="19874"/>
    <cellStyle name="SHADEDSTORES 13" xfId="19978"/>
    <cellStyle name="SHADEDSTORES 14" xfId="27621"/>
    <cellStyle name="SHADEDSTORES 15" xfId="27701"/>
    <cellStyle name="SHADEDSTORES 16" xfId="47245"/>
    <cellStyle name="SHADEDSTORES 2" xfId="4903"/>
    <cellStyle name="SHADEDSTORES 2 2" xfId="7197"/>
    <cellStyle name="SHADEDSTORES 2 2 2" xfId="19107"/>
    <cellStyle name="SHADEDSTORES 2 2 3" xfId="26323"/>
    <cellStyle name="SHADEDSTORES 2 2 4" xfId="31387"/>
    <cellStyle name="SHADEDSTORES 2 2 5" xfId="36065"/>
    <cellStyle name="SHADEDSTORES 2 2 6" xfId="52431"/>
    <cellStyle name="SHADEDSTORES 2 3" xfId="8067"/>
    <cellStyle name="SHADEDSTORES 2 3 2" xfId="19108"/>
    <cellStyle name="SHADEDSTORES 2 3 3" xfId="26324"/>
    <cellStyle name="SHADEDSTORES 2 3 4" xfId="31388"/>
    <cellStyle name="SHADEDSTORES 2 3 5" xfId="36066"/>
    <cellStyle name="SHADEDSTORES 2 3 6" xfId="52432"/>
    <cellStyle name="SHADEDSTORES 2 4" xfId="8863"/>
    <cellStyle name="SHADEDSTORES 2 4 2" xfId="19109"/>
    <cellStyle name="SHADEDSTORES 2 4 3" xfId="26325"/>
    <cellStyle name="SHADEDSTORES 2 4 4" xfId="31389"/>
    <cellStyle name="SHADEDSTORES 2 4 5" xfId="36067"/>
    <cellStyle name="SHADEDSTORES 2 4 6" xfId="52433"/>
    <cellStyle name="SHADEDSTORES 2 5" xfId="19106"/>
    <cellStyle name="SHADEDSTORES 2 6" xfId="26322"/>
    <cellStyle name="SHADEDSTORES 2 7" xfId="31386"/>
    <cellStyle name="SHADEDSTORES 2 8" xfId="36064"/>
    <cellStyle name="SHADEDSTORES 2 9" xfId="52430"/>
    <cellStyle name="SHADEDSTORES 3" xfId="5595"/>
    <cellStyle name="SHADEDSTORES 3 2" xfId="7463"/>
    <cellStyle name="SHADEDSTORES 3 2 2" xfId="19111"/>
    <cellStyle name="SHADEDSTORES 3 2 3" xfId="26327"/>
    <cellStyle name="SHADEDSTORES 3 2 4" xfId="31391"/>
    <cellStyle name="SHADEDSTORES 3 2 5" xfId="36069"/>
    <cellStyle name="SHADEDSTORES 3 2 6" xfId="52435"/>
    <cellStyle name="SHADEDSTORES 3 3" xfId="8322"/>
    <cellStyle name="SHADEDSTORES 3 3 2" xfId="19112"/>
    <cellStyle name="SHADEDSTORES 3 3 3" xfId="26328"/>
    <cellStyle name="SHADEDSTORES 3 3 4" xfId="31392"/>
    <cellStyle name="SHADEDSTORES 3 3 5" xfId="36070"/>
    <cellStyle name="SHADEDSTORES 3 3 6" xfId="52436"/>
    <cellStyle name="SHADEDSTORES 3 4" xfId="9104"/>
    <cellStyle name="SHADEDSTORES 3 4 2" xfId="19113"/>
    <cellStyle name="SHADEDSTORES 3 4 3" xfId="26329"/>
    <cellStyle name="SHADEDSTORES 3 4 4" xfId="31393"/>
    <cellStyle name="SHADEDSTORES 3 4 5" xfId="36071"/>
    <cellStyle name="SHADEDSTORES 3 4 6" xfId="52437"/>
    <cellStyle name="SHADEDSTORES 3 5" xfId="19110"/>
    <cellStyle name="SHADEDSTORES 3 6" xfId="26326"/>
    <cellStyle name="SHADEDSTORES 3 7" xfId="31390"/>
    <cellStyle name="SHADEDSTORES 3 8" xfId="36068"/>
    <cellStyle name="SHADEDSTORES 3 9" xfId="52434"/>
    <cellStyle name="SHADEDSTORES 4" xfId="4601"/>
    <cellStyle name="SHADEDSTORES 4 2" xfId="19114"/>
    <cellStyle name="SHADEDSTORES 4 3" xfId="26330"/>
    <cellStyle name="SHADEDSTORES 4 4" xfId="31394"/>
    <cellStyle name="SHADEDSTORES 4 5" xfId="36072"/>
    <cellStyle name="SHADEDSTORES 4 6" xfId="52438"/>
    <cellStyle name="SHADEDSTORES 5" xfId="5583"/>
    <cellStyle name="SHADEDSTORES 5 2" xfId="19115"/>
    <cellStyle name="SHADEDSTORES 5 3" xfId="26331"/>
    <cellStyle name="SHADEDSTORES 5 4" xfId="31395"/>
    <cellStyle name="SHADEDSTORES 5 5" xfId="36073"/>
    <cellStyle name="SHADEDSTORES 5 6" xfId="52439"/>
    <cellStyle name="SHADEDSTORES 6" xfId="4606"/>
    <cellStyle name="SHADEDSTORES 6 2" xfId="19116"/>
    <cellStyle name="SHADEDSTORES 6 3" xfId="26332"/>
    <cellStyle name="SHADEDSTORES 6 4" xfId="31396"/>
    <cellStyle name="SHADEDSTORES 6 5" xfId="36074"/>
    <cellStyle name="SHADEDSTORES 6 6" xfId="52440"/>
    <cellStyle name="SHADEDSTORES 7" xfId="7796"/>
    <cellStyle name="SHADEDSTORES 7 2" xfId="19117"/>
    <cellStyle name="SHADEDSTORES 7 3" xfId="26333"/>
    <cellStyle name="SHADEDSTORES 7 4" xfId="31397"/>
    <cellStyle name="SHADEDSTORES 7 5" xfId="36075"/>
    <cellStyle name="SHADEDSTORES 7 6" xfId="52441"/>
    <cellStyle name="SHADEDSTORES 8" xfId="9540"/>
    <cellStyle name="SHADEDSTORES 8 2" xfId="19118"/>
    <cellStyle name="SHADEDSTORES 8 3" xfId="26334"/>
    <cellStyle name="SHADEDSTORES 8 4" xfId="31398"/>
    <cellStyle name="SHADEDSTORES 8 5" xfId="36076"/>
    <cellStyle name="SHADEDSTORES 8 6" xfId="52442"/>
    <cellStyle name="SHADEDSTORES 9" xfId="7778"/>
    <cellStyle name="SHADEDSTORES 9 2" xfId="19119"/>
    <cellStyle name="SHADEDSTORES 9 3" xfId="26335"/>
    <cellStyle name="SHADEDSTORES 9 4" xfId="31399"/>
    <cellStyle name="SHADEDSTORES 9 5" xfId="36077"/>
    <cellStyle name="SHADEDSTORES 9 6" xfId="52443"/>
    <cellStyle name="Sheet Title" xfId="2272"/>
    <cellStyle name="Sheet Title 2" xfId="12046"/>
    <cellStyle name="Siêu nối kết_Book1" xfId="2273"/>
    <cellStyle name="so" xfId="2274"/>
    <cellStyle name="SO%" xfId="2275"/>
    <cellStyle name="so_Di doi ong quoc lo 26" xfId="2276"/>
    <cellStyle name="specstores" xfId="2277"/>
    <cellStyle name="specstores 2" xfId="12049"/>
    <cellStyle name="ST_06" xfId="2278"/>
    <cellStyle name="Standard_Anpassen der Amortisation" xfId="2279"/>
    <cellStyle name="STEP1" xfId="2280"/>
    <cellStyle name="STEP1 2" xfId="12050"/>
    <cellStyle name="STEP2" xfId="2281"/>
    <cellStyle name="STEP2 2" xfId="12051"/>
    <cellStyle name="STT" xfId="2282"/>
    <cellStyle name="Style 1" xfId="439"/>
    <cellStyle name="Style 1 2" xfId="19629"/>
    <cellStyle name="Style 1 3" xfId="10553"/>
    <cellStyle name="Style 1 3 2" xfId="52921"/>
    <cellStyle name="Style 1 4" xfId="52949"/>
    <cellStyle name="subhead" xfId="2284"/>
    <cellStyle name="subhead 2" xfId="12053"/>
    <cellStyle name="Subtotal" xfId="2285"/>
    <cellStyle name="T" xfId="440"/>
    <cellStyle name="T 2" xfId="3900"/>
    <cellStyle name="T 2 10" xfId="26336"/>
    <cellStyle name="T 2 11" xfId="31400"/>
    <cellStyle name="T 2 12" xfId="36078"/>
    <cellStyle name="T 2 13" xfId="41542"/>
    <cellStyle name="T 2 14" xfId="46420"/>
    <cellStyle name="T 2 15" xfId="52444"/>
    <cellStyle name="T 2 2" xfId="6811"/>
    <cellStyle name="T 2 2 2" xfId="19121"/>
    <cellStyle name="T 2 2 3" xfId="26337"/>
    <cellStyle name="T 2 2 4" xfId="31401"/>
    <cellStyle name="T 2 2 5" xfId="36079"/>
    <cellStyle name="T 2 2 6" xfId="41543"/>
    <cellStyle name="T 2 2 7" xfId="46421"/>
    <cellStyle name="T 2 2 8" xfId="52445"/>
    <cellStyle name="T 2 3" xfId="3879"/>
    <cellStyle name="T 2 3 2" xfId="19122"/>
    <cellStyle name="T 2 3 3" xfId="26338"/>
    <cellStyle name="T 2 3 4" xfId="31402"/>
    <cellStyle name="T 2 3 5" xfId="36080"/>
    <cellStyle name="T 2 3 6" xfId="41544"/>
    <cellStyle name="T 2 3 7" xfId="46422"/>
    <cellStyle name="T 2 3 8" xfId="52446"/>
    <cellStyle name="T 2 4" xfId="6246"/>
    <cellStyle name="T 2 4 2" xfId="19123"/>
    <cellStyle name="T 2 4 3" xfId="26339"/>
    <cellStyle name="T 2 4 4" xfId="31403"/>
    <cellStyle name="T 2 4 5" xfId="36081"/>
    <cellStyle name="T 2 4 6" xfId="41545"/>
    <cellStyle name="T 2 4 7" xfId="46423"/>
    <cellStyle name="T 2 4 8" xfId="52447"/>
    <cellStyle name="T 2 5" xfId="7807"/>
    <cellStyle name="T 2 5 2" xfId="19124"/>
    <cellStyle name="T 2 5 3" xfId="26340"/>
    <cellStyle name="T 2 5 4" xfId="31404"/>
    <cellStyle name="T 2 5 5" xfId="36082"/>
    <cellStyle name="T 2 5 6" xfId="41546"/>
    <cellStyle name="T 2 5 7" xfId="46424"/>
    <cellStyle name="T 2 5 8" xfId="52448"/>
    <cellStyle name="T 2 6" xfId="8158"/>
    <cellStyle name="T 2 6 2" xfId="19125"/>
    <cellStyle name="T 2 6 3" xfId="26341"/>
    <cellStyle name="T 2 6 4" xfId="31405"/>
    <cellStyle name="T 2 6 5" xfId="36083"/>
    <cellStyle name="T 2 6 6" xfId="41547"/>
    <cellStyle name="T 2 6 7" xfId="46425"/>
    <cellStyle name="T 2 6 8" xfId="52449"/>
    <cellStyle name="T 2 7" xfId="3918"/>
    <cellStyle name="T 2 7 2" xfId="19126"/>
    <cellStyle name="T 2 7 3" xfId="26342"/>
    <cellStyle name="T 2 7 4" xfId="31406"/>
    <cellStyle name="T 2 7 5" xfId="36084"/>
    <cellStyle name="T 2 7 6" xfId="41548"/>
    <cellStyle name="T 2 7 7" xfId="46426"/>
    <cellStyle name="T 2 7 8" xfId="52450"/>
    <cellStyle name="T 2 8" xfId="3766"/>
    <cellStyle name="T 2 8 2" xfId="19127"/>
    <cellStyle name="T 2 8 3" xfId="26343"/>
    <cellStyle name="T 2 8 4" xfId="31407"/>
    <cellStyle name="T 2 8 5" xfId="36085"/>
    <cellStyle name="T 2 8 6" xfId="41549"/>
    <cellStyle name="T 2 8 7" xfId="46427"/>
    <cellStyle name="T 2 8 8" xfId="52451"/>
    <cellStyle name="T 2 9" xfId="19120"/>
    <cellStyle name="T 3" xfId="5065"/>
    <cellStyle name="T 3 10" xfId="26344"/>
    <cellStyle name="T 3 11" xfId="31408"/>
    <cellStyle name="T 3 12" xfId="36086"/>
    <cellStyle name="T 3 13" xfId="41550"/>
    <cellStyle name="T 3 14" xfId="46428"/>
    <cellStyle name="T 3 15" xfId="52452"/>
    <cellStyle name="T 3 2" xfId="7314"/>
    <cellStyle name="T 3 2 2" xfId="19129"/>
    <cellStyle name="T 3 2 3" xfId="26345"/>
    <cellStyle name="T 3 2 4" xfId="31409"/>
    <cellStyle name="T 3 2 5" xfId="36087"/>
    <cellStyle name="T 3 2 6" xfId="41551"/>
    <cellStyle name="T 3 2 7" xfId="46429"/>
    <cellStyle name="T 3 2 8" xfId="52453"/>
    <cellStyle name="T 3 3" xfId="7837"/>
    <cellStyle name="T 3 3 2" xfId="19130"/>
    <cellStyle name="T 3 3 3" xfId="26346"/>
    <cellStyle name="T 3 3 4" xfId="31410"/>
    <cellStyle name="T 3 3 5" xfId="36088"/>
    <cellStyle name="T 3 3 6" xfId="41552"/>
    <cellStyle name="T 3 3 7" xfId="46430"/>
    <cellStyle name="T 3 3 8" xfId="52454"/>
    <cellStyle name="T 3 4" xfId="8182"/>
    <cellStyle name="T 3 4 2" xfId="19131"/>
    <cellStyle name="T 3 4 3" xfId="26347"/>
    <cellStyle name="T 3 4 4" xfId="31411"/>
    <cellStyle name="T 3 4 5" xfId="36089"/>
    <cellStyle name="T 3 4 6" xfId="41553"/>
    <cellStyle name="T 3 4 7" xfId="46431"/>
    <cellStyle name="T 3 4 8" xfId="52455"/>
    <cellStyle name="T 3 5" xfId="8608"/>
    <cellStyle name="T 3 5 2" xfId="19132"/>
    <cellStyle name="T 3 5 3" xfId="26348"/>
    <cellStyle name="T 3 5 4" xfId="31412"/>
    <cellStyle name="T 3 5 5" xfId="36090"/>
    <cellStyle name="T 3 5 6" xfId="41554"/>
    <cellStyle name="T 3 5 7" xfId="46432"/>
    <cellStyle name="T 3 5 8" xfId="52456"/>
    <cellStyle name="T 3 6" xfId="8965"/>
    <cellStyle name="T 3 6 2" xfId="19133"/>
    <cellStyle name="T 3 6 3" xfId="26349"/>
    <cellStyle name="T 3 6 4" xfId="31413"/>
    <cellStyle name="T 3 6 5" xfId="36091"/>
    <cellStyle name="T 3 6 6" xfId="41555"/>
    <cellStyle name="T 3 6 7" xfId="46433"/>
    <cellStyle name="T 3 6 8" xfId="52457"/>
    <cellStyle name="T 3 7" xfId="9420"/>
    <cellStyle name="T 3 7 2" xfId="19134"/>
    <cellStyle name="T 3 7 3" xfId="26350"/>
    <cellStyle name="T 3 7 4" xfId="31414"/>
    <cellStyle name="T 3 7 5" xfId="36092"/>
    <cellStyle name="T 3 7 6" xfId="41556"/>
    <cellStyle name="T 3 7 7" xfId="46434"/>
    <cellStyle name="T 3 7 8" xfId="52458"/>
    <cellStyle name="T 3 8" xfId="9746"/>
    <cellStyle name="T 3 8 2" xfId="19135"/>
    <cellStyle name="T 3 8 3" xfId="26351"/>
    <cellStyle name="T 3 8 4" xfId="31415"/>
    <cellStyle name="T 3 8 5" xfId="36093"/>
    <cellStyle name="T 3 8 6" xfId="41557"/>
    <cellStyle name="T 3 8 7" xfId="46435"/>
    <cellStyle name="T 3 8 8" xfId="52459"/>
    <cellStyle name="T 3 9" xfId="10015"/>
    <cellStyle name="T 3 9 2" xfId="26352"/>
    <cellStyle name="T 3 9 3" xfId="31416"/>
    <cellStyle name="T 3 9 4" xfId="36094"/>
    <cellStyle name="T 3 9 5" xfId="41558"/>
    <cellStyle name="T 3 9 6" xfId="46436"/>
    <cellStyle name="T 3 9 7" xfId="52460"/>
    <cellStyle name="T 4" xfId="4219"/>
    <cellStyle name="T 4 10" xfId="19137"/>
    <cellStyle name="T 4 11" xfId="26353"/>
    <cellStyle name="T 4 12" xfId="31417"/>
    <cellStyle name="T 4 13" xfId="36095"/>
    <cellStyle name="T 4 14" xfId="41559"/>
    <cellStyle name="T 4 15" xfId="46437"/>
    <cellStyle name="T 4 16" xfId="52461"/>
    <cellStyle name="T 4 2" xfId="7397"/>
    <cellStyle name="T 4 2 2" xfId="19138"/>
    <cellStyle name="T 4 2 3" xfId="26354"/>
    <cellStyle name="T 4 2 4" xfId="31418"/>
    <cellStyle name="T 4 2 5" xfId="36096"/>
    <cellStyle name="T 4 2 6" xfId="41560"/>
    <cellStyle name="T 4 2 7" xfId="46438"/>
    <cellStyle name="T 4 2 8" xfId="52462"/>
    <cellStyle name="T 4 3" xfId="7916"/>
    <cellStyle name="T 4 3 2" xfId="19139"/>
    <cellStyle name="T 4 3 3" xfId="26355"/>
    <cellStyle name="T 4 3 4" xfId="31419"/>
    <cellStyle name="T 4 3 5" xfId="36097"/>
    <cellStyle name="T 4 3 6" xfId="41561"/>
    <cellStyle name="T 4 3 7" xfId="46439"/>
    <cellStyle name="T 4 3 8" xfId="52463"/>
    <cellStyle name="T 4 4" xfId="8254"/>
    <cellStyle name="T 4 4 2" xfId="19140"/>
    <cellStyle name="T 4 4 3" xfId="26356"/>
    <cellStyle name="T 4 4 4" xfId="31420"/>
    <cellStyle name="T 4 4 5" xfId="36098"/>
    <cellStyle name="T 4 4 6" xfId="41562"/>
    <cellStyle name="T 4 4 7" xfId="46440"/>
    <cellStyle name="T 4 4 8" xfId="52464"/>
    <cellStyle name="T 4 5" xfId="8687"/>
    <cellStyle name="T 4 5 2" xfId="19141"/>
    <cellStyle name="T 4 5 3" xfId="26357"/>
    <cellStyle name="T 4 5 4" xfId="31421"/>
    <cellStyle name="T 4 5 5" xfId="36099"/>
    <cellStyle name="T 4 5 6" xfId="41563"/>
    <cellStyle name="T 4 5 7" xfId="46441"/>
    <cellStyle name="T 4 5 8" xfId="52465"/>
    <cellStyle name="T 4 6" xfId="9036"/>
    <cellStyle name="T 4 6 2" xfId="19142"/>
    <cellStyle name="T 4 6 3" xfId="26358"/>
    <cellStyle name="T 4 6 4" xfId="31422"/>
    <cellStyle name="T 4 6 5" xfId="36100"/>
    <cellStyle name="T 4 6 6" xfId="41564"/>
    <cellStyle name="T 4 6 7" xfId="46442"/>
    <cellStyle name="T 4 6 8" xfId="52466"/>
    <cellStyle name="T 4 7" xfId="9491"/>
    <cellStyle name="T 4 7 2" xfId="19143"/>
    <cellStyle name="T 4 7 3" xfId="26359"/>
    <cellStyle name="T 4 7 4" xfId="31423"/>
    <cellStyle name="T 4 7 5" xfId="36101"/>
    <cellStyle name="T 4 7 6" xfId="41565"/>
    <cellStyle name="T 4 7 7" xfId="46443"/>
    <cellStyle name="T 4 7 8" xfId="52467"/>
    <cellStyle name="T 4 8" xfId="9809"/>
    <cellStyle name="T 4 8 2" xfId="19144"/>
    <cellStyle name="T 4 8 3" xfId="26360"/>
    <cellStyle name="T 4 8 4" xfId="31424"/>
    <cellStyle name="T 4 8 5" xfId="36102"/>
    <cellStyle name="T 4 8 6" xfId="41566"/>
    <cellStyle name="T 4 8 7" xfId="46444"/>
    <cellStyle name="T 4 8 8" xfId="52468"/>
    <cellStyle name="T 4 9" xfId="10077"/>
    <cellStyle name="T 4 9 2" xfId="19145"/>
    <cellStyle name="T 4 9 3" xfId="26361"/>
    <cellStyle name="T 4 9 4" xfId="31425"/>
    <cellStyle name="T 4 9 5" xfId="36103"/>
    <cellStyle name="T 4 9 6" xfId="41567"/>
    <cellStyle name="T 4 9 7" xfId="46445"/>
    <cellStyle name="T 4 9 8" xfId="52469"/>
    <cellStyle name="T 5" xfId="5747"/>
    <cellStyle name="T 5 2" xfId="19146"/>
    <cellStyle name="T 5 3" xfId="26362"/>
    <cellStyle name="T 5 4" xfId="31426"/>
    <cellStyle name="T 5 5" xfId="36104"/>
    <cellStyle name="T 5 6" xfId="41568"/>
    <cellStyle name="T 5 7" xfId="46446"/>
    <cellStyle name="T 5 8" xfId="52470"/>
    <cellStyle name="T 6" xfId="6175"/>
    <cellStyle name="T 6 2" xfId="19147"/>
    <cellStyle name="T 6 3" xfId="26363"/>
    <cellStyle name="T 6 4" xfId="31427"/>
    <cellStyle name="T 6 5" xfId="36105"/>
    <cellStyle name="T 6 6" xfId="41569"/>
    <cellStyle name="T 6 7" xfId="46447"/>
    <cellStyle name="T 6 8" xfId="52471"/>
    <cellStyle name="T 7" xfId="3977"/>
    <cellStyle name="T 7 2" xfId="19148"/>
    <cellStyle name="T 7 3" xfId="26364"/>
    <cellStyle name="T 7 4" xfId="31428"/>
    <cellStyle name="T 7 5" xfId="36106"/>
    <cellStyle name="T 7 6" xfId="41570"/>
    <cellStyle name="T 7 7" xfId="46448"/>
    <cellStyle name="T 7 8" xfId="52472"/>
    <cellStyle name="T 8" xfId="10554"/>
    <cellStyle name="T_Bieu KH 2008" xfId="2287"/>
    <cellStyle name="T_Bieu KH 2008 2" xfId="4911"/>
    <cellStyle name="T_Bieu KH 2008 2 10" xfId="26365"/>
    <cellStyle name="T_Bieu KH 2008 2 11" xfId="31429"/>
    <cellStyle name="T_Bieu KH 2008 2 12" xfId="36107"/>
    <cellStyle name="T_Bieu KH 2008 2 13" xfId="41571"/>
    <cellStyle name="T_Bieu KH 2008 2 14" xfId="46449"/>
    <cellStyle name="T_Bieu KH 2008 2 15" xfId="52473"/>
    <cellStyle name="T_Bieu KH 2008 2 2" xfId="7199"/>
    <cellStyle name="T_Bieu KH 2008 2 2 2" xfId="19150"/>
    <cellStyle name="T_Bieu KH 2008 2 2 3" xfId="26366"/>
    <cellStyle name="T_Bieu KH 2008 2 2 4" xfId="31430"/>
    <cellStyle name="T_Bieu KH 2008 2 2 5" xfId="36108"/>
    <cellStyle name="T_Bieu KH 2008 2 2 6" xfId="41572"/>
    <cellStyle name="T_Bieu KH 2008 2 2 7" xfId="46450"/>
    <cellStyle name="T_Bieu KH 2008 2 2 8" xfId="52474"/>
    <cellStyle name="T_Bieu KH 2008 2 3" xfId="7745"/>
    <cellStyle name="T_Bieu KH 2008 2 3 2" xfId="19151"/>
    <cellStyle name="T_Bieu KH 2008 2 3 3" xfId="26367"/>
    <cellStyle name="T_Bieu KH 2008 2 3 4" xfId="31431"/>
    <cellStyle name="T_Bieu KH 2008 2 3 5" xfId="36109"/>
    <cellStyle name="T_Bieu KH 2008 2 3 6" xfId="41573"/>
    <cellStyle name="T_Bieu KH 2008 2 3 7" xfId="46451"/>
    <cellStyle name="T_Bieu KH 2008 2 3 8" xfId="52475"/>
    <cellStyle name="T_Bieu KH 2008 2 4" xfId="8069"/>
    <cellStyle name="T_Bieu KH 2008 2 4 2" xfId="19152"/>
    <cellStyle name="T_Bieu KH 2008 2 4 3" xfId="26368"/>
    <cellStyle name="T_Bieu KH 2008 2 4 4" xfId="31432"/>
    <cellStyle name="T_Bieu KH 2008 2 4 5" xfId="36110"/>
    <cellStyle name="T_Bieu KH 2008 2 4 6" xfId="41574"/>
    <cellStyle name="T_Bieu KH 2008 2 4 7" xfId="46452"/>
    <cellStyle name="T_Bieu KH 2008 2 4 8" xfId="52476"/>
    <cellStyle name="T_Bieu KH 2008 2 5" xfId="8518"/>
    <cellStyle name="T_Bieu KH 2008 2 5 2" xfId="19153"/>
    <cellStyle name="T_Bieu KH 2008 2 5 3" xfId="26369"/>
    <cellStyle name="T_Bieu KH 2008 2 5 4" xfId="31433"/>
    <cellStyle name="T_Bieu KH 2008 2 5 5" xfId="36111"/>
    <cellStyle name="T_Bieu KH 2008 2 5 6" xfId="41575"/>
    <cellStyle name="T_Bieu KH 2008 2 5 7" xfId="46453"/>
    <cellStyle name="T_Bieu KH 2008 2 5 8" xfId="52477"/>
    <cellStyle name="T_Bieu KH 2008 2 6" xfId="8865"/>
    <cellStyle name="T_Bieu KH 2008 2 6 2" xfId="19154"/>
    <cellStyle name="T_Bieu KH 2008 2 6 3" xfId="26370"/>
    <cellStyle name="T_Bieu KH 2008 2 6 4" xfId="31434"/>
    <cellStyle name="T_Bieu KH 2008 2 6 5" xfId="36112"/>
    <cellStyle name="T_Bieu KH 2008 2 6 6" xfId="41576"/>
    <cellStyle name="T_Bieu KH 2008 2 6 7" xfId="46454"/>
    <cellStyle name="T_Bieu KH 2008 2 6 8" xfId="52478"/>
    <cellStyle name="T_Bieu KH 2008 2 7" xfId="9677"/>
    <cellStyle name="T_Bieu KH 2008 2 7 2" xfId="19155"/>
    <cellStyle name="T_Bieu KH 2008 2 7 3" xfId="26371"/>
    <cellStyle name="T_Bieu KH 2008 2 7 4" xfId="31435"/>
    <cellStyle name="T_Bieu KH 2008 2 7 5" xfId="36113"/>
    <cellStyle name="T_Bieu KH 2008 2 7 6" xfId="41577"/>
    <cellStyle name="T_Bieu KH 2008 2 7 7" xfId="46455"/>
    <cellStyle name="T_Bieu KH 2008 2 7 8" xfId="52479"/>
    <cellStyle name="T_Bieu KH 2008 2 8" xfId="9944"/>
    <cellStyle name="T_Bieu KH 2008 2 8 2" xfId="19156"/>
    <cellStyle name="T_Bieu KH 2008 2 8 3" xfId="26372"/>
    <cellStyle name="T_Bieu KH 2008 2 8 4" xfId="31436"/>
    <cellStyle name="T_Bieu KH 2008 2 8 5" xfId="36114"/>
    <cellStyle name="T_Bieu KH 2008 2 8 6" xfId="41578"/>
    <cellStyle name="T_Bieu KH 2008 2 8 7" xfId="46456"/>
    <cellStyle name="T_Bieu KH 2008 2 8 8" xfId="52480"/>
    <cellStyle name="T_Bieu KH 2008 2 9" xfId="19149"/>
    <cellStyle name="T_Bieu KH 2008 3" xfId="4714"/>
    <cellStyle name="T_Bieu KH 2008 3 10" xfId="26373"/>
    <cellStyle name="T_Bieu KH 2008 3 11" xfId="31437"/>
    <cellStyle name="T_Bieu KH 2008 3 12" xfId="36115"/>
    <cellStyle name="T_Bieu KH 2008 3 13" xfId="41579"/>
    <cellStyle name="T_Bieu KH 2008 3 14" xfId="46457"/>
    <cellStyle name="T_Bieu KH 2008 3 15" xfId="52481"/>
    <cellStyle name="T_Bieu KH 2008 3 2" xfId="7111"/>
    <cellStyle name="T_Bieu KH 2008 3 2 2" xfId="19157"/>
    <cellStyle name="T_Bieu KH 2008 3 2 3" xfId="26374"/>
    <cellStyle name="T_Bieu KH 2008 3 2 4" xfId="31438"/>
    <cellStyle name="T_Bieu KH 2008 3 2 5" xfId="36116"/>
    <cellStyle name="T_Bieu KH 2008 3 2 6" xfId="41580"/>
    <cellStyle name="T_Bieu KH 2008 3 2 7" xfId="46458"/>
    <cellStyle name="T_Bieu KH 2008 3 2 8" xfId="52482"/>
    <cellStyle name="T_Bieu KH 2008 3 3" xfId="7675"/>
    <cellStyle name="T_Bieu KH 2008 3 3 2" xfId="19158"/>
    <cellStyle name="T_Bieu KH 2008 3 3 3" xfId="26375"/>
    <cellStyle name="T_Bieu KH 2008 3 3 4" xfId="31439"/>
    <cellStyle name="T_Bieu KH 2008 3 3 5" xfId="36117"/>
    <cellStyle name="T_Bieu KH 2008 3 3 6" xfId="41581"/>
    <cellStyle name="T_Bieu KH 2008 3 3 7" xfId="46459"/>
    <cellStyle name="T_Bieu KH 2008 3 3 8" xfId="52483"/>
    <cellStyle name="T_Bieu KH 2008 3 4" xfId="5167"/>
    <cellStyle name="T_Bieu KH 2008 3 4 2" xfId="19159"/>
    <cellStyle name="T_Bieu KH 2008 3 4 3" xfId="26376"/>
    <cellStyle name="T_Bieu KH 2008 3 4 4" xfId="31440"/>
    <cellStyle name="T_Bieu KH 2008 3 4 5" xfId="36118"/>
    <cellStyle name="T_Bieu KH 2008 3 4 6" xfId="41582"/>
    <cellStyle name="T_Bieu KH 2008 3 4 7" xfId="46460"/>
    <cellStyle name="T_Bieu KH 2008 3 4 8" xfId="52484"/>
    <cellStyle name="T_Bieu KH 2008 3 5" xfId="8449"/>
    <cellStyle name="T_Bieu KH 2008 3 5 2" xfId="19160"/>
    <cellStyle name="T_Bieu KH 2008 3 5 3" xfId="26377"/>
    <cellStyle name="T_Bieu KH 2008 3 5 4" xfId="31441"/>
    <cellStyle name="T_Bieu KH 2008 3 5 5" xfId="36119"/>
    <cellStyle name="T_Bieu KH 2008 3 5 6" xfId="41583"/>
    <cellStyle name="T_Bieu KH 2008 3 5 7" xfId="46461"/>
    <cellStyle name="T_Bieu KH 2008 3 5 8" xfId="52485"/>
    <cellStyle name="T_Bieu KH 2008 3 6" xfId="5279"/>
    <cellStyle name="T_Bieu KH 2008 3 6 2" xfId="19161"/>
    <cellStyle name="T_Bieu KH 2008 3 6 3" xfId="26378"/>
    <cellStyle name="T_Bieu KH 2008 3 6 4" xfId="31442"/>
    <cellStyle name="T_Bieu KH 2008 3 6 5" xfId="36120"/>
    <cellStyle name="T_Bieu KH 2008 3 6 6" xfId="41584"/>
    <cellStyle name="T_Bieu KH 2008 3 6 7" xfId="46462"/>
    <cellStyle name="T_Bieu KH 2008 3 6 8" xfId="52486"/>
    <cellStyle name="T_Bieu KH 2008 3 7" xfId="9252"/>
    <cellStyle name="T_Bieu KH 2008 3 7 2" xfId="19162"/>
    <cellStyle name="T_Bieu KH 2008 3 7 3" xfId="26379"/>
    <cellStyle name="T_Bieu KH 2008 3 7 4" xfId="31443"/>
    <cellStyle name="T_Bieu KH 2008 3 7 5" xfId="36121"/>
    <cellStyle name="T_Bieu KH 2008 3 7 6" xfId="41585"/>
    <cellStyle name="T_Bieu KH 2008 3 7 7" xfId="46463"/>
    <cellStyle name="T_Bieu KH 2008 3 7 8" xfId="52487"/>
    <cellStyle name="T_Bieu KH 2008 3 8" xfId="9614"/>
    <cellStyle name="T_Bieu KH 2008 3 8 2" xfId="19163"/>
    <cellStyle name="T_Bieu KH 2008 3 8 3" xfId="26380"/>
    <cellStyle name="T_Bieu KH 2008 3 8 4" xfId="31444"/>
    <cellStyle name="T_Bieu KH 2008 3 8 5" xfId="36122"/>
    <cellStyle name="T_Bieu KH 2008 3 8 6" xfId="41586"/>
    <cellStyle name="T_Bieu KH 2008 3 8 7" xfId="46464"/>
    <cellStyle name="T_Bieu KH 2008 3 8 8" xfId="52488"/>
    <cellStyle name="T_Bieu KH 2008 3 9" xfId="5299"/>
    <cellStyle name="T_Bieu KH 2008 3 9 2" xfId="26381"/>
    <cellStyle name="T_Bieu KH 2008 3 9 3" xfId="31445"/>
    <cellStyle name="T_Bieu KH 2008 3 9 4" xfId="36123"/>
    <cellStyle name="T_Bieu KH 2008 3 9 5" xfId="41587"/>
    <cellStyle name="T_Bieu KH 2008 3 9 6" xfId="46465"/>
    <cellStyle name="T_Bieu KH 2008 3 9 7" xfId="52489"/>
    <cellStyle name="T_Bieu KH 2008 4" xfId="4549"/>
    <cellStyle name="T_Bieu KH 2008 4 10" xfId="19165"/>
    <cellStyle name="T_Bieu KH 2008 4 11" xfId="26382"/>
    <cellStyle name="T_Bieu KH 2008 4 12" xfId="31446"/>
    <cellStyle name="T_Bieu KH 2008 4 13" xfId="36124"/>
    <cellStyle name="T_Bieu KH 2008 4 14" xfId="41588"/>
    <cellStyle name="T_Bieu KH 2008 4 15" xfId="46466"/>
    <cellStyle name="T_Bieu KH 2008 4 16" xfId="52490"/>
    <cellStyle name="T_Bieu KH 2008 4 2" xfId="7500"/>
    <cellStyle name="T_Bieu KH 2008 4 2 2" xfId="19166"/>
    <cellStyle name="T_Bieu KH 2008 4 2 3" xfId="26383"/>
    <cellStyle name="T_Bieu KH 2008 4 2 4" xfId="31447"/>
    <cellStyle name="T_Bieu KH 2008 4 2 5" xfId="36125"/>
    <cellStyle name="T_Bieu KH 2008 4 2 6" xfId="41589"/>
    <cellStyle name="T_Bieu KH 2008 4 2 7" xfId="46467"/>
    <cellStyle name="T_Bieu KH 2008 4 2 8" xfId="52491"/>
    <cellStyle name="T_Bieu KH 2008 4 3" xfId="7995"/>
    <cellStyle name="T_Bieu KH 2008 4 3 2" xfId="19167"/>
    <cellStyle name="T_Bieu KH 2008 4 3 3" xfId="26384"/>
    <cellStyle name="T_Bieu KH 2008 4 3 4" xfId="31448"/>
    <cellStyle name="T_Bieu KH 2008 4 3 5" xfId="36126"/>
    <cellStyle name="T_Bieu KH 2008 4 3 6" xfId="41590"/>
    <cellStyle name="T_Bieu KH 2008 4 3 7" xfId="46468"/>
    <cellStyle name="T_Bieu KH 2008 4 3 8" xfId="52492"/>
    <cellStyle name="T_Bieu KH 2008 4 4" xfId="8359"/>
    <cellStyle name="T_Bieu KH 2008 4 4 2" xfId="19168"/>
    <cellStyle name="T_Bieu KH 2008 4 4 3" xfId="26385"/>
    <cellStyle name="T_Bieu KH 2008 4 4 4" xfId="31449"/>
    <cellStyle name="T_Bieu KH 2008 4 4 5" xfId="36127"/>
    <cellStyle name="T_Bieu KH 2008 4 4 6" xfId="41591"/>
    <cellStyle name="T_Bieu KH 2008 4 4 7" xfId="46469"/>
    <cellStyle name="T_Bieu KH 2008 4 4 8" xfId="52493"/>
    <cellStyle name="T_Bieu KH 2008 4 5" xfId="8771"/>
    <cellStyle name="T_Bieu KH 2008 4 5 2" xfId="19169"/>
    <cellStyle name="T_Bieu KH 2008 4 5 3" xfId="26386"/>
    <cellStyle name="T_Bieu KH 2008 4 5 4" xfId="31450"/>
    <cellStyle name="T_Bieu KH 2008 4 5 5" xfId="36128"/>
    <cellStyle name="T_Bieu KH 2008 4 5 6" xfId="41592"/>
    <cellStyle name="T_Bieu KH 2008 4 5 7" xfId="46470"/>
    <cellStyle name="T_Bieu KH 2008 4 5 8" xfId="52494"/>
    <cellStyle name="T_Bieu KH 2008 4 6" xfId="9141"/>
    <cellStyle name="T_Bieu KH 2008 4 6 2" xfId="19170"/>
    <cellStyle name="T_Bieu KH 2008 4 6 3" xfId="26387"/>
    <cellStyle name="T_Bieu KH 2008 4 6 4" xfId="31451"/>
    <cellStyle name="T_Bieu KH 2008 4 6 5" xfId="36129"/>
    <cellStyle name="T_Bieu KH 2008 4 6 6" xfId="41593"/>
    <cellStyle name="T_Bieu KH 2008 4 6 7" xfId="46471"/>
    <cellStyle name="T_Bieu KH 2008 4 6 8" xfId="52495"/>
    <cellStyle name="T_Bieu KH 2008 4 7" xfId="9563"/>
    <cellStyle name="T_Bieu KH 2008 4 7 2" xfId="19171"/>
    <cellStyle name="T_Bieu KH 2008 4 7 3" xfId="26388"/>
    <cellStyle name="T_Bieu KH 2008 4 7 4" xfId="31452"/>
    <cellStyle name="T_Bieu KH 2008 4 7 5" xfId="36130"/>
    <cellStyle name="T_Bieu KH 2008 4 7 6" xfId="41594"/>
    <cellStyle name="T_Bieu KH 2008 4 7 7" xfId="46472"/>
    <cellStyle name="T_Bieu KH 2008 4 7 8" xfId="52496"/>
    <cellStyle name="T_Bieu KH 2008 4 8" xfId="9878"/>
    <cellStyle name="T_Bieu KH 2008 4 8 2" xfId="19172"/>
    <cellStyle name="T_Bieu KH 2008 4 8 3" xfId="26389"/>
    <cellStyle name="T_Bieu KH 2008 4 8 4" xfId="31453"/>
    <cellStyle name="T_Bieu KH 2008 4 8 5" xfId="36131"/>
    <cellStyle name="T_Bieu KH 2008 4 8 6" xfId="41595"/>
    <cellStyle name="T_Bieu KH 2008 4 8 7" xfId="46473"/>
    <cellStyle name="T_Bieu KH 2008 4 8 8" xfId="52497"/>
    <cellStyle name="T_Bieu KH 2008 4 9" xfId="10146"/>
    <cellStyle name="T_Bieu KH 2008 4 9 2" xfId="19173"/>
    <cellStyle name="T_Bieu KH 2008 4 9 3" xfId="26390"/>
    <cellStyle name="T_Bieu KH 2008 4 9 4" xfId="31454"/>
    <cellStyle name="T_Bieu KH 2008 4 9 5" xfId="36132"/>
    <cellStyle name="T_Bieu KH 2008 4 9 6" xfId="41596"/>
    <cellStyle name="T_Bieu KH 2008 4 9 7" xfId="46474"/>
    <cellStyle name="T_Bieu KH 2008 4 9 8" xfId="52498"/>
    <cellStyle name="T_Bieu KH 2008 5" xfId="5330"/>
    <cellStyle name="T_Bieu KH 2008 5 2" xfId="19174"/>
    <cellStyle name="T_Bieu KH 2008 5 3" xfId="26391"/>
    <cellStyle name="T_Bieu KH 2008 5 4" xfId="31455"/>
    <cellStyle name="T_Bieu KH 2008 5 5" xfId="36133"/>
    <cellStyle name="T_Bieu KH 2008 5 6" xfId="41597"/>
    <cellStyle name="T_Bieu KH 2008 5 7" xfId="46475"/>
    <cellStyle name="T_Bieu KH 2008 5 8" xfId="52499"/>
    <cellStyle name="T_Bieu KH 2008 6" xfId="6224"/>
    <cellStyle name="T_Bieu KH 2008 6 2" xfId="19175"/>
    <cellStyle name="T_Bieu KH 2008 6 3" xfId="26392"/>
    <cellStyle name="T_Bieu KH 2008 6 4" xfId="31456"/>
    <cellStyle name="T_Bieu KH 2008 6 5" xfId="36134"/>
    <cellStyle name="T_Bieu KH 2008 6 6" xfId="41598"/>
    <cellStyle name="T_Bieu KH 2008 6 7" xfId="46476"/>
    <cellStyle name="T_Bieu KH 2008 6 8" xfId="52500"/>
    <cellStyle name="T_Bieu KH 2008 7" xfId="12055"/>
    <cellStyle name="T_BM1" xfId="2288"/>
    <cellStyle name="T_BM1 2" xfId="4912"/>
    <cellStyle name="T_BM1 2 10" xfId="26393"/>
    <cellStyle name="T_BM1 2 11" xfId="31457"/>
    <cellStyle name="T_BM1 2 12" xfId="36135"/>
    <cellStyle name="T_BM1 2 13" xfId="41599"/>
    <cellStyle name="T_BM1 2 14" xfId="46477"/>
    <cellStyle name="T_BM1 2 15" xfId="52501"/>
    <cellStyle name="T_BM1 2 2" xfId="7200"/>
    <cellStyle name="T_BM1 2 2 2" xfId="19177"/>
    <cellStyle name="T_BM1 2 2 3" xfId="26394"/>
    <cellStyle name="T_BM1 2 2 4" xfId="31458"/>
    <cellStyle name="T_BM1 2 2 5" xfId="36136"/>
    <cellStyle name="T_BM1 2 2 6" xfId="41600"/>
    <cellStyle name="T_BM1 2 2 7" xfId="46478"/>
    <cellStyle name="T_BM1 2 2 8" xfId="52502"/>
    <cellStyle name="T_BM1 2 3" xfId="7746"/>
    <cellStyle name="T_BM1 2 3 2" xfId="19178"/>
    <cellStyle name="T_BM1 2 3 3" xfId="26395"/>
    <cellStyle name="T_BM1 2 3 4" xfId="31459"/>
    <cellStyle name="T_BM1 2 3 5" xfId="36137"/>
    <cellStyle name="T_BM1 2 3 6" xfId="41601"/>
    <cellStyle name="T_BM1 2 3 7" xfId="46479"/>
    <cellStyle name="T_BM1 2 3 8" xfId="52503"/>
    <cellStyle name="T_BM1 2 4" xfId="8070"/>
    <cellStyle name="T_BM1 2 4 2" xfId="19179"/>
    <cellStyle name="T_BM1 2 4 3" xfId="26396"/>
    <cellStyle name="T_BM1 2 4 4" xfId="31460"/>
    <cellStyle name="T_BM1 2 4 5" xfId="36138"/>
    <cellStyle name="T_BM1 2 4 6" xfId="41602"/>
    <cellStyle name="T_BM1 2 4 7" xfId="46480"/>
    <cellStyle name="T_BM1 2 4 8" xfId="52504"/>
    <cellStyle name="T_BM1 2 5" xfId="8519"/>
    <cellStyle name="T_BM1 2 5 2" xfId="19180"/>
    <cellStyle name="T_BM1 2 5 3" xfId="26397"/>
    <cellStyle name="T_BM1 2 5 4" xfId="31461"/>
    <cellStyle name="T_BM1 2 5 5" xfId="36139"/>
    <cellStyle name="T_BM1 2 5 6" xfId="41603"/>
    <cellStyle name="T_BM1 2 5 7" xfId="46481"/>
    <cellStyle name="T_BM1 2 5 8" xfId="52505"/>
    <cellStyle name="T_BM1 2 6" xfId="8866"/>
    <cellStyle name="T_BM1 2 6 2" xfId="19181"/>
    <cellStyle name="T_BM1 2 6 3" xfId="26398"/>
    <cellStyle name="T_BM1 2 6 4" xfId="31462"/>
    <cellStyle name="T_BM1 2 6 5" xfId="36140"/>
    <cellStyle name="T_BM1 2 6 6" xfId="41604"/>
    <cellStyle name="T_BM1 2 6 7" xfId="46482"/>
    <cellStyle name="T_BM1 2 6 8" xfId="52506"/>
    <cellStyle name="T_BM1 2 7" xfId="9678"/>
    <cellStyle name="T_BM1 2 7 2" xfId="19182"/>
    <cellStyle name="T_BM1 2 7 3" xfId="26399"/>
    <cellStyle name="T_BM1 2 7 4" xfId="31463"/>
    <cellStyle name="T_BM1 2 7 5" xfId="36141"/>
    <cellStyle name="T_BM1 2 7 6" xfId="41605"/>
    <cellStyle name="T_BM1 2 7 7" xfId="46483"/>
    <cellStyle name="T_BM1 2 7 8" xfId="52507"/>
    <cellStyle name="T_BM1 2 8" xfId="9945"/>
    <cellStyle name="T_BM1 2 8 2" xfId="19183"/>
    <cellStyle name="T_BM1 2 8 3" xfId="26400"/>
    <cellStyle name="T_BM1 2 8 4" xfId="31464"/>
    <cellStyle name="T_BM1 2 8 5" xfId="36142"/>
    <cellStyle name="T_BM1 2 8 6" xfId="41606"/>
    <cellStyle name="T_BM1 2 8 7" xfId="46484"/>
    <cellStyle name="T_BM1 2 8 8" xfId="52508"/>
    <cellStyle name="T_BM1 2 9" xfId="19176"/>
    <cellStyle name="T_BM1 3" xfId="5027"/>
    <cellStyle name="T_BM1 3 10" xfId="26401"/>
    <cellStyle name="T_BM1 3 11" xfId="31465"/>
    <cellStyle name="T_BM1 3 12" xfId="36143"/>
    <cellStyle name="T_BM1 3 13" xfId="41607"/>
    <cellStyle name="T_BM1 3 14" xfId="46485"/>
    <cellStyle name="T_BM1 3 15" xfId="52509"/>
    <cellStyle name="T_BM1 3 2" xfId="6945"/>
    <cellStyle name="T_BM1 3 2 2" xfId="19185"/>
    <cellStyle name="T_BM1 3 2 3" xfId="26402"/>
    <cellStyle name="T_BM1 3 2 4" xfId="31466"/>
    <cellStyle name="T_BM1 3 2 5" xfId="36144"/>
    <cellStyle name="T_BM1 3 2 6" xfId="41608"/>
    <cellStyle name="T_BM1 3 2 7" xfId="46486"/>
    <cellStyle name="T_BM1 3 2 8" xfId="52510"/>
    <cellStyle name="T_BM1 3 3" xfId="7573"/>
    <cellStyle name="T_BM1 3 3 2" xfId="19186"/>
    <cellStyle name="T_BM1 3 3 3" xfId="26403"/>
    <cellStyle name="T_BM1 3 3 4" xfId="31467"/>
    <cellStyle name="T_BM1 3 3 5" xfId="36145"/>
    <cellStyle name="T_BM1 3 3 6" xfId="41609"/>
    <cellStyle name="T_BM1 3 3 7" xfId="46487"/>
    <cellStyle name="T_BM1 3 3 8" xfId="52511"/>
    <cellStyle name="T_BM1 3 4" xfId="5433"/>
    <cellStyle name="T_BM1 3 4 2" xfId="19187"/>
    <cellStyle name="T_BM1 3 4 3" xfId="26404"/>
    <cellStyle name="T_BM1 3 4 4" xfId="31468"/>
    <cellStyle name="T_BM1 3 4 5" xfId="36146"/>
    <cellStyle name="T_BM1 3 4 6" xfId="41610"/>
    <cellStyle name="T_BM1 3 4 7" xfId="46488"/>
    <cellStyle name="T_BM1 3 4 8" xfId="52512"/>
    <cellStyle name="T_BM1 3 5" xfId="3773"/>
    <cellStyle name="T_BM1 3 5 2" xfId="19188"/>
    <cellStyle name="T_BM1 3 5 3" xfId="26405"/>
    <cellStyle name="T_BM1 3 5 4" xfId="31469"/>
    <cellStyle name="T_BM1 3 5 5" xfId="36147"/>
    <cellStyle name="T_BM1 3 5 6" xfId="41611"/>
    <cellStyle name="T_BM1 3 5 7" xfId="46489"/>
    <cellStyle name="T_BM1 3 5 8" xfId="52513"/>
    <cellStyle name="T_BM1 3 6" xfId="8292"/>
    <cellStyle name="T_BM1 3 6 2" xfId="19189"/>
    <cellStyle name="T_BM1 3 6 3" xfId="26406"/>
    <cellStyle name="T_BM1 3 6 4" xfId="31470"/>
    <cellStyle name="T_BM1 3 6 5" xfId="36148"/>
    <cellStyle name="T_BM1 3 6 6" xfId="41612"/>
    <cellStyle name="T_BM1 3 6 7" xfId="46490"/>
    <cellStyle name="T_BM1 3 6 8" xfId="52514"/>
    <cellStyle name="T_BM1 3 7" xfId="6450"/>
    <cellStyle name="T_BM1 3 7 2" xfId="19190"/>
    <cellStyle name="T_BM1 3 7 3" xfId="26407"/>
    <cellStyle name="T_BM1 3 7 4" xfId="31471"/>
    <cellStyle name="T_BM1 3 7 5" xfId="36149"/>
    <cellStyle name="T_BM1 3 7 6" xfId="41613"/>
    <cellStyle name="T_BM1 3 7 7" xfId="46491"/>
    <cellStyle name="T_BM1 3 7 8" xfId="52515"/>
    <cellStyle name="T_BM1 3 8" xfId="5237"/>
    <cellStyle name="T_BM1 3 8 2" xfId="19191"/>
    <cellStyle name="T_BM1 3 8 3" xfId="26408"/>
    <cellStyle name="T_BM1 3 8 4" xfId="31472"/>
    <cellStyle name="T_BM1 3 8 5" xfId="36150"/>
    <cellStyle name="T_BM1 3 8 6" xfId="41614"/>
    <cellStyle name="T_BM1 3 8 7" xfId="46492"/>
    <cellStyle name="T_BM1 3 8 8" xfId="52516"/>
    <cellStyle name="T_BM1 3 9" xfId="8119"/>
    <cellStyle name="T_BM1 3 9 2" xfId="26409"/>
    <cellStyle name="T_BM1 3 9 3" xfId="31473"/>
    <cellStyle name="T_BM1 3 9 4" xfId="36151"/>
    <cellStyle name="T_BM1 3 9 5" xfId="41615"/>
    <cellStyle name="T_BM1 3 9 6" xfId="46493"/>
    <cellStyle name="T_BM1 3 9 7" xfId="52517"/>
    <cellStyle name="T_BM1 4" xfId="5176"/>
    <cellStyle name="T_BM1 4 10" xfId="19193"/>
    <cellStyle name="T_BM1 4 11" xfId="26410"/>
    <cellStyle name="T_BM1 4 12" xfId="31474"/>
    <cellStyle name="T_BM1 4 13" xfId="36152"/>
    <cellStyle name="T_BM1 4 14" xfId="41616"/>
    <cellStyle name="T_BM1 4 15" xfId="46494"/>
    <cellStyle name="T_BM1 4 16" xfId="52518"/>
    <cellStyle name="T_BM1 4 2" xfId="7467"/>
    <cellStyle name="T_BM1 4 2 2" xfId="19194"/>
    <cellStyle name="T_BM1 4 2 3" xfId="26411"/>
    <cellStyle name="T_BM1 4 2 4" xfId="31475"/>
    <cellStyle name="T_BM1 4 2 5" xfId="36153"/>
    <cellStyle name="T_BM1 4 2 6" xfId="41617"/>
    <cellStyle name="T_BM1 4 2 7" xfId="46495"/>
    <cellStyle name="T_BM1 4 2 8" xfId="52519"/>
    <cellStyle name="T_BM1 4 3" xfId="7970"/>
    <cellStyle name="T_BM1 4 3 2" xfId="19195"/>
    <cellStyle name="T_BM1 4 3 3" xfId="26412"/>
    <cellStyle name="T_BM1 4 3 4" xfId="31476"/>
    <cellStyle name="T_BM1 4 3 5" xfId="36154"/>
    <cellStyle name="T_BM1 4 3 6" xfId="41618"/>
    <cellStyle name="T_BM1 4 3 7" xfId="46496"/>
    <cellStyle name="T_BM1 4 3 8" xfId="52520"/>
    <cellStyle name="T_BM1 4 4" xfId="8326"/>
    <cellStyle name="T_BM1 4 4 2" xfId="19196"/>
    <cellStyle name="T_BM1 4 4 3" xfId="26413"/>
    <cellStyle name="T_BM1 4 4 4" xfId="31477"/>
    <cellStyle name="T_BM1 4 4 5" xfId="36155"/>
    <cellStyle name="T_BM1 4 4 6" xfId="41619"/>
    <cellStyle name="T_BM1 4 4 7" xfId="46497"/>
    <cellStyle name="T_BM1 4 4 8" xfId="52521"/>
    <cellStyle name="T_BM1 4 5" xfId="8745"/>
    <cellStyle name="T_BM1 4 5 2" xfId="19197"/>
    <cellStyle name="T_BM1 4 5 3" xfId="26414"/>
    <cellStyle name="T_BM1 4 5 4" xfId="31478"/>
    <cellStyle name="T_BM1 4 5 5" xfId="36156"/>
    <cellStyle name="T_BM1 4 5 6" xfId="41620"/>
    <cellStyle name="T_BM1 4 5 7" xfId="46498"/>
    <cellStyle name="T_BM1 4 5 8" xfId="52522"/>
    <cellStyle name="T_BM1 4 6" xfId="9108"/>
    <cellStyle name="T_BM1 4 6 2" xfId="19198"/>
    <cellStyle name="T_BM1 4 6 3" xfId="26415"/>
    <cellStyle name="T_BM1 4 6 4" xfId="31479"/>
    <cellStyle name="T_BM1 4 6 5" xfId="36157"/>
    <cellStyle name="T_BM1 4 6 6" xfId="41621"/>
    <cellStyle name="T_BM1 4 6 7" xfId="46499"/>
    <cellStyle name="T_BM1 4 6 8" xfId="52523"/>
    <cellStyle name="T_BM1 4 7" xfId="9541"/>
    <cellStyle name="T_BM1 4 7 2" xfId="19199"/>
    <cellStyle name="T_BM1 4 7 3" xfId="26416"/>
    <cellStyle name="T_BM1 4 7 4" xfId="31480"/>
    <cellStyle name="T_BM1 4 7 5" xfId="36158"/>
    <cellStyle name="T_BM1 4 7 6" xfId="41622"/>
    <cellStyle name="T_BM1 4 7 7" xfId="46500"/>
    <cellStyle name="T_BM1 4 7 8" xfId="52524"/>
    <cellStyle name="T_BM1 4 8" xfId="9855"/>
    <cellStyle name="T_BM1 4 8 2" xfId="19200"/>
    <cellStyle name="T_BM1 4 8 3" xfId="26417"/>
    <cellStyle name="T_BM1 4 8 4" xfId="31481"/>
    <cellStyle name="T_BM1 4 8 5" xfId="36159"/>
    <cellStyle name="T_BM1 4 8 6" xfId="41623"/>
    <cellStyle name="T_BM1 4 8 7" xfId="46501"/>
    <cellStyle name="T_BM1 4 8 8" xfId="52525"/>
    <cellStyle name="T_BM1 4 9" xfId="10124"/>
    <cellStyle name="T_BM1 4 9 2" xfId="19201"/>
    <cellStyle name="T_BM1 4 9 3" xfId="26418"/>
    <cellStyle name="T_BM1 4 9 4" xfId="31482"/>
    <cellStyle name="T_BM1 4 9 5" xfId="36160"/>
    <cellStyle name="T_BM1 4 9 6" xfId="41624"/>
    <cellStyle name="T_BM1 4 9 7" xfId="46502"/>
    <cellStyle name="T_BM1 4 9 8" xfId="52526"/>
    <cellStyle name="T_BM1 5" xfId="3852"/>
    <cellStyle name="T_BM1 5 2" xfId="19202"/>
    <cellStyle name="T_BM1 5 3" xfId="26419"/>
    <cellStyle name="T_BM1 5 4" xfId="31483"/>
    <cellStyle name="T_BM1 5 5" xfId="36161"/>
    <cellStyle name="T_BM1 5 6" xfId="41625"/>
    <cellStyle name="T_BM1 5 7" xfId="46503"/>
    <cellStyle name="T_BM1 5 8" xfId="52527"/>
    <cellStyle name="T_BM1 6" xfId="6225"/>
    <cellStyle name="T_BM1 6 2" xfId="19203"/>
    <cellStyle name="T_BM1 6 3" xfId="26420"/>
    <cellStyle name="T_BM1 6 4" xfId="31484"/>
    <cellStyle name="T_BM1 6 5" xfId="36162"/>
    <cellStyle name="T_BM1 6 6" xfId="41626"/>
    <cellStyle name="T_BM1 6 7" xfId="46504"/>
    <cellStyle name="T_BM1 6 8" xfId="52528"/>
    <cellStyle name="T_BM1 7" xfId="12056"/>
    <cellStyle name="T_BM7" xfId="2289"/>
    <cellStyle name="T_BM7 2" xfId="4913"/>
    <cellStyle name="T_BM7 2 10" xfId="26421"/>
    <cellStyle name="T_BM7 2 11" xfId="31485"/>
    <cellStyle name="T_BM7 2 12" xfId="36163"/>
    <cellStyle name="T_BM7 2 13" xfId="41627"/>
    <cellStyle name="T_BM7 2 14" xfId="46505"/>
    <cellStyle name="T_BM7 2 15" xfId="52529"/>
    <cellStyle name="T_BM7 2 2" xfId="7201"/>
    <cellStyle name="T_BM7 2 2 2" xfId="19205"/>
    <cellStyle name="T_BM7 2 2 3" xfId="26422"/>
    <cellStyle name="T_BM7 2 2 4" xfId="31486"/>
    <cellStyle name="T_BM7 2 2 5" xfId="36164"/>
    <cellStyle name="T_BM7 2 2 6" xfId="41628"/>
    <cellStyle name="T_BM7 2 2 7" xfId="46506"/>
    <cellStyle name="T_BM7 2 2 8" xfId="52530"/>
    <cellStyle name="T_BM7 2 3" xfId="7747"/>
    <cellStyle name="T_BM7 2 3 2" xfId="19206"/>
    <cellStyle name="T_BM7 2 3 3" xfId="26423"/>
    <cellStyle name="T_BM7 2 3 4" xfId="31487"/>
    <cellStyle name="T_BM7 2 3 5" xfId="36165"/>
    <cellStyle name="T_BM7 2 3 6" xfId="41629"/>
    <cellStyle name="T_BM7 2 3 7" xfId="46507"/>
    <cellStyle name="T_BM7 2 3 8" xfId="52531"/>
    <cellStyle name="T_BM7 2 4" xfId="8071"/>
    <cellStyle name="T_BM7 2 4 2" xfId="19207"/>
    <cellStyle name="T_BM7 2 4 3" xfId="26424"/>
    <cellStyle name="T_BM7 2 4 4" xfId="31488"/>
    <cellStyle name="T_BM7 2 4 5" xfId="36166"/>
    <cellStyle name="T_BM7 2 4 6" xfId="41630"/>
    <cellStyle name="T_BM7 2 4 7" xfId="46508"/>
    <cellStyle name="T_BM7 2 4 8" xfId="52532"/>
    <cellStyle name="T_BM7 2 5" xfId="8520"/>
    <cellStyle name="T_BM7 2 5 2" xfId="19208"/>
    <cellStyle name="T_BM7 2 5 3" xfId="26425"/>
    <cellStyle name="T_BM7 2 5 4" xfId="31489"/>
    <cellStyle name="T_BM7 2 5 5" xfId="36167"/>
    <cellStyle name="T_BM7 2 5 6" xfId="41631"/>
    <cellStyle name="T_BM7 2 5 7" xfId="46509"/>
    <cellStyle name="T_BM7 2 5 8" xfId="52533"/>
    <cellStyle name="T_BM7 2 6" xfId="8867"/>
    <cellStyle name="T_BM7 2 6 2" xfId="19209"/>
    <cellStyle name="T_BM7 2 6 3" xfId="26426"/>
    <cellStyle name="T_BM7 2 6 4" xfId="31490"/>
    <cellStyle name="T_BM7 2 6 5" xfId="36168"/>
    <cellStyle name="T_BM7 2 6 6" xfId="41632"/>
    <cellStyle name="T_BM7 2 6 7" xfId="46510"/>
    <cellStyle name="T_BM7 2 6 8" xfId="52534"/>
    <cellStyle name="T_BM7 2 7" xfId="9679"/>
    <cellStyle name="T_BM7 2 7 2" xfId="19210"/>
    <cellStyle name="T_BM7 2 7 3" xfId="26427"/>
    <cellStyle name="T_BM7 2 7 4" xfId="31491"/>
    <cellStyle name="T_BM7 2 7 5" xfId="36169"/>
    <cellStyle name="T_BM7 2 7 6" xfId="41633"/>
    <cellStyle name="T_BM7 2 7 7" xfId="46511"/>
    <cellStyle name="T_BM7 2 7 8" xfId="52535"/>
    <cellStyle name="T_BM7 2 8" xfId="9946"/>
    <cellStyle name="T_BM7 2 8 2" xfId="19211"/>
    <cellStyle name="T_BM7 2 8 3" xfId="26428"/>
    <cellStyle name="T_BM7 2 8 4" xfId="31492"/>
    <cellStyle name="T_BM7 2 8 5" xfId="36170"/>
    <cellStyle name="T_BM7 2 8 6" xfId="41634"/>
    <cellStyle name="T_BM7 2 8 7" xfId="46512"/>
    <cellStyle name="T_BM7 2 8 8" xfId="52536"/>
    <cellStyle name="T_BM7 2 9" xfId="19204"/>
    <cellStyle name="T_BM7 3" xfId="4491"/>
    <cellStyle name="T_BM7 3 10" xfId="26429"/>
    <cellStyle name="T_BM7 3 11" xfId="31493"/>
    <cellStyle name="T_BM7 3 12" xfId="36171"/>
    <cellStyle name="T_BM7 3 13" xfId="41635"/>
    <cellStyle name="T_BM7 3 14" xfId="46513"/>
    <cellStyle name="T_BM7 3 15" xfId="52537"/>
    <cellStyle name="T_BM7 3 2" xfId="6951"/>
    <cellStyle name="T_BM7 3 2 2" xfId="19213"/>
    <cellStyle name="T_BM7 3 2 3" xfId="26430"/>
    <cellStyle name="T_BM7 3 2 4" xfId="31494"/>
    <cellStyle name="T_BM7 3 2 5" xfId="36172"/>
    <cellStyle name="T_BM7 3 2 6" xfId="41636"/>
    <cellStyle name="T_BM7 3 2 7" xfId="46514"/>
    <cellStyle name="T_BM7 3 2 8" xfId="52538"/>
    <cellStyle name="T_BM7 3 3" xfId="7576"/>
    <cellStyle name="T_BM7 3 3 2" xfId="19214"/>
    <cellStyle name="T_BM7 3 3 3" xfId="26431"/>
    <cellStyle name="T_BM7 3 3 4" xfId="31495"/>
    <cellStyle name="T_BM7 3 3 5" xfId="36173"/>
    <cellStyle name="T_BM7 3 3 6" xfId="41637"/>
    <cellStyle name="T_BM7 3 3 7" xfId="46515"/>
    <cellStyle name="T_BM7 3 3 8" xfId="52539"/>
    <cellStyle name="T_BM7 3 4" xfId="5926"/>
    <cellStyle name="T_BM7 3 4 2" xfId="19215"/>
    <cellStyle name="T_BM7 3 4 3" xfId="26432"/>
    <cellStyle name="T_BM7 3 4 4" xfId="31496"/>
    <cellStyle name="T_BM7 3 4 5" xfId="36174"/>
    <cellStyle name="T_BM7 3 4 6" xfId="41638"/>
    <cellStyle name="T_BM7 3 4 7" xfId="46516"/>
    <cellStyle name="T_BM7 3 4 8" xfId="52540"/>
    <cellStyle name="T_BM7 3 5" xfId="6480"/>
    <cellStyle name="T_BM7 3 5 2" xfId="19216"/>
    <cellStyle name="T_BM7 3 5 3" xfId="26433"/>
    <cellStyle name="T_BM7 3 5 4" xfId="31497"/>
    <cellStyle name="T_BM7 3 5 5" xfId="36175"/>
    <cellStyle name="T_BM7 3 5 6" xfId="41639"/>
    <cellStyle name="T_BM7 3 5 7" xfId="46517"/>
    <cellStyle name="T_BM7 3 5 8" xfId="52541"/>
    <cellStyle name="T_BM7 3 6" xfId="8282"/>
    <cellStyle name="T_BM7 3 6 2" xfId="19217"/>
    <cellStyle name="T_BM7 3 6 3" xfId="26434"/>
    <cellStyle name="T_BM7 3 6 4" xfId="31498"/>
    <cellStyle name="T_BM7 3 6 5" xfId="36176"/>
    <cellStyle name="T_BM7 3 6 6" xfId="41640"/>
    <cellStyle name="T_BM7 3 6 7" xfId="46518"/>
    <cellStyle name="T_BM7 3 6 8" xfId="52542"/>
    <cellStyle name="T_BM7 3 7" xfId="6471"/>
    <cellStyle name="T_BM7 3 7 2" xfId="19218"/>
    <cellStyle name="T_BM7 3 7 3" xfId="26435"/>
    <cellStyle name="T_BM7 3 7 4" xfId="31499"/>
    <cellStyle name="T_BM7 3 7 5" xfId="36177"/>
    <cellStyle name="T_BM7 3 7 6" xfId="41641"/>
    <cellStyle name="T_BM7 3 7 7" xfId="46519"/>
    <cellStyle name="T_BM7 3 7 8" xfId="52543"/>
    <cellStyle name="T_BM7 3 8" xfId="4175"/>
    <cellStyle name="T_BM7 3 8 2" xfId="19219"/>
    <cellStyle name="T_BM7 3 8 3" xfId="26436"/>
    <cellStyle name="T_BM7 3 8 4" xfId="31500"/>
    <cellStyle name="T_BM7 3 8 5" xfId="36178"/>
    <cellStyle name="T_BM7 3 8 6" xfId="41642"/>
    <cellStyle name="T_BM7 3 8 7" xfId="46520"/>
    <cellStyle name="T_BM7 3 8 8" xfId="52544"/>
    <cellStyle name="T_BM7 3 9" xfId="7241"/>
    <cellStyle name="T_BM7 3 9 2" xfId="26437"/>
    <cellStyle name="T_BM7 3 9 3" xfId="31501"/>
    <cellStyle name="T_BM7 3 9 4" xfId="36179"/>
    <cellStyle name="T_BM7 3 9 5" xfId="41643"/>
    <cellStyle name="T_BM7 3 9 6" xfId="46521"/>
    <cellStyle name="T_BM7 3 9 7" xfId="52545"/>
    <cellStyle name="T_BM7 4" xfId="5246"/>
    <cellStyle name="T_BM7 4 10" xfId="19221"/>
    <cellStyle name="T_BM7 4 11" xfId="26438"/>
    <cellStyle name="T_BM7 4 12" xfId="31502"/>
    <cellStyle name="T_BM7 4 13" xfId="36180"/>
    <cellStyle name="T_BM7 4 14" xfId="41644"/>
    <cellStyle name="T_BM7 4 15" xfId="46522"/>
    <cellStyle name="T_BM7 4 16" xfId="52546"/>
    <cellStyle name="T_BM7 4 2" xfId="7498"/>
    <cellStyle name="T_BM7 4 2 2" xfId="19222"/>
    <cellStyle name="T_BM7 4 2 3" xfId="26439"/>
    <cellStyle name="T_BM7 4 2 4" xfId="31503"/>
    <cellStyle name="T_BM7 4 2 5" xfId="36181"/>
    <cellStyle name="T_BM7 4 2 6" xfId="41645"/>
    <cellStyle name="T_BM7 4 2 7" xfId="46523"/>
    <cellStyle name="T_BM7 4 2 8" xfId="52547"/>
    <cellStyle name="T_BM7 4 3" xfId="7993"/>
    <cellStyle name="T_BM7 4 3 2" xfId="19223"/>
    <cellStyle name="T_BM7 4 3 3" xfId="26440"/>
    <cellStyle name="T_BM7 4 3 4" xfId="31504"/>
    <cellStyle name="T_BM7 4 3 5" xfId="36182"/>
    <cellStyle name="T_BM7 4 3 6" xfId="41646"/>
    <cellStyle name="T_BM7 4 3 7" xfId="46524"/>
    <cellStyle name="T_BM7 4 3 8" xfId="52548"/>
    <cellStyle name="T_BM7 4 4" xfId="8357"/>
    <cellStyle name="T_BM7 4 4 2" xfId="19224"/>
    <cellStyle name="T_BM7 4 4 3" xfId="26441"/>
    <cellStyle name="T_BM7 4 4 4" xfId="31505"/>
    <cellStyle name="T_BM7 4 4 5" xfId="36183"/>
    <cellStyle name="T_BM7 4 4 6" xfId="41647"/>
    <cellStyle name="T_BM7 4 4 7" xfId="46525"/>
    <cellStyle name="T_BM7 4 4 8" xfId="52549"/>
    <cellStyle name="T_BM7 4 5" xfId="8769"/>
    <cellStyle name="T_BM7 4 5 2" xfId="19225"/>
    <cellStyle name="T_BM7 4 5 3" xfId="26442"/>
    <cellStyle name="T_BM7 4 5 4" xfId="31506"/>
    <cellStyle name="T_BM7 4 5 5" xfId="36184"/>
    <cellStyle name="T_BM7 4 5 6" xfId="41648"/>
    <cellStyle name="T_BM7 4 5 7" xfId="46526"/>
    <cellStyle name="T_BM7 4 5 8" xfId="52550"/>
    <cellStyle name="T_BM7 4 6" xfId="9139"/>
    <cellStyle name="T_BM7 4 6 2" xfId="19226"/>
    <cellStyle name="T_BM7 4 6 3" xfId="26443"/>
    <cellStyle name="T_BM7 4 6 4" xfId="31507"/>
    <cellStyle name="T_BM7 4 6 5" xfId="36185"/>
    <cellStyle name="T_BM7 4 6 6" xfId="41649"/>
    <cellStyle name="T_BM7 4 6 7" xfId="46527"/>
    <cellStyle name="T_BM7 4 6 8" xfId="52551"/>
    <cellStyle name="T_BM7 4 7" xfId="9561"/>
    <cellStyle name="T_BM7 4 7 2" xfId="19227"/>
    <cellStyle name="T_BM7 4 7 3" xfId="26444"/>
    <cellStyle name="T_BM7 4 7 4" xfId="31508"/>
    <cellStyle name="T_BM7 4 7 5" xfId="36186"/>
    <cellStyle name="T_BM7 4 7 6" xfId="41650"/>
    <cellStyle name="T_BM7 4 7 7" xfId="46528"/>
    <cellStyle name="T_BM7 4 7 8" xfId="52552"/>
    <cellStyle name="T_BM7 4 8" xfId="9876"/>
    <cellStyle name="T_BM7 4 8 2" xfId="19228"/>
    <cellStyle name="T_BM7 4 8 3" xfId="26445"/>
    <cellStyle name="T_BM7 4 8 4" xfId="31509"/>
    <cellStyle name="T_BM7 4 8 5" xfId="36187"/>
    <cellStyle name="T_BM7 4 8 6" xfId="41651"/>
    <cellStyle name="T_BM7 4 8 7" xfId="46529"/>
    <cellStyle name="T_BM7 4 8 8" xfId="52553"/>
    <cellStyle name="T_BM7 4 9" xfId="10144"/>
    <cellStyle name="T_BM7 4 9 2" xfId="19229"/>
    <cellStyle name="T_BM7 4 9 3" xfId="26446"/>
    <cellStyle name="T_BM7 4 9 4" xfId="31510"/>
    <cellStyle name="T_BM7 4 9 5" xfId="36188"/>
    <cellStyle name="T_BM7 4 9 6" xfId="41652"/>
    <cellStyle name="T_BM7 4 9 7" xfId="46530"/>
    <cellStyle name="T_BM7 4 9 8" xfId="52554"/>
    <cellStyle name="T_BM7 5" xfId="5400"/>
    <cellStyle name="T_BM7 5 2" xfId="19230"/>
    <cellStyle name="T_BM7 5 3" xfId="26447"/>
    <cellStyle name="T_BM7 5 4" xfId="31511"/>
    <cellStyle name="T_BM7 5 5" xfId="36189"/>
    <cellStyle name="T_BM7 5 6" xfId="41653"/>
    <cellStyle name="T_BM7 5 7" xfId="46531"/>
    <cellStyle name="T_BM7 5 8" xfId="52555"/>
    <cellStyle name="T_BM7 6" xfId="6226"/>
    <cellStyle name="T_BM7 6 2" xfId="19231"/>
    <cellStyle name="T_BM7 6 3" xfId="26448"/>
    <cellStyle name="T_BM7 6 4" xfId="31512"/>
    <cellStyle name="T_BM7 6 5" xfId="36190"/>
    <cellStyle name="T_BM7 6 6" xfId="41654"/>
    <cellStyle name="T_BM7 6 7" xfId="46532"/>
    <cellStyle name="T_BM7 6 8" xfId="52556"/>
    <cellStyle name="T_BM7 7" xfId="12057"/>
    <cellStyle name="T_Book1" xfId="2290"/>
    <cellStyle name="T_Book1 2" xfId="4914"/>
    <cellStyle name="T_Book1 2 10" xfId="26449"/>
    <cellStyle name="T_Book1 2 11" xfId="31513"/>
    <cellStyle name="T_Book1 2 12" xfId="36191"/>
    <cellStyle name="T_Book1 2 13" xfId="41655"/>
    <cellStyle name="T_Book1 2 14" xfId="46533"/>
    <cellStyle name="T_Book1 2 15" xfId="52557"/>
    <cellStyle name="T_Book1 2 2" xfId="7202"/>
    <cellStyle name="T_Book1 2 2 2" xfId="19233"/>
    <cellStyle name="T_Book1 2 2 3" xfId="26450"/>
    <cellStyle name="T_Book1 2 2 4" xfId="31514"/>
    <cellStyle name="T_Book1 2 2 5" xfId="36192"/>
    <cellStyle name="T_Book1 2 2 6" xfId="41656"/>
    <cellStyle name="T_Book1 2 2 7" xfId="46534"/>
    <cellStyle name="T_Book1 2 2 8" xfId="52558"/>
    <cellStyle name="T_Book1 2 3" xfId="7748"/>
    <cellStyle name="T_Book1 2 3 2" xfId="19234"/>
    <cellStyle name="T_Book1 2 3 3" xfId="26451"/>
    <cellStyle name="T_Book1 2 3 4" xfId="31515"/>
    <cellStyle name="T_Book1 2 3 5" xfId="36193"/>
    <cellStyle name="T_Book1 2 3 6" xfId="41657"/>
    <cellStyle name="T_Book1 2 3 7" xfId="46535"/>
    <cellStyle name="T_Book1 2 3 8" xfId="52559"/>
    <cellStyle name="T_Book1 2 4" xfId="8072"/>
    <cellStyle name="T_Book1 2 4 2" xfId="19235"/>
    <cellStyle name="T_Book1 2 4 3" xfId="26452"/>
    <cellStyle name="T_Book1 2 4 4" xfId="31516"/>
    <cellStyle name="T_Book1 2 4 5" xfId="36194"/>
    <cellStyle name="T_Book1 2 4 6" xfId="41658"/>
    <cellStyle name="T_Book1 2 4 7" xfId="46536"/>
    <cellStyle name="T_Book1 2 4 8" xfId="52560"/>
    <cellStyle name="T_Book1 2 5" xfId="8521"/>
    <cellStyle name="T_Book1 2 5 2" xfId="19236"/>
    <cellStyle name="T_Book1 2 5 3" xfId="26453"/>
    <cellStyle name="T_Book1 2 5 4" xfId="31517"/>
    <cellStyle name="T_Book1 2 5 5" xfId="36195"/>
    <cellStyle name="T_Book1 2 5 6" xfId="41659"/>
    <cellStyle name="T_Book1 2 5 7" xfId="46537"/>
    <cellStyle name="T_Book1 2 5 8" xfId="52561"/>
    <cellStyle name="T_Book1 2 6" xfId="8868"/>
    <cellStyle name="T_Book1 2 6 2" xfId="19237"/>
    <cellStyle name="T_Book1 2 6 3" xfId="26454"/>
    <cellStyle name="T_Book1 2 6 4" xfId="31518"/>
    <cellStyle name="T_Book1 2 6 5" xfId="36196"/>
    <cellStyle name="T_Book1 2 6 6" xfId="41660"/>
    <cellStyle name="T_Book1 2 6 7" xfId="46538"/>
    <cellStyle name="T_Book1 2 6 8" xfId="52562"/>
    <cellStyle name="T_Book1 2 7" xfId="9680"/>
    <cellStyle name="T_Book1 2 7 2" xfId="19238"/>
    <cellStyle name="T_Book1 2 7 3" xfId="26455"/>
    <cellStyle name="T_Book1 2 7 4" xfId="31519"/>
    <cellStyle name="T_Book1 2 7 5" xfId="36197"/>
    <cellStyle name="T_Book1 2 7 6" xfId="41661"/>
    <cellStyle name="T_Book1 2 7 7" xfId="46539"/>
    <cellStyle name="T_Book1 2 7 8" xfId="52563"/>
    <cellStyle name="T_Book1 2 8" xfId="9947"/>
    <cellStyle name="T_Book1 2 8 2" xfId="19239"/>
    <cellStyle name="T_Book1 2 8 3" xfId="26456"/>
    <cellStyle name="T_Book1 2 8 4" xfId="31520"/>
    <cellStyle name="T_Book1 2 8 5" xfId="36198"/>
    <cellStyle name="T_Book1 2 8 6" xfId="41662"/>
    <cellStyle name="T_Book1 2 8 7" xfId="46540"/>
    <cellStyle name="T_Book1 2 8 8" xfId="52564"/>
    <cellStyle name="T_Book1 2 9" xfId="19232"/>
    <cellStyle name="T_Book1 3" xfId="4484"/>
    <cellStyle name="T_Book1 3 10" xfId="26457"/>
    <cellStyle name="T_Book1 3 11" xfId="31521"/>
    <cellStyle name="T_Book1 3 12" xfId="36199"/>
    <cellStyle name="T_Book1 3 13" xfId="41663"/>
    <cellStyle name="T_Book1 3 14" xfId="46541"/>
    <cellStyle name="T_Book1 3 15" xfId="52565"/>
    <cellStyle name="T_Book1 3 2" xfId="6768"/>
    <cellStyle name="T_Book1 3 2 2" xfId="19241"/>
    <cellStyle name="T_Book1 3 2 3" xfId="26458"/>
    <cellStyle name="T_Book1 3 2 4" xfId="31522"/>
    <cellStyle name="T_Book1 3 2 5" xfId="36200"/>
    <cellStyle name="T_Book1 3 2 6" xfId="41664"/>
    <cellStyle name="T_Book1 3 2 7" xfId="46542"/>
    <cellStyle name="T_Book1 3 2 8" xfId="52566"/>
    <cellStyle name="T_Book1 3 3" xfId="5218"/>
    <cellStyle name="T_Book1 3 3 2" xfId="19242"/>
    <cellStyle name="T_Book1 3 3 3" xfId="26459"/>
    <cellStyle name="T_Book1 3 3 4" xfId="31523"/>
    <cellStyle name="T_Book1 3 3 5" xfId="36201"/>
    <cellStyle name="T_Book1 3 3 6" xfId="41665"/>
    <cellStyle name="T_Book1 3 3 7" xfId="46543"/>
    <cellStyle name="T_Book1 3 3 8" xfId="52567"/>
    <cellStyle name="T_Book1 3 4" xfId="6565"/>
    <cellStyle name="T_Book1 3 4 2" xfId="19243"/>
    <cellStyle name="T_Book1 3 4 3" xfId="26460"/>
    <cellStyle name="T_Book1 3 4 4" xfId="31524"/>
    <cellStyle name="T_Book1 3 4 5" xfId="36202"/>
    <cellStyle name="T_Book1 3 4 6" xfId="41666"/>
    <cellStyle name="T_Book1 3 4 7" xfId="46544"/>
    <cellStyle name="T_Book1 3 4 8" xfId="52568"/>
    <cellStyle name="T_Book1 3 5" xfId="7862"/>
    <cellStyle name="T_Book1 3 5 2" xfId="19244"/>
    <cellStyle name="T_Book1 3 5 3" xfId="26461"/>
    <cellStyle name="T_Book1 3 5 4" xfId="31525"/>
    <cellStyle name="T_Book1 3 5 5" xfId="36203"/>
    <cellStyle name="T_Book1 3 5 6" xfId="41667"/>
    <cellStyle name="T_Book1 3 5 7" xfId="46545"/>
    <cellStyle name="T_Book1 3 5 8" xfId="52569"/>
    <cellStyle name="T_Book1 3 6" xfId="6408"/>
    <cellStyle name="T_Book1 3 6 2" xfId="19245"/>
    <cellStyle name="T_Book1 3 6 3" xfId="26462"/>
    <cellStyle name="T_Book1 3 6 4" xfId="31526"/>
    <cellStyle name="T_Book1 3 6 5" xfId="36204"/>
    <cellStyle name="T_Book1 3 6 6" xfId="41668"/>
    <cellStyle name="T_Book1 3 6 7" xfId="46546"/>
    <cellStyle name="T_Book1 3 6 8" xfId="52570"/>
    <cellStyle name="T_Book1 3 7" xfId="6591"/>
    <cellStyle name="T_Book1 3 7 2" xfId="19246"/>
    <cellStyle name="T_Book1 3 7 3" xfId="26463"/>
    <cellStyle name="T_Book1 3 7 4" xfId="31527"/>
    <cellStyle name="T_Book1 3 7 5" xfId="36205"/>
    <cellStyle name="T_Book1 3 7 6" xfId="41669"/>
    <cellStyle name="T_Book1 3 7 7" xfId="46547"/>
    <cellStyle name="T_Book1 3 7 8" xfId="52571"/>
    <cellStyle name="T_Book1 3 8" xfId="6123"/>
    <cellStyle name="T_Book1 3 8 2" xfId="19247"/>
    <cellStyle name="T_Book1 3 8 3" xfId="26464"/>
    <cellStyle name="T_Book1 3 8 4" xfId="31528"/>
    <cellStyle name="T_Book1 3 8 5" xfId="36206"/>
    <cellStyle name="T_Book1 3 8 6" xfId="41670"/>
    <cellStyle name="T_Book1 3 8 7" xfId="46548"/>
    <cellStyle name="T_Book1 3 8 8" xfId="52572"/>
    <cellStyle name="T_Book1 3 9" xfId="8243"/>
    <cellStyle name="T_Book1 3 9 2" xfId="26465"/>
    <cellStyle name="T_Book1 3 9 3" xfId="31529"/>
    <cellStyle name="T_Book1 3 9 4" xfId="36207"/>
    <cellStyle name="T_Book1 3 9 5" xfId="41671"/>
    <cellStyle name="T_Book1 3 9 6" xfId="46549"/>
    <cellStyle name="T_Book1 3 9 7" xfId="52573"/>
    <cellStyle name="T_Book1 4" xfId="5429"/>
    <cellStyle name="T_Book1 4 10" xfId="19249"/>
    <cellStyle name="T_Book1 4 11" xfId="26466"/>
    <cellStyle name="T_Book1 4 12" xfId="31530"/>
    <cellStyle name="T_Book1 4 13" xfId="36208"/>
    <cellStyle name="T_Book1 4 14" xfId="41672"/>
    <cellStyle name="T_Book1 4 15" xfId="46550"/>
    <cellStyle name="T_Book1 4 16" xfId="52574"/>
    <cellStyle name="T_Book1 4 2" xfId="7496"/>
    <cellStyle name="T_Book1 4 2 2" xfId="19250"/>
    <cellStyle name="T_Book1 4 2 3" xfId="26467"/>
    <cellStyle name="T_Book1 4 2 4" xfId="31531"/>
    <cellStyle name="T_Book1 4 2 5" xfId="36209"/>
    <cellStyle name="T_Book1 4 2 6" xfId="41673"/>
    <cellStyle name="T_Book1 4 2 7" xfId="46551"/>
    <cellStyle name="T_Book1 4 2 8" xfId="52575"/>
    <cellStyle name="T_Book1 4 3" xfId="7991"/>
    <cellStyle name="T_Book1 4 3 2" xfId="19251"/>
    <cellStyle name="T_Book1 4 3 3" xfId="26468"/>
    <cellStyle name="T_Book1 4 3 4" xfId="31532"/>
    <cellStyle name="T_Book1 4 3 5" xfId="36210"/>
    <cellStyle name="T_Book1 4 3 6" xfId="41674"/>
    <cellStyle name="T_Book1 4 3 7" xfId="46552"/>
    <cellStyle name="T_Book1 4 3 8" xfId="52576"/>
    <cellStyle name="T_Book1 4 4" xfId="8355"/>
    <cellStyle name="T_Book1 4 4 2" xfId="19252"/>
    <cellStyle name="T_Book1 4 4 3" xfId="26469"/>
    <cellStyle name="T_Book1 4 4 4" xfId="31533"/>
    <cellStyle name="T_Book1 4 4 5" xfId="36211"/>
    <cellStyle name="T_Book1 4 4 6" xfId="41675"/>
    <cellStyle name="T_Book1 4 4 7" xfId="46553"/>
    <cellStyle name="T_Book1 4 4 8" xfId="52577"/>
    <cellStyle name="T_Book1 4 5" xfId="8767"/>
    <cellStyle name="T_Book1 4 5 2" xfId="19253"/>
    <cellStyle name="T_Book1 4 5 3" xfId="26470"/>
    <cellStyle name="T_Book1 4 5 4" xfId="31534"/>
    <cellStyle name="T_Book1 4 5 5" xfId="36212"/>
    <cellStyle name="T_Book1 4 5 6" xfId="41676"/>
    <cellStyle name="T_Book1 4 5 7" xfId="46554"/>
    <cellStyle name="T_Book1 4 5 8" xfId="52578"/>
    <cellStyle name="T_Book1 4 6" xfId="9137"/>
    <cellStyle name="T_Book1 4 6 2" xfId="19254"/>
    <cellStyle name="T_Book1 4 6 3" xfId="26471"/>
    <cellStyle name="T_Book1 4 6 4" xfId="31535"/>
    <cellStyle name="T_Book1 4 6 5" xfId="36213"/>
    <cellStyle name="T_Book1 4 6 6" xfId="41677"/>
    <cellStyle name="T_Book1 4 6 7" xfId="46555"/>
    <cellStyle name="T_Book1 4 6 8" xfId="52579"/>
    <cellStyle name="T_Book1 4 7" xfId="9559"/>
    <cellStyle name="T_Book1 4 7 2" xfId="19255"/>
    <cellStyle name="T_Book1 4 7 3" xfId="26472"/>
    <cellStyle name="T_Book1 4 7 4" xfId="31536"/>
    <cellStyle name="T_Book1 4 7 5" xfId="36214"/>
    <cellStyle name="T_Book1 4 7 6" xfId="41678"/>
    <cellStyle name="T_Book1 4 7 7" xfId="46556"/>
    <cellStyle name="T_Book1 4 7 8" xfId="52580"/>
    <cellStyle name="T_Book1 4 8" xfId="9874"/>
    <cellStyle name="T_Book1 4 8 2" xfId="19256"/>
    <cellStyle name="T_Book1 4 8 3" xfId="26473"/>
    <cellStyle name="T_Book1 4 8 4" xfId="31537"/>
    <cellStyle name="T_Book1 4 8 5" xfId="36215"/>
    <cellStyle name="T_Book1 4 8 6" xfId="41679"/>
    <cellStyle name="T_Book1 4 8 7" xfId="46557"/>
    <cellStyle name="T_Book1 4 8 8" xfId="52581"/>
    <cellStyle name="T_Book1 4 9" xfId="10142"/>
    <cellStyle name="T_Book1 4 9 2" xfId="19257"/>
    <cellStyle name="T_Book1 4 9 3" xfId="26474"/>
    <cellStyle name="T_Book1 4 9 4" xfId="31538"/>
    <cellStyle name="T_Book1 4 9 5" xfId="36216"/>
    <cellStyle name="T_Book1 4 9 6" xfId="41680"/>
    <cellStyle name="T_Book1 4 9 7" xfId="46558"/>
    <cellStyle name="T_Book1 4 9 8" xfId="52582"/>
    <cellStyle name="T_Book1 5" xfId="3818"/>
    <cellStyle name="T_Book1 5 2" xfId="19258"/>
    <cellStyle name="T_Book1 5 3" xfId="26475"/>
    <cellStyle name="T_Book1 5 4" xfId="31539"/>
    <cellStyle name="T_Book1 5 5" xfId="36217"/>
    <cellStyle name="T_Book1 5 6" xfId="41681"/>
    <cellStyle name="T_Book1 5 7" xfId="46559"/>
    <cellStyle name="T_Book1 5 8" xfId="52583"/>
    <cellStyle name="T_Book1 6" xfId="6227"/>
    <cellStyle name="T_Book1 6 2" xfId="19259"/>
    <cellStyle name="T_Book1 6 3" xfId="26476"/>
    <cellStyle name="T_Book1 6 4" xfId="31540"/>
    <cellStyle name="T_Book1 6 5" xfId="36218"/>
    <cellStyle name="T_Book1 6 6" xfId="41682"/>
    <cellStyle name="T_Book1 6 7" xfId="46560"/>
    <cellStyle name="T_Book1 6 8" xfId="52584"/>
    <cellStyle name="T_Book1 7" xfId="12058"/>
    <cellStyle name="T_Book1_1" xfId="2291"/>
    <cellStyle name="T_Book1_1 2" xfId="4915"/>
    <cellStyle name="T_Book1_1 2 10" xfId="26477"/>
    <cellStyle name="T_Book1_1 2 11" xfId="31541"/>
    <cellStyle name="T_Book1_1 2 12" xfId="36219"/>
    <cellStyle name="T_Book1_1 2 13" xfId="41683"/>
    <cellStyle name="T_Book1_1 2 14" xfId="46561"/>
    <cellStyle name="T_Book1_1 2 15" xfId="52585"/>
    <cellStyle name="T_Book1_1 2 2" xfId="7203"/>
    <cellStyle name="T_Book1_1 2 2 2" xfId="19261"/>
    <cellStyle name="T_Book1_1 2 2 3" xfId="26478"/>
    <cellStyle name="T_Book1_1 2 2 4" xfId="31542"/>
    <cellStyle name="T_Book1_1 2 2 5" xfId="36220"/>
    <cellStyle name="T_Book1_1 2 2 6" xfId="41684"/>
    <cellStyle name="T_Book1_1 2 2 7" xfId="46562"/>
    <cellStyle name="T_Book1_1 2 2 8" xfId="52586"/>
    <cellStyle name="T_Book1_1 2 3" xfId="7749"/>
    <cellStyle name="T_Book1_1 2 3 2" xfId="19262"/>
    <cellStyle name="T_Book1_1 2 3 3" xfId="26479"/>
    <cellStyle name="T_Book1_1 2 3 4" xfId="31543"/>
    <cellStyle name="T_Book1_1 2 3 5" xfId="36221"/>
    <cellStyle name="T_Book1_1 2 3 6" xfId="41685"/>
    <cellStyle name="T_Book1_1 2 3 7" xfId="46563"/>
    <cellStyle name="T_Book1_1 2 3 8" xfId="52587"/>
    <cellStyle name="T_Book1_1 2 4" xfId="8073"/>
    <cellStyle name="T_Book1_1 2 4 2" xfId="19263"/>
    <cellStyle name="T_Book1_1 2 4 3" xfId="26480"/>
    <cellStyle name="T_Book1_1 2 4 4" xfId="31544"/>
    <cellStyle name="T_Book1_1 2 4 5" xfId="36222"/>
    <cellStyle name="T_Book1_1 2 4 6" xfId="41686"/>
    <cellStyle name="T_Book1_1 2 4 7" xfId="46564"/>
    <cellStyle name="T_Book1_1 2 4 8" xfId="52588"/>
    <cellStyle name="T_Book1_1 2 5" xfId="8522"/>
    <cellStyle name="T_Book1_1 2 5 2" xfId="19264"/>
    <cellStyle name="T_Book1_1 2 5 3" xfId="26481"/>
    <cellStyle name="T_Book1_1 2 5 4" xfId="31545"/>
    <cellStyle name="T_Book1_1 2 5 5" xfId="36223"/>
    <cellStyle name="T_Book1_1 2 5 6" xfId="41687"/>
    <cellStyle name="T_Book1_1 2 5 7" xfId="46565"/>
    <cellStyle name="T_Book1_1 2 5 8" xfId="52589"/>
    <cellStyle name="T_Book1_1 2 6" xfId="8869"/>
    <cellStyle name="T_Book1_1 2 6 2" xfId="19265"/>
    <cellStyle name="T_Book1_1 2 6 3" xfId="26482"/>
    <cellStyle name="T_Book1_1 2 6 4" xfId="31546"/>
    <cellStyle name="T_Book1_1 2 6 5" xfId="36224"/>
    <cellStyle name="T_Book1_1 2 6 6" xfId="41688"/>
    <cellStyle name="T_Book1_1 2 6 7" xfId="46566"/>
    <cellStyle name="T_Book1_1 2 6 8" xfId="52590"/>
    <cellStyle name="T_Book1_1 2 7" xfId="9681"/>
    <cellStyle name="T_Book1_1 2 7 2" xfId="19266"/>
    <cellStyle name="T_Book1_1 2 7 3" xfId="26483"/>
    <cellStyle name="T_Book1_1 2 7 4" xfId="31547"/>
    <cellStyle name="T_Book1_1 2 7 5" xfId="36225"/>
    <cellStyle name="T_Book1_1 2 7 6" xfId="41689"/>
    <cellStyle name="T_Book1_1 2 7 7" xfId="46567"/>
    <cellStyle name="T_Book1_1 2 7 8" xfId="52591"/>
    <cellStyle name="T_Book1_1 2 8" xfId="9948"/>
    <cellStyle name="T_Book1_1 2 8 2" xfId="19267"/>
    <cellStyle name="T_Book1_1 2 8 3" xfId="26484"/>
    <cellStyle name="T_Book1_1 2 8 4" xfId="31548"/>
    <cellStyle name="T_Book1_1 2 8 5" xfId="36226"/>
    <cellStyle name="T_Book1_1 2 8 6" xfId="41690"/>
    <cellStyle name="T_Book1_1 2 8 7" xfId="46568"/>
    <cellStyle name="T_Book1_1 2 8 8" xfId="52592"/>
    <cellStyle name="T_Book1_1 2 9" xfId="19260"/>
    <cellStyle name="T_Book1_1 3" xfId="4502"/>
    <cellStyle name="T_Book1_1 3 10" xfId="26485"/>
    <cellStyle name="T_Book1_1 3 11" xfId="31549"/>
    <cellStyle name="T_Book1_1 3 12" xfId="36227"/>
    <cellStyle name="T_Book1_1 3 13" xfId="41691"/>
    <cellStyle name="T_Book1_1 3 14" xfId="46569"/>
    <cellStyle name="T_Book1_1 3 15" xfId="52593"/>
    <cellStyle name="T_Book1_1 3 2" xfId="6767"/>
    <cellStyle name="T_Book1_1 3 2 2" xfId="19269"/>
    <cellStyle name="T_Book1_1 3 2 3" xfId="26486"/>
    <cellStyle name="T_Book1_1 3 2 4" xfId="31550"/>
    <cellStyle name="T_Book1_1 3 2 5" xfId="36228"/>
    <cellStyle name="T_Book1_1 3 2 6" xfId="41692"/>
    <cellStyle name="T_Book1_1 3 2 7" xfId="46570"/>
    <cellStyle name="T_Book1_1 3 2 8" xfId="52594"/>
    <cellStyle name="T_Book1_1 3 3" xfId="5534"/>
    <cellStyle name="T_Book1_1 3 3 2" xfId="19270"/>
    <cellStyle name="T_Book1_1 3 3 3" xfId="26487"/>
    <cellStyle name="T_Book1_1 3 3 4" xfId="31551"/>
    <cellStyle name="T_Book1_1 3 3 5" xfId="36229"/>
    <cellStyle name="T_Book1_1 3 3 6" xfId="41693"/>
    <cellStyle name="T_Book1_1 3 3 7" xfId="46571"/>
    <cellStyle name="T_Book1_1 3 3 8" xfId="52595"/>
    <cellStyle name="T_Book1_1 3 4" xfId="3777"/>
    <cellStyle name="T_Book1_1 3 4 2" xfId="19271"/>
    <cellStyle name="T_Book1_1 3 4 3" xfId="26488"/>
    <cellStyle name="T_Book1_1 3 4 4" xfId="31552"/>
    <cellStyle name="T_Book1_1 3 4 5" xfId="36230"/>
    <cellStyle name="T_Book1_1 3 4 6" xfId="41694"/>
    <cellStyle name="T_Book1_1 3 4 7" xfId="46572"/>
    <cellStyle name="T_Book1_1 3 4 8" xfId="52596"/>
    <cellStyle name="T_Book1_1 3 5" xfId="4329"/>
    <cellStyle name="T_Book1_1 3 5 2" xfId="19272"/>
    <cellStyle name="T_Book1_1 3 5 3" xfId="26489"/>
    <cellStyle name="T_Book1_1 3 5 4" xfId="31553"/>
    <cellStyle name="T_Book1_1 3 5 5" xfId="36231"/>
    <cellStyle name="T_Book1_1 3 5 6" xfId="41695"/>
    <cellStyle name="T_Book1_1 3 5 7" xfId="46573"/>
    <cellStyle name="T_Book1_1 3 5 8" xfId="52597"/>
    <cellStyle name="T_Book1_1 3 6" xfId="7546"/>
    <cellStyle name="T_Book1_1 3 6 2" xfId="19273"/>
    <cellStyle name="T_Book1_1 3 6 3" xfId="26490"/>
    <cellStyle name="T_Book1_1 3 6 4" xfId="31554"/>
    <cellStyle name="T_Book1_1 3 6 5" xfId="36232"/>
    <cellStyle name="T_Book1_1 3 6 6" xfId="41696"/>
    <cellStyle name="T_Book1_1 3 6 7" xfId="46574"/>
    <cellStyle name="T_Book1_1 3 6 8" xfId="52598"/>
    <cellStyle name="T_Book1_1 3 7" xfId="8637"/>
    <cellStyle name="T_Book1_1 3 7 2" xfId="19274"/>
    <cellStyle name="T_Book1_1 3 7 3" xfId="26491"/>
    <cellStyle name="T_Book1_1 3 7 4" xfId="31555"/>
    <cellStyle name="T_Book1_1 3 7 5" xfId="36233"/>
    <cellStyle name="T_Book1_1 3 7 6" xfId="41697"/>
    <cellStyle name="T_Book1_1 3 7 7" xfId="46575"/>
    <cellStyle name="T_Book1_1 3 7 8" xfId="52599"/>
    <cellStyle name="T_Book1_1 3 8" xfId="6334"/>
    <cellStyle name="T_Book1_1 3 8 2" xfId="19275"/>
    <cellStyle name="T_Book1_1 3 8 3" xfId="26492"/>
    <cellStyle name="T_Book1_1 3 8 4" xfId="31556"/>
    <cellStyle name="T_Book1_1 3 8 5" xfId="36234"/>
    <cellStyle name="T_Book1_1 3 8 6" xfId="41698"/>
    <cellStyle name="T_Book1_1 3 8 7" xfId="46576"/>
    <cellStyle name="T_Book1_1 3 8 8" xfId="52600"/>
    <cellStyle name="T_Book1_1 3 9" xfId="6296"/>
    <cellStyle name="T_Book1_1 3 9 2" xfId="26493"/>
    <cellStyle name="T_Book1_1 3 9 3" xfId="31557"/>
    <cellStyle name="T_Book1_1 3 9 4" xfId="36235"/>
    <cellStyle name="T_Book1_1 3 9 5" xfId="41699"/>
    <cellStyle name="T_Book1_1 3 9 6" xfId="46577"/>
    <cellStyle name="T_Book1_1 3 9 7" xfId="52601"/>
    <cellStyle name="T_Book1_1 4" xfId="3911"/>
    <cellStyle name="T_Book1_1 4 10" xfId="19277"/>
    <cellStyle name="T_Book1_1 4 11" xfId="26494"/>
    <cellStyle name="T_Book1_1 4 12" xfId="31558"/>
    <cellStyle name="T_Book1_1 4 13" xfId="36236"/>
    <cellStyle name="T_Book1_1 4 14" xfId="41700"/>
    <cellStyle name="T_Book1_1 4 15" xfId="46578"/>
    <cellStyle name="T_Book1_1 4 16" xfId="52602"/>
    <cellStyle name="T_Book1_1 4 2" xfId="7490"/>
    <cellStyle name="T_Book1_1 4 2 2" xfId="19278"/>
    <cellStyle name="T_Book1_1 4 2 3" xfId="26495"/>
    <cellStyle name="T_Book1_1 4 2 4" xfId="31559"/>
    <cellStyle name="T_Book1_1 4 2 5" xfId="36237"/>
    <cellStyle name="T_Book1_1 4 2 6" xfId="41701"/>
    <cellStyle name="T_Book1_1 4 2 7" xfId="46579"/>
    <cellStyle name="T_Book1_1 4 2 8" xfId="52603"/>
    <cellStyle name="T_Book1_1 4 3" xfId="7985"/>
    <cellStyle name="T_Book1_1 4 3 2" xfId="19279"/>
    <cellStyle name="T_Book1_1 4 3 3" xfId="26496"/>
    <cellStyle name="T_Book1_1 4 3 4" xfId="31560"/>
    <cellStyle name="T_Book1_1 4 3 5" xfId="36238"/>
    <cellStyle name="T_Book1_1 4 3 6" xfId="41702"/>
    <cellStyle name="T_Book1_1 4 3 7" xfId="46580"/>
    <cellStyle name="T_Book1_1 4 3 8" xfId="52604"/>
    <cellStyle name="T_Book1_1 4 4" xfId="8349"/>
    <cellStyle name="T_Book1_1 4 4 2" xfId="19280"/>
    <cellStyle name="T_Book1_1 4 4 3" xfId="26497"/>
    <cellStyle name="T_Book1_1 4 4 4" xfId="31561"/>
    <cellStyle name="T_Book1_1 4 4 5" xfId="36239"/>
    <cellStyle name="T_Book1_1 4 4 6" xfId="41703"/>
    <cellStyle name="T_Book1_1 4 4 7" xfId="46581"/>
    <cellStyle name="T_Book1_1 4 4 8" xfId="52605"/>
    <cellStyle name="T_Book1_1 4 5" xfId="8761"/>
    <cellStyle name="T_Book1_1 4 5 2" xfId="19281"/>
    <cellStyle name="T_Book1_1 4 5 3" xfId="26498"/>
    <cellStyle name="T_Book1_1 4 5 4" xfId="31562"/>
    <cellStyle name="T_Book1_1 4 5 5" xfId="36240"/>
    <cellStyle name="T_Book1_1 4 5 6" xfId="41704"/>
    <cellStyle name="T_Book1_1 4 5 7" xfId="46582"/>
    <cellStyle name="T_Book1_1 4 5 8" xfId="52606"/>
    <cellStyle name="T_Book1_1 4 6" xfId="9131"/>
    <cellStyle name="T_Book1_1 4 6 2" xfId="19282"/>
    <cellStyle name="T_Book1_1 4 6 3" xfId="26499"/>
    <cellStyle name="T_Book1_1 4 6 4" xfId="31563"/>
    <cellStyle name="T_Book1_1 4 6 5" xfId="36241"/>
    <cellStyle name="T_Book1_1 4 6 6" xfId="41705"/>
    <cellStyle name="T_Book1_1 4 6 7" xfId="46583"/>
    <cellStyle name="T_Book1_1 4 6 8" xfId="52607"/>
    <cellStyle name="T_Book1_1 4 7" xfId="9553"/>
    <cellStyle name="T_Book1_1 4 7 2" xfId="19283"/>
    <cellStyle name="T_Book1_1 4 7 3" xfId="26500"/>
    <cellStyle name="T_Book1_1 4 7 4" xfId="31564"/>
    <cellStyle name="T_Book1_1 4 7 5" xfId="36242"/>
    <cellStyle name="T_Book1_1 4 7 6" xfId="41706"/>
    <cellStyle name="T_Book1_1 4 7 7" xfId="46584"/>
    <cellStyle name="T_Book1_1 4 7 8" xfId="52608"/>
    <cellStyle name="T_Book1_1 4 8" xfId="9868"/>
    <cellStyle name="T_Book1_1 4 8 2" xfId="19284"/>
    <cellStyle name="T_Book1_1 4 8 3" xfId="26501"/>
    <cellStyle name="T_Book1_1 4 8 4" xfId="31565"/>
    <cellStyle name="T_Book1_1 4 8 5" xfId="36243"/>
    <cellStyle name="T_Book1_1 4 8 6" xfId="41707"/>
    <cellStyle name="T_Book1_1 4 8 7" xfId="46585"/>
    <cellStyle name="T_Book1_1 4 8 8" xfId="52609"/>
    <cellStyle name="T_Book1_1 4 9" xfId="10136"/>
    <cellStyle name="T_Book1_1 4 9 2" xfId="19285"/>
    <cellStyle name="T_Book1_1 4 9 3" xfId="26502"/>
    <cellStyle name="T_Book1_1 4 9 4" xfId="31566"/>
    <cellStyle name="T_Book1_1 4 9 5" xfId="36244"/>
    <cellStyle name="T_Book1_1 4 9 6" xfId="41708"/>
    <cellStyle name="T_Book1_1 4 9 7" xfId="46586"/>
    <cellStyle name="T_Book1_1 4 9 8" xfId="52610"/>
    <cellStyle name="T_Book1_1 5" xfId="5727"/>
    <cellStyle name="T_Book1_1 5 2" xfId="19286"/>
    <cellStyle name="T_Book1_1 5 3" xfId="26503"/>
    <cellStyle name="T_Book1_1 5 4" xfId="31567"/>
    <cellStyle name="T_Book1_1 5 5" xfId="36245"/>
    <cellStyle name="T_Book1_1 5 6" xfId="41709"/>
    <cellStyle name="T_Book1_1 5 7" xfId="46587"/>
    <cellStyle name="T_Book1_1 5 8" xfId="52611"/>
    <cellStyle name="T_Book1_1 6" xfId="6228"/>
    <cellStyle name="T_Book1_1 6 2" xfId="19287"/>
    <cellStyle name="T_Book1_1 6 3" xfId="26504"/>
    <cellStyle name="T_Book1_1 6 4" xfId="31568"/>
    <cellStyle name="T_Book1_1 6 5" xfId="36246"/>
    <cellStyle name="T_Book1_1 6 6" xfId="41710"/>
    <cellStyle name="T_Book1_1 6 7" xfId="46588"/>
    <cellStyle name="T_Book1_1 6 8" xfId="52612"/>
    <cellStyle name="T_Book1_1 7" xfId="12059"/>
    <cellStyle name="T_Book1_BM1" xfId="2292"/>
    <cellStyle name="T_Book1_BM1 2" xfId="4916"/>
    <cellStyle name="T_Book1_BM1 2 10" xfId="26505"/>
    <cellStyle name="T_Book1_BM1 2 11" xfId="31569"/>
    <cellStyle name="T_Book1_BM1 2 12" xfId="36247"/>
    <cellStyle name="T_Book1_BM1 2 13" xfId="41711"/>
    <cellStyle name="T_Book1_BM1 2 14" xfId="46589"/>
    <cellStyle name="T_Book1_BM1 2 15" xfId="52613"/>
    <cellStyle name="T_Book1_BM1 2 2" xfId="7204"/>
    <cellStyle name="T_Book1_BM1 2 2 2" xfId="19289"/>
    <cellStyle name="T_Book1_BM1 2 2 3" xfId="26506"/>
    <cellStyle name="T_Book1_BM1 2 2 4" xfId="31570"/>
    <cellStyle name="T_Book1_BM1 2 2 5" xfId="36248"/>
    <cellStyle name="T_Book1_BM1 2 2 6" xfId="41712"/>
    <cellStyle name="T_Book1_BM1 2 2 7" xfId="46590"/>
    <cellStyle name="T_Book1_BM1 2 2 8" xfId="52614"/>
    <cellStyle name="T_Book1_BM1 2 3" xfId="7750"/>
    <cellStyle name="T_Book1_BM1 2 3 2" xfId="19290"/>
    <cellStyle name="T_Book1_BM1 2 3 3" xfId="26507"/>
    <cellStyle name="T_Book1_BM1 2 3 4" xfId="31571"/>
    <cellStyle name="T_Book1_BM1 2 3 5" xfId="36249"/>
    <cellStyle name="T_Book1_BM1 2 3 6" xfId="41713"/>
    <cellStyle name="T_Book1_BM1 2 3 7" xfId="46591"/>
    <cellStyle name="T_Book1_BM1 2 3 8" xfId="52615"/>
    <cellStyle name="T_Book1_BM1 2 4" xfId="8074"/>
    <cellStyle name="T_Book1_BM1 2 4 2" xfId="19291"/>
    <cellStyle name="T_Book1_BM1 2 4 3" xfId="26508"/>
    <cellStyle name="T_Book1_BM1 2 4 4" xfId="31572"/>
    <cellStyle name="T_Book1_BM1 2 4 5" xfId="36250"/>
    <cellStyle name="T_Book1_BM1 2 4 6" xfId="41714"/>
    <cellStyle name="T_Book1_BM1 2 4 7" xfId="46592"/>
    <cellStyle name="T_Book1_BM1 2 4 8" xfId="52616"/>
    <cellStyle name="T_Book1_BM1 2 5" xfId="8523"/>
    <cellStyle name="T_Book1_BM1 2 5 2" xfId="19292"/>
    <cellStyle name="T_Book1_BM1 2 5 3" xfId="26509"/>
    <cellStyle name="T_Book1_BM1 2 5 4" xfId="31573"/>
    <cellStyle name="T_Book1_BM1 2 5 5" xfId="36251"/>
    <cellStyle name="T_Book1_BM1 2 5 6" xfId="41715"/>
    <cellStyle name="T_Book1_BM1 2 5 7" xfId="46593"/>
    <cellStyle name="T_Book1_BM1 2 5 8" xfId="52617"/>
    <cellStyle name="T_Book1_BM1 2 6" xfId="8870"/>
    <cellStyle name="T_Book1_BM1 2 6 2" xfId="19293"/>
    <cellStyle name="T_Book1_BM1 2 6 3" xfId="26510"/>
    <cellStyle name="T_Book1_BM1 2 6 4" xfId="31574"/>
    <cellStyle name="T_Book1_BM1 2 6 5" xfId="36252"/>
    <cellStyle name="T_Book1_BM1 2 6 6" xfId="41716"/>
    <cellStyle name="T_Book1_BM1 2 6 7" xfId="46594"/>
    <cellStyle name="T_Book1_BM1 2 6 8" xfId="52618"/>
    <cellStyle name="T_Book1_BM1 2 7" xfId="9682"/>
    <cellStyle name="T_Book1_BM1 2 7 2" xfId="19294"/>
    <cellStyle name="T_Book1_BM1 2 7 3" xfId="26511"/>
    <cellStyle name="T_Book1_BM1 2 7 4" xfId="31575"/>
    <cellStyle name="T_Book1_BM1 2 7 5" xfId="36253"/>
    <cellStyle name="T_Book1_BM1 2 7 6" xfId="41717"/>
    <cellStyle name="T_Book1_BM1 2 7 7" xfId="46595"/>
    <cellStyle name="T_Book1_BM1 2 7 8" xfId="52619"/>
    <cellStyle name="T_Book1_BM1 2 8" xfId="9949"/>
    <cellStyle name="T_Book1_BM1 2 8 2" xfId="19295"/>
    <cellStyle name="T_Book1_BM1 2 8 3" xfId="26512"/>
    <cellStyle name="T_Book1_BM1 2 8 4" xfId="31576"/>
    <cellStyle name="T_Book1_BM1 2 8 5" xfId="36254"/>
    <cellStyle name="T_Book1_BM1 2 8 6" xfId="41718"/>
    <cellStyle name="T_Book1_BM1 2 8 7" xfId="46596"/>
    <cellStyle name="T_Book1_BM1 2 8 8" xfId="52620"/>
    <cellStyle name="T_Book1_BM1 2 9" xfId="19288"/>
    <cellStyle name="T_Book1_BM1 3" xfId="4267"/>
    <cellStyle name="T_Book1_BM1 3 10" xfId="26513"/>
    <cellStyle name="T_Book1_BM1 3 11" xfId="31577"/>
    <cellStyle name="T_Book1_BM1 3 12" xfId="36255"/>
    <cellStyle name="T_Book1_BM1 3 13" xfId="41719"/>
    <cellStyle name="T_Book1_BM1 3 14" xfId="46597"/>
    <cellStyle name="T_Book1_BM1 3 15" xfId="52621"/>
    <cellStyle name="T_Book1_BM1 3 2" xfId="6766"/>
    <cellStyle name="T_Book1_BM1 3 2 2" xfId="19297"/>
    <cellStyle name="T_Book1_BM1 3 2 3" xfId="26514"/>
    <cellStyle name="T_Book1_BM1 3 2 4" xfId="31578"/>
    <cellStyle name="T_Book1_BM1 3 2 5" xfId="36256"/>
    <cellStyle name="T_Book1_BM1 3 2 6" xfId="41720"/>
    <cellStyle name="T_Book1_BM1 3 2 7" xfId="46598"/>
    <cellStyle name="T_Book1_BM1 3 2 8" xfId="52622"/>
    <cellStyle name="T_Book1_BM1 3 3" xfId="3686"/>
    <cellStyle name="T_Book1_BM1 3 3 2" xfId="19298"/>
    <cellStyle name="T_Book1_BM1 3 3 3" xfId="26515"/>
    <cellStyle name="T_Book1_BM1 3 3 4" xfId="31579"/>
    <cellStyle name="T_Book1_BM1 3 3 5" xfId="36257"/>
    <cellStyle name="T_Book1_BM1 3 3 6" xfId="41721"/>
    <cellStyle name="T_Book1_BM1 3 3 7" xfId="46599"/>
    <cellStyle name="T_Book1_BM1 3 3 8" xfId="52623"/>
    <cellStyle name="T_Book1_BM1 3 4" xfId="3726"/>
    <cellStyle name="T_Book1_BM1 3 4 2" xfId="19299"/>
    <cellStyle name="T_Book1_BM1 3 4 3" xfId="26516"/>
    <cellStyle name="T_Book1_BM1 3 4 4" xfId="31580"/>
    <cellStyle name="T_Book1_BM1 3 4 5" xfId="36258"/>
    <cellStyle name="T_Book1_BM1 3 4 6" xfId="41722"/>
    <cellStyle name="T_Book1_BM1 3 4 7" xfId="46600"/>
    <cellStyle name="T_Book1_BM1 3 4 8" xfId="52624"/>
    <cellStyle name="T_Book1_BM1 3 5" xfId="7866"/>
    <cellStyle name="T_Book1_BM1 3 5 2" xfId="19300"/>
    <cellStyle name="T_Book1_BM1 3 5 3" xfId="26517"/>
    <cellStyle name="T_Book1_BM1 3 5 4" xfId="31581"/>
    <cellStyle name="T_Book1_BM1 3 5 5" xfId="36259"/>
    <cellStyle name="T_Book1_BM1 3 5 6" xfId="41723"/>
    <cellStyle name="T_Book1_BM1 3 5 7" xfId="46601"/>
    <cellStyle name="T_Book1_BM1 3 5 8" xfId="52625"/>
    <cellStyle name="T_Book1_BM1 3 6" xfId="5487"/>
    <cellStyle name="T_Book1_BM1 3 6 2" xfId="19301"/>
    <cellStyle name="T_Book1_BM1 3 6 3" xfId="26518"/>
    <cellStyle name="T_Book1_BM1 3 6 4" xfId="31582"/>
    <cellStyle name="T_Book1_BM1 3 6 5" xfId="36260"/>
    <cellStyle name="T_Book1_BM1 3 6 6" xfId="41724"/>
    <cellStyle name="T_Book1_BM1 3 6 7" xfId="46602"/>
    <cellStyle name="T_Book1_BM1 3 6 8" xfId="52626"/>
    <cellStyle name="T_Book1_BM1 3 7" xfId="6568"/>
    <cellStyle name="T_Book1_BM1 3 7 2" xfId="19302"/>
    <cellStyle name="T_Book1_BM1 3 7 3" xfId="26519"/>
    <cellStyle name="T_Book1_BM1 3 7 4" xfId="31583"/>
    <cellStyle name="T_Book1_BM1 3 7 5" xfId="36261"/>
    <cellStyle name="T_Book1_BM1 3 7 6" xfId="41725"/>
    <cellStyle name="T_Book1_BM1 3 7 7" xfId="46603"/>
    <cellStyle name="T_Book1_BM1 3 7 8" xfId="52627"/>
    <cellStyle name="T_Book1_BM1 3 8" xfId="8407"/>
    <cellStyle name="T_Book1_BM1 3 8 2" xfId="19303"/>
    <cellStyle name="T_Book1_BM1 3 8 3" xfId="26520"/>
    <cellStyle name="T_Book1_BM1 3 8 4" xfId="31584"/>
    <cellStyle name="T_Book1_BM1 3 8 5" xfId="36262"/>
    <cellStyle name="T_Book1_BM1 3 8 6" xfId="41726"/>
    <cellStyle name="T_Book1_BM1 3 8 7" xfId="46604"/>
    <cellStyle name="T_Book1_BM1 3 8 8" xfId="52628"/>
    <cellStyle name="T_Book1_BM1 3 9" xfId="9418"/>
    <cellStyle name="T_Book1_BM1 3 9 2" xfId="26521"/>
    <cellStyle name="T_Book1_BM1 3 9 3" xfId="31585"/>
    <cellStyle name="T_Book1_BM1 3 9 4" xfId="36263"/>
    <cellStyle name="T_Book1_BM1 3 9 5" xfId="41727"/>
    <cellStyle name="T_Book1_BM1 3 9 6" xfId="46605"/>
    <cellStyle name="T_Book1_BM1 3 9 7" xfId="52629"/>
    <cellStyle name="T_Book1_BM1 4" xfId="3909"/>
    <cellStyle name="T_Book1_BM1 4 10" xfId="19305"/>
    <cellStyle name="T_Book1_BM1 4 11" xfId="26522"/>
    <cellStyle name="T_Book1_BM1 4 12" xfId="31586"/>
    <cellStyle name="T_Book1_BM1 4 13" xfId="36264"/>
    <cellStyle name="T_Book1_BM1 4 14" xfId="41728"/>
    <cellStyle name="T_Book1_BM1 4 15" xfId="46606"/>
    <cellStyle name="T_Book1_BM1 4 16" xfId="52630"/>
    <cellStyle name="T_Book1_BM1 4 2" xfId="7344"/>
    <cellStyle name="T_Book1_BM1 4 2 2" xfId="19306"/>
    <cellStyle name="T_Book1_BM1 4 2 3" xfId="26523"/>
    <cellStyle name="T_Book1_BM1 4 2 4" xfId="31587"/>
    <cellStyle name="T_Book1_BM1 4 2 5" xfId="36265"/>
    <cellStyle name="T_Book1_BM1 4 2 6" xfId="41729"/>
    <cellStyle name="T_Book1_BM1 4 2 7" xfId="46607"/>
    <cellStyle name="T_Book1_BM1 4 2 8" xfId="52631"/>
    <cellStyle name="T_Book1_BM1 4 3" xfId="7860"/>
    <cellStyle name="T_Book1_BM1 4 3 2" xfId="19307"/>
    <cellStyle name="T_Book1_BM1 4 3 3" xfId="26524"/>
    <cellStyle name="T_Book1_BM1 4 3 4" xfId="31588"/>
    <cellStyle name="T_Book1_BM1 4 3 5" xfId="36266"/>
    <cellStyle name="T_Book1_BM1 4 3 6" xfId="41730"/>
    <cellStyle name="T_Book1_BM1 4 3 7" xfId="46608"/>
    <cellStyle name="T_Book1_BM1 4 3 8" xfId="52632"/>
    <cellStyle name="T_Book1_BM1 4 4" xfId="8207"/>
    <cellStyle name="T_Book1_BM1 4 4 2" xfId="19308"/>
    <cellStyle name="T_Book1_BM1 4 4 3" xfId="26525"/>
    <cellStyle name="T_Book1_BM1 4 4 4" xfId="31589"/>
    <cellStyle name="T_Book1_BM1 4 4 5" xfId="36267"/>
    <cellStyle name="T_Book1_BM1 4 4 6" xfId="41731"/>
    <cellStyle name="T_Book1_BM1 4 4 7" xfId="46609"/>
    <cellStyle name="T_Book1_BM1 4 4 8" xfId="52633"/>
    <cellStyle name="T_Book1_BM1 4 5" xfId="8631"/>
    <cellStyle name="T_Book1_BM1 4 5 2" xfId="19309"/>
    <cellStyle name="T_Book1_BM1 4 5 3" xfId="26526"/>
    <cellStyle name="T_Book1_BM1 4 5 4" xfId="31590"/>
    <cellStyle name="T_Book1_BM1 4 5 5" xfId="36268"/>
    <cellStyle name="T_Book1_BM1 4 5 6" xfId="41732"/>
    <cellStyle name="T_Book1_BM1 4 5 7" xfId="46610"/>
    <cellStyle name="T_Book1_BM1 4 5 8" xfId="52634"/>
    <cellStyle name="T_Book1_BM1 4 6" xfId="8988"/>
    <cellStyle name="T_Book1_BM1 4 6 2" xfId="19310"/>
    <cellStyle name="T_Book1_BM1 4 6 3" xfId="26527"/>
    <cellStyle name="T_Book1_BM1 4 6 4" xfId="31591"/>
    <cellStyle name="T_Book1_BM1 4 6 5" xfId="36269"/>
    <cellStyle name="T_Book1_BM1 4 6 6" xfId="41733"/>
    <cellStyle name="T_Book1_BM1 4 6 7" xfId="46611"/>
    <cellStyle name="T_Book1_BM1 4 6 8" xfId="52635"/>
    <cellStyle name="T_Book1_BM1 4 7" xfId="9444"/>
    <cellStyle name="T_Book1_BM1 4 7 2" xfId="19311"/>
    <cellStyle name="T_Book1_BM1 4 7 3" xfId="26528"/>
    <cellStyle name="T_Book1_BM1 4 7 4" xfId="31592"/>
    <cellStyle name="T_Book1_BM1 4 7 5" xfId="36270"/>
    <cellStyle name="T_Book1_BM1 4 7 6" xfId="41734"/>
    <cellStyle name="T_Book1_BM1 4 7 7" xfId="46612"/>
    <cellStyle name="T_Book1_BM1 4 7 8" xfId="52636"/>
    <cellStyle name="T_Book1_BM1 4 8" xfId="9764"/>
    <cellStyle name="T_Book1_BM1 4 8 2" xfId="19312"/>
    <cellStyle name="T_Book1_BM1 4 8 3" xfId="26529"/>
    <cellStyle name="T_Book1_BM1 4 8 4" xfId="31593"/>
    <cellStyle name="T_Book1_BM1 4 8 5" xfId="36271"/>
    <cellStyle name="T_Book1_BM1 4 8 6" xfId="41735"/>
    <cellStyle name="T_Book1_BM1 4 8 7" xfId="46613"/>
    <cellStyle name="T_Book1_BM1 4 8 8" xfId="52637"/>
    <cellStyle name="T_Book1_BM1 4 9" xfId="10032"/>
    <cellStyle name="T_Book1_BM1 4 9 2" xfId="19313"/>
    <cellStyle name="T_Book1_BM1 4 9 3" xfId="26530"/>
    <cellStyle name="T_Book1_BM1 4 9 4" xfId="31594"/>
    <cellStyle name="T_Book1_BM1 4 9 5" xfId="36272"/>
    <cellStyle name="T_Book1_BM1 4 9 6" xfId="41736"/>
    <cellStyle name="T_Book1_BM1 4 9 7" xfId="46614"/>
    <cellStyle name="T_Book1_BM1 4 9 8" xfId="52638"/>
    <cellStyle name="T_Book1_BM1 5" xfId="4344"/>
    <cellStyle name="T_Book1_BM1 5 2" xfId="19314"/>
    <cellStyle name="T_Book1_BM1 5 3" xfId="26531"/>
    <cellStyle name="T_Book1_BM1 5 4" xfId="31595"/>
    <cellStyle name="T_Book1_BM1 5 5" xfId="36273"/>
    <cellStyle name="T_Book1_BM1 5 6" xfId="41737"/>
    <cellStyle name="T_Book1_BM1 5 7" xfId="46615"/>
    <cellStyle name="T_Book1_BM1 5 8" xfId="52639"/>
    <cellStyle name="T_Book1_BM1 6" xfId="6229"/>
    <cellStyle name="T_Book1_BM1 6 2" xfId="19315"/>
    <cellStyle name="T_Book1_BM1 6 3" xfId="26532"/>
    <cellStyle name="T_Book1_BM1 6 4" xfId="31596"/>
    <cellStyle name="T_Book1_BM1 6 5" xfId="36274"/>
    <cellStyle name="T_Book1_BM1 6 6" xfId="41738"/>
    <cellStyle name="T_Book1_BM1 6 7" xfId="46616"/>
    <cellStyle name="T_Book1_BM1 6 8" xfId="52640"/>
    <cellStyle name="T_Book1_BM1 7" xfId="12060"/>
    <cellStyle name="T_tờ trinh-lan" xfId="2293"/>
    <cellStyle name="T_tờ trinh-lan 2" xfId="4917"/>
    <cellStyle name="T_tờ trinh-lan 2 10" xfId="26533"/>
    <cellStyle name="T_tờ trinh-lan 2 11" xfId="31597"/>
    <cellStyle name="T_tờ trinh-lan 2 12" xfId="36275"/>
    <cellStyle name="T_tờ trinh-lan 2 13" xfId="41739"/>
    <cellStyle name="T_tờ trinh-lan 2 14" xfId="46617"/>
    <cellStyle name="T_tờ trinh-lan 2 15" xfId="52641"/>
    <cellStyle name="T_tờ trinh-lan 2 2" xfId="7205"/>
    <cellStyle name="T_tờ trinh-lan 2 2 2" xfId="19317"/>
    <cellStyle name="T_tờ trinh-lan 2 2 3" xfId="26534"/>
    <cellStyle name="T_tờ trinh-lan 2 2 4" xfId="31598"/>
    <cellStyle name="T_tờ trinh-lan 2 2 5" xfId="36276"/>
    <cellStyle name="T_tờ trinh-lan 2 2 6" xfId="41740"/>
    <cellStyle name="T_tờ trinh-lan 2 2 7" xfId="46618"/>
    <cellStyle name="T_tờ trinh-lan 2 2 8" xfId="52642"/>
    <cellStyle name="T_tờ trinh-lan 2 3" xfId="7751"/>
    <cellStyle name="T_tờ trinh-lan 2 3 2" xfId="19318"/>
    <cellStyle name="T_tờ trinh-lan 2 3 3" xfId="26535"/>
    <cellStyle name="T_tờ trinh-lan 2 3 4" xfId="31599"/>
    <cellStyle name="T_tờ trinh-lan 2 3 5" xfId="36277"/>
    <cellStyle name="T_tờ trinh-lan 2 3 6" xfId="41741"/>
    <cellStyle name="T_tờ trinh-lan 2 3 7" xfId="46619"/>
    <cellStyle name="T_tờ trinh-lan 2 3 8" xfId="52643"/>
    <cellStyle name="T_tờ trinh-lan 2 4" xfId="8075"/>
    <cellStyle name="T_tờ trinh-lan 2 4 2" xfId="19319"/>
    <cellStyle name="T_tờ trinh-lan 2 4 3" xfId="26536"/>
    <cellStyle name="T_tờ trinh-lan 2 4 4" xfId="31600"/>
    <cellStyle name="T_tờ trinh-lan 2 4 5" xfId="36278"/>
    <cellStyle name="T_tờ trinh-lan 2 4 6" xfId="41742"/>
    <cellStyle name="T_tờ trinh-lan 2 4 7" xfId="46620"/>
    <cellStyle name="T_tờ trinh-lan 2 4 8" xfId="52644"/>
    <cellStyle name="T_tờ trinh-lan 2 5" xfId="8524"/>
    <cellStyle name="T_tờ trinh-lan 2 5 2" xfId="19320"/>
    <cellStyle name="T_tờ trinh-lan 2 5 3" xfId="26537"/>
    <cellStyle name="T_tờ trinh-lan 2 5 4" xfId="31601"/>
    <cellStyle name="T_tờ trinh-lan 2 5 5" xfId="36279"/>
    <cellStyle name="T_tờ trinh-lan 2 5 6" xfId="41743"/>
    <cellStyle name="T_tờ trinh-lan 2 5 7" xfId="46621"/>
    <cellStyle name="T_tờ trinh-lan 2 5 8" xfId="52645"/>
    <cellStyle name="T_tờ trinh-lan 2 6" xfId="8871"/>
    <cellStyle name="T_tờ trinh-lan 2 6 2" xfId="19321"/>
    <cellStyle name="T_tờ trinh-lan 2 6 3" xfId="26538"/>
    <cellStyle name="T_tờ trinh-lan 2 6 4" xfId="31602"/>
    <cellStyle name="T_tờ trinh-lan 2 6 5" xfId="36280"/>
    <cellStyle name="T_tờ trinh-lan 2 6 6" xfId="41744"/>
    <cellStyle name="T_tờ trinh-lan 2 6 7" xfId="46622"/>
    <cellStyle name="T_tờ trinh-lan 2 6 8" xfId="52646"/>
    <cellStyle name="T_tờ trinh-lan 2 7" xfId="9683"/>
    <cellStyle name="T_tờ trinh-lan 2 7 2" xfId="19322"/>
    <cellStyle name="T_tờ trinh-lan 2 7 3" xfId="26539"/>
    <cellStyle name="T_tờ trinh-lan 2 7 4" xfId="31603"/>
    <cellStyle name="T_tờ trinh-lan 2 7 5" xfId="36281"/>
    <cellStyle name="T_tờ trinh-lan 2 7 6" xfId="41745"/>
    <cellStyle name="T_tờ trinh-lan 2 7 7" xfId="46623"/>
    <cellStyle name="T_tờ trinh-lan 2 7 8" xfId="52647"/>
    <cellStyle name="T_tờ trinh-lan 2 8" xfId="9950"/>
    <cellStyle name="T_tờ trinh-lan 2 8 2" xfId="19323"/>
    <cellStyle name="T_tờ trinh-lan 2 8 3" xfId="26540"/>
    <cellStyle name="T_tờ trinh-lan 2 8 4" xfId="31604"/>
    <cellStyle name="T_tờ trinh-lan 2 8 5" xfId="36282"/>
    <cellStyle name="T_tờ trinh-lan 2 8 6" xfId="41746"/>
    <cellStyle name="T_tờ trinh-lan 2 8 7" xfId="46624"/>
    <cellStyle name="T_tờ trinh-lan 2 8 8" xfId="52648"/>
    <cellStyle name="T_tờ trinh-lan 2 9" xfId="19316"/>
    <cellStyle name="T_tờ trinh-lan 3" xfId="5011"/>
    <cellStyle name="T_tờ trinh-lan 3 10" xfId="26541"/>
    <cellStyle name="T_tờ trinh-lan 3 11" xfId="31605"/>
    <cellStyle name="T_tờ trinh-lan 3 12" xfId="36283"/>
    <cellStyle name="T_tờ trinh-lan 3 13" xfId="41747"/>
    <cellStyle name="T_tờ trinh-lan 3 14" xfId="46625"/>
    <cellStyle name="T_tờ trinh-lan 3 15" xfId="52649"/>
    <cellStyle name="T_tờ trinh-lan 3 2" xfId="6765"/>
    <cellStyle name="T_tờ trinh-lan 3 2 2" xfId="19325"/>
    <cellStyle name="T_tờ trinh-lan 3 2 3" xfId="26542"/>
    <cellStyle name="T_tờ trinh-lan 3 2 4" xfId="31606"/>
    <cellStyle name="T_tờ trinh-lan 3 2 5" xfId="36284"/>
    <cellStyle name="T_tờ trinh-lan 3 2 6" xfId="41748"/>
    <cellStyle name="T_tờ trinh-lan 3 2 7" xfId="46626"/>
    <cellStyle name="T_tờ trinh-lan 3 2 8" xfId="52650"/>
    <cellStyle name="T_tờ trinh-lan 3 3" xfId="6134"/>
    <cellStyle name="T_tờ trinh-lan 3 3 2" xfId="19326"/>
    <cellStyle name="T_tờ trinh-lan 3 3 3" xfId="26543"/>
    <cellStyle name="T_tờ trinh-lan 3 3 4" xfId="31607"/>
    <cellStyle name="T_tờ trinh-lan 3 3 5" xfId="36285"/>
    <cellStyle name="T_tờ trinh-lan 3 3 6" xfId="41749"/>
    <cellStyle name="T_tờ trinh-lan 3 3 7" xfId="46627"/>
    <cellStyle name="T_tờ trinh-lan 3 3 8" xfId="52651"/>
    <cellStyle name="T_tờ trinh-lan 3 4" xfId="4819"/>
    <cellStyle name="T_tờ trinh-lan 3 4 2" xfId="19327"/>
    <cellStyle name="T_tờ trinh-lan 3 4 3" xfId="26544"/>
    <cellStyle name="T_tờ trinh-lan 3 4 4" xfId="31608"/>
    <cellStyle name="T_tờ trinh-lan 3 4 5" xfId="36286"/>
    <cellStyle name="T_tờ trinh-lan 3 4 6" xfId="41750"/>
    <cellStyle name="T_tờ trinh-lan 3 4 7" xfId="46628"/>
    <cellStyle name="T_tờ trinh-lan 3 4 8" xfId="52652"/>
    <cellStyle name="T_tờ trinh-lan 3 5" xfId="4330"/>
    <cellStyle name="T_tờ trinh-lan 3 5 2" xfId="19328"/>
    <cellStyle name="T_tờ trinh-lan 3 5 3" xfId="26545"/>
    <cellStyle name="T_tờ trinh-lan 3 5 4" xfId="31609"/>
    <cellStyle name="T_tờ trinh-lan 3 5 5" xfId="36287"/>
    <cellStyle name="T_tờ trinh-lan 3 5 6" xfId="41751"/>
    <cellStyle name="T_tờ trinh-lan 3 5 7" xfId="46629"/>
    <cellStyle name="T_tờ trinh-lan 3 5 8" xfId="52653"/>
    <cellStyle name="T_tờ trinh-lan 3 6" xfId="8130"/>
    <cellStyle name="T_tờ trinh-lan 3 6 2" xfId="19329"/>
    <cellStyle name="T_tờ trinh-lan 3 6 3" xfId="26546"/>
    <cellStyle name="T_tờ trinh-lan 3 6 4" xfId="31610"/>
    <cellStyle name="T_tờ trinh-lan 3 6 5" xfId="36288"/>
    <cellStyle name="T_tờ trinh-lan 3 6 6" xfId="41752"/>
    <cellStyle name="T_tờ trinh-lan 3 6 7" xfId="46630"/>
    <cellStyle name="T_tờ trinh-lan 3 6 8" xfId="52654"/>
    <cellStyle name="T_tờ trinh-lan 3 7" xfId="8639"/>
    <cellStyle name="T_tờ trinh-lan 3 7 2" xfId="19330"/>
    <cellStyle name="T_tờ trinh-lan 3 7 3" xfId="26547"/>
    <cellStyle name="T_tờ trinh-lan 3 7 4" xfId="31611"/>
    <cellStyle name="T_tờ trinh-lan 3 7 5" xfId="36289"/>
    <cellStyle name="T_tờ trinh-lan 3 7 6" xfId="41753"/>
    <cellStyle name="T_tờ trinh-lan 3 7 7" xfId="46631"/>
    <cellStyle name="T_tờ trinh-lan 3 7 8" xfId="52655"/>
    <cellStyle name="T_tờ trinh-lan 3 8" xfId="8225"/>
    <cellStyle name="T_tờ trinh-lan 3 8 2" xfId="19331"/>
    <cellStyle name="T_tờ trinh-lan 3 8 3" xfId="26548"/>
    <cellStyle name="T_tờ trinh-lan 3 8 4" xfId="31612"/>
    <cellStyle name="T_tờ trinh-lan 3 8 5" xfId="36290"/>
    <cellStyle name="T_tờ trinh-lan 3 8 6" xfId="41754"/>
    <cellStyle name="T_tờ trinh-lan 3 8 7" xfId="46632"/>
    <cellStyle name="T_tờ trinh-lan 3 8 8" xfId="52656"/>
    <cellStyle name="T_tờ trinh-lan 3 9" xfId="6173"/>
    <cellStyle name="T_tờ trinh-lan 3 9 2" xfId="26549"/>
    <cellStyle name="T_tờ trinh-lan 3 9 3" xfId="31613"/>
    <cellStyle name="T_tờ trinh-lan 3 9 4" xfId="36291"/>
    <cellStyle name="T_tờ trinh-lan 3 9 5" xfId="41755"/>
    <cellStyle name="T_tờ trinh-lan 3 9 6" xfId="46633"/>
    <cellStyle name="T_tờ trinh-lan 3 9 7" xfId="52657"/>
    <cellStyle name="T_tờ trinh-lan 4" xfId="4937"/>
    <cellStyle name="T_tờ trinh-lan 4 10" xfId="19333"/>
    <cellStyle name="T_tờ trinh-lan 4 11" xfId="26550"/>
    <cellStyle name="T_tờ trinh-lan 4 12" xfId="31614"/>
    <cellStyle name="T_tờ trinh-lan 4 13" xfId="36292"/>
    <cellStyle name="T_tờ trinh-lan 4 14" xfId="41756"/>
    <cellStyle name="T_tờ trinh-lan 4 15" xfId="46634"/>
    <cellStyle name="T_tờ trinh-lan 4 16" xfId="52658"/>
    <cellStyle name="T_tờ trinh-lan 4 2" xfId="7368"/>
    <cellStyle name="T_tờ trinh-lan 4 2 2" xfId="19334"/>
    <cellStyle name="T_tờ trinh-lan 4 2 3" xfId="26551"/>
    <cellStyle name="T_tờ trinh-lan 4 2 4" xfId="31615"/>
    <cellStyle name="T_tờ trinh-lan 4 2 5" xfId="36293"/>
    <cellStyle name="T_tờ trinh-lan 4 2 6" xfId="41757"/>
    <cellStyle name="T_tờ trinh-lan 4 2 7" xfId="46635"/>
    <cellStyle name="T_tờ trinh-lan 4 2 8" xfId="52659"/>
    <cellStyle name="T_tờ trinh-lan 4 3" xfId="7886"/>
    <cellStyle name="T_tờ trinh-lan 4 3 2" xfId="19335"/>
    <cellStyle name="T_tờ trinh-lan 4 3 3" xfId="26552"/>
    <cellStyle name="T_tờ trinh-lan 4 3 4" xfId="31616"/>
    <cellStyle name="T_tờ trinh-lan 4 3 5" xfId="36294"/>
    <cellStyle name="T_tờ trinh-lan 4 3 6" xfId="41758"/>
    <cellStyle name="T_tờ trinh-lan 4 3 7" xfId="46636"/>
    <cellStyle name="T_tờ trinh-lan 4 3 8" xfId="52660"/>
    <cellStyle name="T_tờ trinh-lan 4 4" xfId="8229"/>
    <cellStyle name="T_tờ trinh-lan 4 4 2" xfId="19336"/>
    <cellStyle name="T_tờ trinh-lan 4 4 3" xfId="26553"/>
    <cellStyle name="T_tờ trinh-lan 4 4 4" xfId="31617"/>
    <cellStyle name="T_tờ trinh-lan 4 4 5" xfId="36295"/>
    <cellStyle name="T_tờ trinh-lan 4 4 6" xfId="41759"/>
    <cellStyle name="T_tờ trinh-lan 4 4 7" xfId="46637"/>
    <cellStyle name="T_tờ trinh-lan 4 4 8" xfId="52661"/>
    <cellStyle name="T_tờ trinh-lan 4 5" xfId="8659"/>
    <cellStyle name="T_tờ trinh-lan 4 5 2" xfId="19337"/>
    <cellStyle name="T_tờ trinh-lan 4 5 3" xfId="26554"/>
    <cellStyle name="T_tờ trinh-lan 4 5 4" xfId="31618"/>
    <cellStyle name="T_tờ trinh-lan 4 5 5" xfId="36296"/>
    <cellStyle name="T_tờ trinh-lan 4 5 6" xfId="41760"/>
    <cellStyle name="T_tờ trinh-lan 4 5 7" xfId="46638"/>
    <cellStyle name="T_tờ trinh-lan 4 5 8" xfId="52662"/>
    <cellStyle name="T_tờ trinh-lan 4 6" xfId="9009"/>
    <cellStyle name="T_tờ trinh-lan 4 6 2" xfId="19338"/>
    <cellStyle name="T_tờ trinh-lan 4 6 3" xfId="26555"/>
    <cellStyle name="T_tờ trinh-lan 4 6 4" xfId="31619"/>
    <cellStyle name="T_tờ trinh-lan 4 6 5" xfId="36297"/>
    <cellStyle name="T_tờ trinh-lan 4 6 6" xfId="41761"/>
    <cellStyle name="T_tờ trinh-lan 4 6 7" xfId="46639"/>
    <cellStyle name="T_tờ trinh-lan 4 6 8" xfId="52663"/>
    <cellStyle name="T_tờ trinh-lan 4 7" xfId="9464"/>
    <cellStyle name="T_tờ trinh-lan 4 7 2" xfId="19339"/>
    <cellStyle name="T_tờ trinh-lan 4 7 3" xfId="26556"/>
    <cellStyle name="T_tờ trinh-lan 4 7 4" xfId="31620"/>
    <cellStyle name="T_tờ trinh-lan 4 7 5" xfId="36298"/>
    <cellStyle name="T_tờ trinh-lan 4 7 6" xfId="41762"/>
    <cellStyle name="T_tờ trinh-lan 4 7 7" xfId="46640"/>
    <cellStyle name="T_tờ trinh-lan 4 7 8" xfId="52664"/>
    <cellStyle name="T_tờ trinh-lan 4 8" xfId="9784"/>
    <cellStyle name="T_tờ trinh-lan 4 8 2" xfId="19340"/>
    <cellStyle name="T_tờ trinh-lan 4 8 3" xfId="26557"/>
    <cellStyle name="T_tờ trinh-lan 4 8 4" xfId="31621"/>
    <cellStyle name="T_tờ trinh-lan 4 8 5" xfId="36299"/>
    <cellStyle name="T_tờ trinh-lan 4 8 6" xfId="41763"/>
    <cellStyle name="T_tờ trinh-lan 4 8 7" xfId="46641"/>
    <cellStyle name="T_tờ trinh-lan 4 8 8" xfId="52665"/>
    <cellStyle name="T_tờ trinh-lan 4 9" xfId="10053"/>
    <cellStyle name="T_tờ trinh-lan 4 9 2" xfId="19341"/>
    <cellStyle name="T_tờ trinh-lan 4 9 3" xfId="26558"/>
    <cellStyle name="T_tờ trinh-lan 4 9 4" xfId="31622"/>
    <cellStyle name="T_tờ trinh-lan 4 9 5" xfId="36300"/>
    <cellStyle name="T_tờ trinh-lan 4 9 6" xfId="41764"/>
    <cellStyle name="T_tờ trinh-lan 4 9 7" xfId="46642"/>
    <cellStyle name="T_tờ trinh-lan 4 9 8" xfId="52666"/>
    <cellStyle name="T_tờ trinh-lan 5" xfId="4544"/>
    <cellStyle name="T_tờ trinh-lan 5 2" xfId="19342"/>
    <cellStyle name="T_tờ trinh-lan 5 3" xfId="26559"/>
    <cellStyle name="T_tờ trinh-lan 5 4" xfId="31623"/>
    <cellStyle name="T_tờ trinh-lan 5 5" xfId="36301"/>
    <cellStyle name="T_tờ trinh-lan 5 6" xfId="41765"/>
    <cellStyle name="T_tờ trinh-lan 5 7" xfId="46643"/>
    <cellStyle name="T_tờ trinh-lan 5 8" xfId="52667"/>
    <cellStyle name="T_tờ trinh-lan 6" xfId="6230"/>
    <cellStyle name="T_tờ trinh-lan 6 2" xfId="19343"/>
    <cellStyle name="T_tờ trinh-lan 6 3" xfId="26560"/>
    <cellStyle name="T_tờ trinh-lan 6 4" xfId="31624"/>
    <cellStyle name="T_tờ trinh-lan 6 5" xfId="36302"/>
    <cellStyle name="T_tờ trinh-lan 6 6" xfId="41766"/>
    <cellStyle name="T_tờ trinh-lan 6 7" xfId="46644"/>
    <cellStyle name="T_tờ trinh-lan 6 8" xfId="52668"/>
    <cellStyle name="T_tờ trinh-lan 7" xfId="12061"/>
    <cellStyle name="tde" xfId="2294"/>
    <cellStyle name="Text Indent A" xfId="2295"/>
    <cellStyle name="Text Indent B" xfId="2296"/>
    <cellStyle name="Text Indent B 2" xfId="6164"/>
    <cellStyle name="Text Indent B 2 2" xfId="19344"/>
    <cellStyle name="Text Indent B 3" xfId="7759"/>
    <cellStyle name="Text Indent B 3 2" xfId="19345"/>
    <cellStyle name="Text Indent C" xfId="2297"/>
    <cellStyle name="Tiªu ®Ì" xfId="2303"/>
    <cellStyle name="Tiêu đề" xfId="2304"/>
    <cellStyle name="Tiêu đề 2" xfId="12072"/>
    <cellStyle name="Tính toán" xfId="2305"/>
    <cellStyle name="Tính toán 10" xfId="4254"/>
    <cellStyle name="Tính toán 10 2" xfId="19375"/>
    <cellStyle name="Tính toán 10 3" xfId="26590"/>
    <cellStyle name="Tính toán 10 4" xfId="31656"/>
    <cellStyle name="Tính toán 10 5" xfId="36332"/>
    <cellStyle name="Tính toán 10 6" xfId="41796"/>
    <cellStyle name="Tính toán 10 7" xfId="46674"/>
    <cellStyle name="Tính toán 10 8" xfId="52698"/>
    <cellStyle name="Tính toán 11" xfId="12073"/>
    <cellStyle name="Tính toán 12" xfId="47246"/>
    <cellStyle name="Tính toán 2" xfId="4921"/>
    <cellStyle name="Tính toán 2 10" xfId="19376"/>
    <cellStyle name="Tính toán 2 11" xfId="26591"/>
    <cellStyle name="Tính toán 2 12" xfId="31657"/>
    <cellStyle name="Tính toán 2 13" xfId="36333"/>
    <cellStyle name="Tính toán 2 14" xfId="41797"/>
    <cellStyle name="Tính toán 2 15" xfId="46675"/>
    <cellStyle name="Tính toán 2 16" xfId="52699"/>
    <cellStyle name="Tính toán 2 2" xfId="7208"/>
    <cellStyle name="Tính toán 2 2 2" xfId="19377"/>
    <cellStyle name="Tính toán 2 2 3" xfId="26592"/>
    <cellStyle name="Tính toán 2 2 4" xfId="31658"/>
    <cellStyle name="Tính toán 2 2 5" xfId="36334"/>
    <cellStyle name="Tính toán 2 2 6" xfId="41798"/>
    <cellStyle name="Tính toán 2 2 7" xfId="46676"/>
    <cellStyle name="Tính toán 2 2 8" xfId="52700"/>
    <cellStyle name="Tính toán 2 3" xfId="7754"/>
    <cellStyle name="Tính toán 2 3 2" xfId="19378"/>
    <cellStyle name="Tính toán 2 3 3" xfId="26593"/>
    <cellStyle name="Tính toán 2 3 4" xfId="31659"/>
    <cellStyle name="Tính toán 2 3 5" xfId="36335"/>
    <cellStyle name="Tính toán 2 3 6" xfId="41799"/>
    <cellStyle name="Tính toán 2 3 7" xfId="46677"/>
    <cellStyle name="Tính toán 2 3 8" xfId="52701"/>
    <cellStyle name="Tính toán 2 4" xfId="8078"/>
    <cellStyle name="Tính toán 2 4 2" xfId="19379"/>
    <cellStyle name="Tính toán 2 4 3" xfId="26594"/>
    <cellStyle name="Tính toán 2 4 4" xfId="31660"/>
    <cellStyle name="Tính toán 2 4 5" xfId="36336"/>
    <cellStyle name="Tính toán 2 4 6" xfId="41800"/>
    <cellStyle name="Tính toán 2 4 7" xfId="46678"/>
    <cellStyle name="Tính toán 2 4 8" xfId="52702"/>
    <cellStyle name="Tính toán 2 5" xfId="8527"/>
    <cellStyle name="Tính toán 2 5 2" xfId="19380"/>
    <cellStyle name="Tính toán 2 5 3" xfId="26595"/>
    <cellStyle name="Tính toán 2 5 4" xfId="31661"/>
    <cellStyle name="Tính toán 2 5 5" xfId="36337"/>
    <cellStyle name="Tính toán 2 5 6" xfId="41801"/>
    <cellStyle name="Tính toán 2 5 7" xfId="46679"/>
    <cellStyle name="Tính toán 2 5 8" xfId="52703"/>
    <cellStyle name="Tính toán 2 6" xfId="8874"/>
    <cellStyle name="Tính toán 2 6 2" xfId="19381"/>
    <cellStyle name="Tính toán 2 6 3" xfId="26596"/>
    <cellStyle name="Tính toán 2 6 4" xfId="31662"/>
    <cellStyle name="Tính toán 2 6 5" xfId="36338"/>
    <cellStyle name="Tính toán 2 6 6" xfId="41802"/>
    <cellStyle name="Tính toán 2 6 7" xfId="46680"/>
    <cellStyle name="Tính toán 2 6 8" xfId="52704"/>
    <cellStyle name="Tính toán 2 7" xfId="9326"/>
    <cellStyle name="Tính toán 2 7 2" xfId="19382"/>
    <cellStyle name="Tính toán 2 7 3" xfId="26597"/>
    <cellStyle name="Tính toán 2 7 4" xfId="31663"/>
    <cellStyle name="Tính toán 2 7 5" xfId="36339"/>
    <cellStyle name="Tính toán 2 7 6" xfId="41803"/>
    <cellStyle name="Tính toán 2 7 7" xfId="46681"/>
    <cellStyle name="Tính toán 2 7 8" xfId="52705"/>
    <cellStyle name="Tính toán 2 8" xfId="9686"/>
    <cellStyle name="Tính toán 2 8 2" xfId="19383"/>
    <cellStyle name="Tính toán 2 8 3" xfId="26598"/>
    <cellStyle name="Tính toán 2 8 4" xfId="31664"/>
    <cellStyle name="Tính toán 2 8 5" xfId="36340"/>
    <cellStyle name="Tính toán 2 8 6" xfId="41804"/>
    <cellStyle name="Tính toán 2 8 7" xfId="46682"/>
    <cellStyle name="Tính toán 2 8 8" xfId="52706"/>
    <cellStyle name="Tính toán 2 9" xfId="9953"/>
    <cellStyle name="Tính toán 2 9 2" xfId="19384"/>
    <cellStyle name="Tính toán 2 9 3" xfId="26599"/>
    <cellStyle name="Tính toán 2 9 4" xfId="31665"/>
    <cellStyle name="Tính toán 2 9 5" xfId="36341"/>
    <cellStyle name="Tính toán 2 9 6" xfId="41805"/>
    <cellStyle name="Tính toán 2 9 7" xfId="46683"/>
    <cellStyle name="Tính toán 2 9 8" xfId="52707"/>
    <cellStyle name="Tính toán 3" xfId="5342"/>
    <cellStyle name="Tính toán 3 10" xfId="19385"/>
    <cellStyle name="Tính toán 3 11" xfId="26600"/>
    <cellStyle name="Tính toán 3 12" xfId="31666"/>
    <cellStyle name="Tính toán 3 13" xfId="36342"/>
    <cellStyle name="Tính toán 3 14" xfId="41806"/>
    <cellStyle name="Tính toán 3 15" xfId="46684"/>
    <cellStyle name="Tính toán 3 16" xfId="52708"/>
    <cellStyle name="Tính toán 3 2" xfId="7435"/>
    <cellStyle name="Tính toán 3 2 2" xfId="19386"/>
    <cellStyle name="Tính toán 3 2 3" xfId="26601"/>
    <cellStyle name="Tính toán 3 2 4" xfId="31667"/>
    <cellStyle name="Tính toán 3 2 5" xfId="36343"/>
    <cellStyle name="Tính toán 3 2 6" xfId="41807"/>
    <cellStyle name="Tính toán 3 2 7" xfId="46685"/>
    <cellStyle name="Tính toán 3 2 8" xfId="52709"/>
    <cellStyle name="Tính toán 3 3" xfId="7953"/>
    <cellStyle name="Tính toán 3 3 2" xfId="19387"/>
    <cellStyle name="Tính toán 3 3 3" xfId="26602"/>
    <cellStyle name="Tính toán 3 3 4" xfId="31668"/>
    <cellStyle name="Tính toán 3 3 5" xfId="36344"/>
    <cellStyle name="Tính toán 3 3 6" xfId="41808"/>
    <cellStyle name="Tính toán 3 3 7" xfId="46686"/>
    <cellStyle name="Tính toán 3 3 8" xfId="52710"/>
    <cellStyle name="Tính toán 3 4" xfId="8294"/>
    <cellStyle name="Tính toán 3 4 2" xfId="19388"/>
    <cellStyle name="Tính toán 3 4 3" xfId="26603"/>
    <cellStyle name="Tính toán 3 4 4" xfId="31669"/>
    <cellStyle name="Tính toán 3 4 5" xfId="36345"/>
    <cellStyle name="Tính toán 3 4 6" xfId="41809"/>
    <cellStyle name="Tính toán 3 4 7" xfId="46687"/>
    <cellStyle name="Tính toán 3 4 8" xfId="52711"/>
    <cellStyle name="Tính toán 3 5" xfId="8729"/>
    <cellStyle name="Tính toán 3 5 2" xfId="19389"/>
    <cellStyle name="Tính toán 3 5 3" xfId="26604"/>
    <cellStyle name="Tính toán 3 5 4" xfId="31670"/>
    <cellStyle name="Tính toán 3 5 5" xfId="36346"/>
    <cellStyle name="Tính toán 3 5 6" xfId="41810"/>
    <cellStyle name="Tính toán 3 5 7" xfId="46688"/>
    <cellStyle name="Tính toán 3 5 8" xfId="52712"/>
    <cellStyle name="Tính toán 3 6" xfId="9076"/>
    <cellStyle name="Tính toán 3 6 2" xfId="19390"/>
    <cellStyle name="Tính toán 3 6 3" xfId="26605"/>
    <cellStyle name="Tính toán 3 6 4" xfId="31671"/>
    <cellStyle name="Tính toán 3 6 5" xfId="36347"/>
    <cellStyle name="Tính toán 3 6 6" xfId="41811"/>
    <cellStyle name="Tính toán 3 6 7" xfId="46689"/>
    <cellStyle name="Tính toán 3 6 8" xfId="52713"/>
    <cellStyle name="Tính toán 3 7" xfId="9526"/>
    <cellStyle name="Tính toán 3 7 2" xfId="19391"/>
    <cellStyle name="Tính toán 3 7 3" xfId="26606"/>
    <cellStyle name="Tính toán 3 7 4" xfId="31672"/>
    <cellStyle name="Tính toán 3 7 5" xfId="36348"/>
    <cellStyle name="Tính toán 3 7 6" xfId="41812"/>
    <cellStyle name="Tính toán 3 7 7" xfId="46690"/>
    <cellStyle name="Tính toán 3 7 8" xfId="52714"/>
    <cellStyle name="Tính toán 3 8" xfId="9842"/>
    <cellStyle name="Tính toán 3 8 2" xfId="19392"/>
    <cellStyle name="Tính toán 3 8 3" xfId="26607"/>
    <cellStyle name="Tính toán 3 8 4" xfId="31673"/>
    <cellStyle name="Tính toán 3 8 5" xfId="36349"/>
    <cellStyle name="Tính toán 3 8 6" xfId="41813"/>
    <cellStyle name="Tính toán 3 8 7" xfId="46691"/>
    <cellStyle name="Tính toán 3 8 8" xfId="52715"/>
    <cellStyle name="Tính toán 3 9" xfId="10111"/>
    <cellStyle name="Tính toán 3 9 2" xfId="19393"/>
    <cellStyle name="Tính toán 3 9 3" xfId="26608"/>
    <cellStyle name="Tính toán 3 9 4" xfId="31674"/>
    <cellStyle name="Tính toán 3 9 5" xfId="36350"/>
    <cellStyle name="Tính toán 3 9 6" xfId="41814"/>
    <cellStyle name="Tính toán 3 9 7" xfId="46692"/>
    <cellStyle name="Tính toán 3 9 8" xfId="52716"/>
    <cellStyle name="Tính toán 4" xfId="4637"/>
    <cellStyle name="Tính toán 4 10" xfId="19394"/>
    <cellStyle name="Tính toán 4 11" xfId="26609"/>
    <cellStyle name="Tính toán 4 12" xfId="31675"/>
    <cellStyle name="Tính toán 4 13" xfId="36351"/>
    <cellStyle name="Tính toán 4 14" xfId="41815"/>
    <cellStyle name="Tính toán 4 15" xfId="46693"/>
    <cellStyle name="Tính toán 4 16" xfId="52717"/>
    <cellStyle name="Tính toán 4 2" xfId="6841"/>
    <cellStyle name="Tính toán 4 2 2" xfId="19395"/>
    <cellStyle name="Tính toán 4 2 3" xfId="26610"/>
    <cellStyle name="Tính toán 4 2 4" xfId="31676"/>
    <cellStyle name="Tính toán 4 2 5" xfId="36352"/>
    <cellStyle name="Tính toán 4 2 6" xfId="41816"/>
    <cellStyle name="Tính toán 4 2 7" xfId="46694"/>
    <cellStyle name="Tính toán 4 2 8" xfId="52718"/>
    <cellStyle name="Tính toán 4 3" xfId="5905"/>
    <cellStyle name="Tính toán 4 3 2" xfId="19396"/>
    <cellStyle name="Tính toán 4 3 3" xfId="26611"/>
    <cellStyle name="Tính toán 4 3 4" xfId="31677"/>
    <cellStyle name="Tính toán 4 3 5" xfId="36353"/>
    <cellStyle name="Tính toán 4 3 6" xfId="41817"/>
    <cellStyle name="Tính toán 4 3 7" xfId="46695"/>
    <cellStyle name="Tính toán 4 3 8" xfId="52719"/>
    <cellStyle name="Tính toán 4 4" xfId="5072"/>
    <cellStyle name="Tính toán 4 4 2" xfId="19397"/>
    <cellStyle name="Tính toán 4 4 3" xfId="26612"/>
    <cellStyle name="Tính toán 4 4 4" xfId="31678"/>
    <cellStyle name="Tính toán 4 4 5" xfId="36354"/>
    <cellStyle name="Tính toán 4 4 6" xfId="41818"/>
    <cellStyle name="Tính toán 4 4 7" xfId="46696"/>
    <cellStyle name="Tính toán 4 4 8" xfId="52720"/>
    <cellStyle name="Tính toán 4 5" xfId="5607"/>
    <cellStyle name="Tính toán 4 5 2" xfId="19398"/>
    <cellStyle name="Tính toán 4 5 3" xfId="26613"/>
    <cellStyle name="Tính toán 4 5 4" xfId="31679"/>
    <cellStyle name="Tính toán 4 5 5" xfId="36355"/>
    <cellStyle name="Tính toán 4 5 6" xfId="41819"/>
    <cellStyle name="Tính toán 4 5 7" xfId="46697"/>
    <cellStyle name="Tính toán 4 5 8" xfId="52721"/>
    <cellStyle name="Tính toán 4 6" xfId="4238"/>
    <cellStyle name="Tính toán 4 6 2" xfId="19399"/>
    <cellStyle name="Tính toán 4 6 3" xfId="26614"/>
    <cellStyle name="Tính toán 4 6 4" xfId="31680"/>
    <cellStyle name="Tính toán 4 6 5" xfId="36356"/>
    <cellStyle name="Tính toán 4 6 6" xfId="41820"/>
    <cellStyle name="Tính toán 4 6 7" xfId="46698"/>
    <cellStyle name="Tính toán 4 6 8" xfId="52722"/>
    <cellStyle name="Tính toán 4 7" xfId="5692"/>
    <cellStyle name="Tính toán 4 7 2" xfId="19400"/>
    <cellStyle name="Tính toán 4 7 3" xfId="26615"/>
    <cellStyle name="Tính toán 4 7 4" xfId="31681"/>
    <cellStyle name="Tính toán 4 7 5" xfId="36357"/>
    <cellStyle name="Tính toán 4 7 6" xfId="41821"/>
    <cellStyle name="Tính toán 4 7 7" xfId="46699"/>
    <cellStyle name="Tính toán 4 7 8" xfId="52723"/>
    <cellStyle name="Tính toán 4 8" xfId="4729"/>
    <cellStyle name="Tính toán 4 8 2" xfId="19401"/>
    <cellStyle name="Tính toán 4 8 3" xfId="26616"/>
    <cellStyle name="Tính toán 4 8 4" xfId="31682"/>
    <cellStyle name="Tính toán 4 8 5" xfId="36358"/>
    <cellStyle name="Tính toán 4 8 6" xfId="41822"/>
    <cellStyle name="Tính toán 4 8 7" xfId="46700"/>
    <cellStyle name="Tính toán 4 8 8" xfId="52724"/>
    <cellStyle name="Tính toán 4 9" xfId="6482"/>
    <cellStyle name="Tính toán 4 9 2" xfId="19402"/>
    <cellStyle name="Tính toán 4 9 3" xfId="26617"/>
    <cellStyle name="Tính toán 4 9 4" xfId="31683"/>
    <cellStyle name="Tính toán 4 9 5" xfId="36359"/>
    <cellStyle name="Tính toán 4 9 6" xfId="41823"/>
    <cellStyle name="Tính toán 4 9 7" xfId="46701"/>
    <cellStyle name="Tính toán 4 9 8" xfId="52725"/>
    <cellStyle name="Tính toán 5" xfId="4619"/>
    <cellStyle name="Tính toán 5 2" xfId="19403"/>
    <cellStyle name="Tính toán 5 3" xfId="26618"/>
    <cellStyle name="Tính toán 5 4" xfId="31684"/>
    <cellStyle name="Tính toán 5 5" xfId="36360"/>
    <cellStyle name="Tính toán 5 6" xfId="41824"/>
    <cellStyle name="Tính toán 5 7" xfId="46702"/>
    <cellStyle name="Tính toán 5 8" xfId="52726"/>
    <cellStyle name="Tính toán 6" xfId="3825"/>
    <cellStyle name="Tính toán 6 2" xfId="19404"/>
    <cellStyle name="Tính toán 6 3" xfId="26619"/>
    <cellStyle name="Tính toán 6 4" xfId="31685"/>
    <cellStyle name="Tính toán 6 5" xfId="36361"/>
    <cellStyle name="Tính toán 6 6" xfId="41825"/>
    <cellStyle name="Tính toán 6 7" xfId="46703"/>
    <cellStyle name="Tính toán 6 8" xfId="52727"/>
    <cellStyle name="Tính toán 7" xfId="6073"/>
    <cellStyle name="Tính toán 7 2" xfId="19405"/>
    <cellStyle name="Tính toán 7 3" xfId="26620"/>
    <cellStyle name="Tính toán 7 4" xfId="31686"/>
    <cellStyle name="Tính toán 7 5" xfId="36362"/>
    <cellStyle name="Tính toán 7 6" xfId="41826"/>
    <cellStyle name="Tính toán 7 7" xfId="46704"/>
    <cellStyle name="Tính toán 7 8" xfId="52728"/>
    <cellStyle name="Tính toán 8" xfId="6237"/>
    <cellStyle name="Tính toán 8 2" xfId="19406"/>
    <cellStyle name="Tính toán 8 3" xfId="26621"/>
    <cellStyle name="Tính toán 8 4" xfId="31687"/>
    <cellStyle name="Tính toán 8 5" xfId="36363"/>
    <cellStyle name="Tính toán 8 6" xfId="41827"/>
    <cellStyle name="Tính toán 8 7" xfId="46705"/>
    <cellStyle name="Tính toán 8 8" xfId="52729"/>
    <cellStyle name="Tính toán 9" xfId="6387"/>
    <cellStyle name="Tính toán 9 2" xfId="19407"/>
    <cellStyle name="Tính toán 9 3" xfId="26622"/>
    <cellStyle name="Tính toán 9 4" xfId="31688"/>
    <cellStyle name="Tính toán 9 5" xfId="36364"/>
    <cellStyle name="Tính toán 9 6" xfId="41828"/>
    <cellStyle name="Tính toán 9 7" xfId="46706"/>
    <cellStyle name="Tính toán 9 8" xfId="52730"/>
    <cellStyle name="TiÓu môc" xfId="2306"/>
    <cellStyle name="TiÓu môc 2" xfId="12074"/>
    <cellStyle name="Title 2" xfId="2307"/>
    <cellStyle name="Title 2 2" xfId="2308"/>
    <cellStyle name="Title 2 2 2" xfId="12076"/>
    <cellStyle name="Title 2 3" xfId="12075"/>
    <cellStyle name="Title 3" xfId="2309"/>
    <cellStyle name="Title 3 2" xfId="12077"/>
    <cellStyle name="Title 4" xfId="6027"/>
    <cellStyle name="Title 4 2" xfId="19408"/>
    <cellStyle name="Tong so" xfId="442"/>
    <cellStyle name="tong so 1" xfId="443"/>
    <cellStyle name="Total 2" xfId="2313"/>
    <cellStyle name="Total 2 2" xfId="444"/>
    <cellStyle name="Total 2 2 10" xfId="992"/>
    <cellStyle name="Total 2 2 10 2" xfId="11004"/>
    <cellStyle name="Total 2 2 11" xfId="1235"/>
    <cellStyle name="Total 2 2 11 2" xfId="11197"/>
    <cellStyle name="Total 2 2 12" xfId="1273"/>
    <cellStyle name="Total 2 2 12 2" xfId="11228"/>
    <cellStyle name="Total 2 2 13" xfId="1315"/>
    <cellStyle name="Total 2 2 13 2" xfId="11263"/>
    <cellStyle name="Total 2 2 14" xfId="1352"/>
    <cellStyle name="Total 2 2 14 2" xfId="11295"/>
    <cellStyle name="Total 2 2 15" xfId="1380"/>
    <cellStyle name="Total 2 2 15 2" xfId="11318"/>
    <cellStyle name="Total 2 2 16" xfId="1396"/>
    <cellStyle name="Total 2 2 16 2" xfId="11333"/>
    <cellStyle name="Total 2 2 17" xfId="1413"/>
    <cellStyle name="Total 2 2 17 2" xfId="11350"/>
    <cellStyle name="Total 2 2 18" xfId="1845"/>
    <cellStyle name="Total 2 2 18 2" xfId="11731"/>
    <cellStyle name="Total 2 2 19" xfId="2314"/>
    <cellStyle name="Total 2 2 19 2" xfId="12082"/>
    <cellStyle name="Total 2 2 2" xfId="712"/>
    <cellStyle name="Total 2 2 2 2" xfId="10764"/>
    <cellStyle name="Total 2 2 20" xfId="2632"/>
    <cellStyle name="Total 2 2 20 2" xfId="12321"/>
    <cellStyle name="Total 2 2 21" xfId="2652"/>
    <cellStyle name="Total 2 2 21 2" xfId="12339"/>
    <cellStyle name="Total 2 2 22" xfId="2673"/>
    <cellStyle name="Total 2 2 22 2" xfId="12358"/>
    <cellStyle name="Total 2 2 23" xfId="2692"/>
    <cellStyle name="Total 2 2 23 2" xfId="12371"/>
    <cellStyle name="Total 2 2 24" xfId="2700"/>
    <cellStyle name="Total 2 2 24 2" xfId="12378"/>
    <cellStyle name="Total 2 2 25" xfId="2707"/>
    <cellStyle name="Total 2 2 25 2" xfId="12385"/>
    <cellStyle name="Total 2 2 26" xfId="3061"/>
    <cellStyle name="Total 2 2 26 2" xfId="12652"/>
    <cellStyle name="Total 2 2 27" xfId="10558"/>
    <cellStyle name="Total 2 2 3" xfId="754"/>
    <cellStyle name="Total 2 2 3 2" xfId="10802"/>
    <cellStyle name="Total 2 2 4" xfId="796"/>
    <cellStyle name="Total 2 2 4 2" xfId="10839"/>
    <cellStyle name="Total 2 2 5" xfId="837"/>
    <cellStyle name="Total 2 2 5 2" xfId="10874"/>
    <cellStyle name="Total 2 2 6" xfId="877"/>
    <cellStyle name="Total 2 2 6 2" xfId="10906"/>
    <cellStyle name="Total 2 2 7" xfId="915"/>
    <cellStyle name="Total 2 2 7 2" xfId="10936"/>
    <cellStyle name="Total 2 2 8" xfId="944"/>
    <cellStyle name="Total 2 2 8 2" xfId="10961"/>
    <cellStyle name="Total 2 2 9" xfId="962"/>
    <cellStyle name="Total 2 2 9 2" xfId="10976"/>
    <cellStyle name="Total 2 3" xfId="445"/>
    <cellStyle name="Total 2 3 10" xfId="993"/>
    <cellStyle name="Total 2 3 10 2" xfId="11005"/>
    <cellStyle name="Total 2 3 11" xfId="1236"/>
    <cellStyle name="Total 2 3 11 2" xfId="11198"/>
    <cellStyle name="Total 2 3 12" xfId="1274"/>
    <cellStyle name="Total 2 3 12 2" xfId="11229"/>
    <cellStyle name="Total 2 3 13" xfId="1316"/>
    <cellStyle name="Total 2 3 13 2" xfId="11264"/>
    <cellStyle name="Total 2 3 14" xfId="1353"/>
    <cellStyle name="Total 2 3 14 2" xfId="11296"/>
    <cellStyle name="Total 2 3 15" xfId="1381"/>
    <cellStyle name="Total 2 3 15 2" xfId="11319"/>
    <cellStyle name="Total 2 3 16" xfId="1397"/>
    <cellStyle name="Total 2 3 16 2" xfId="11334"/>
    <cellStyle name="Total 2 3 17" xfId="1414"/>
    <cellStyle name="Total 2 3 17 2" xfId="11351"/>
    <cellStyle name="Total 2 3 18" xfId="1846"/>
    <cellStyle name="Total 2 3 18 2" xfId="11732"/>
    <cellStyle name="Total 2 3 19" xfId="2315"/>
    <cellStyle name="Total 2 3 19 2" xfId="12083"/>
    <cellStyle name="Total 2 3 2" xfId="713"/>
    <cellStyle name="Total 2 3 2 2" xfId="10765"/>
    <cellStyle name="Total 2 3 20" xfId="2633"/>
    <cellStyle name="Total 2 3 20 2" xfId="12322"/>
    <cellStyle name="Total 2 3 21" xfId="2653"/>
    <cellStyle name="Total 2 3 21 2" xfId="12340"/>
    <cellStyle name="Total 2 3 22" xfId="2674"/>
    <cellStyle name="Total 2 3 22 2" xfId="12359"/>
    <cellStyle name="Total 2 3 23" xfId="2693"/>
    <cellStyle name="Total 2 3 23 2" xfId="12372"/>
    <cellStyle name="Total 2 3 24" xfId="2701"/>
    <cellStyle name="Total 2 3 24 2" xfId="12379"/>
    <cellStyle name="Total 2 3 25" xfId="2708"/>
    <cellStyle name="Total 2 3 25 2" xfId="12386"/>
    <cellStyle name="Total 2 3 26" xfId="3062"/>
    <cellStyle name="Total 2 3 26 2" xfId="12653"/>
    <cellStyle name="Total 2 3 27" xfId="10559"/>
    <cellStyle name="Total 2 3 3" xfId="755"/>
    <cellStyle name="Total 2 3 3 2" xfId="10803"/>
    <cellStyle name="Total 2 3 4" xfId="797"/>
    <cellStyle name="Total 2 3 4 2" xfId="10840"/>
    <cellStyle name="Total 2 3 5" xfId="838"/>
    <cellStyle name="Total 2 3 5 2" xfId="10875"/>
    <cellStyle name="Total 2 3 6" xfId="878"/>
    <cellStyle name="Total 2 3 6 2" xfId="10907"/>
    <cellStyle name="Total 2 3 7" xfId="916"/>
    <cellStyle name="Total 2 3 7 2" xfId="10937"/>
    <cellStyle name="Total 2 3 8" xfId="945"/>
    <cellStyle name="Total 2 3 8 2" xfId="10962"/>
    <cellStyle name="Total 2 3 9" xfId="963"/>
    <cellStyle name="Total 2 3 9 2" xfId="10977"/>
    <cellStyle name="Total 2 4" xfId="446"/>
    <cellStyle name="Total 2 4 10" xfId="994"/>
    <cellStyle name="Total 2 4 10 2" xfId="11006"/>
    <cellStyle name="Total 2 4 11" xfId="1237"/>
    <cellStyle name="Total 2 4 11 2" xfId="11199"/>
    <cellStyle name="Total 2 4 12" xfId="1275"/>
    <cellStyle name="Total 2 4 12 2" xfId="11230"/>
    <cellStyle name="Total 2 4 13" xfId="1317"/>
    <cellStyle name="Total 2 4 13 2" xfId="11265"/>
    <cellStyle name="Total 2 4 14" xfId="1354"/>
    <cellStyle name="Total 2 4 14 2" xfId="11297"/>
    <cellStyle name="Total 2 4 15" xfId="1382"/>
    <cellStyle name="Total 2 4 15 2" xfId="11320"/>
    <cellStyle name="Total 2 4 16" xfId="1398"/>
    <cellStyle name="Total 2 4 16 2" xfId="11335"/>
    <cellStyle name="Total 2 4 17" xfId="1415"/>
    <cellStyle name="Total 2 4 17 2" xfId="11352"/>
    <cellStyle name="Total 2 4 18" xfId="1847"/>
    <cellStyle name="Total 2 4 18 2" xfId="11733"/>
    <cellStyle name="Total 2 4 19" xfId="2316"/>
    <cellStyle name="Total 2 4 19 2" xfId="12084"/>
    <cellStyle name="Total 2 4 2" xfId="714"/>
    <cellStyle name="Total 2 4 2 2" xfId="10766"/>
    <cellStyle name="Total 2 4 20" xfId="2634"/>
    <cellStyle name="Total 2 4 20 2" xfId="12323"/>
    <cellStyle name="Total 2 4 21" xfId="2654"/>
    <cellStyle name="Total 2 4 21 2" xfId="12341"/>
    <cellStyle name="Total 2 4 22" xfId="2675"/>
    <cellStyle name="Total 2 4 22 2" xfId="12360"/>
    <cellStyle name="Total 2 4 23" xfId="2694"/>
    <cellStyle name="Total 2 4 23 2" xfId="12373"/>
    <cellStyle name="Total 2 4 24" xfId="2702"/>
    <cellStyle name="Total 2 4 24 2" xfId="12380"/>
    <cellStyle name="Total 2 4 25" xfId="2709"/>
    <cellStyle name="Total 2 4 25 2" xfId="12387"/>
    <cellStyle name="Total 2 4 26" xfId="3063"/>
    <cellStyle name="Total 2 4 26 2" xfId="12654"/>
    <cellStyle name="Total 2 4 27" xfId="10560"/>
    <cellStyle name="Total 2 4 3" xfId="756"/>
    <cellStyle name="Total 2 4 3 2" xfId="10804"/>
    <cellStyle name="Total 2 4 4" xfId="798"/>
    <cellStyle name="Total 2 4 4 2" xfId="10841"/>
    <cellStyle name="Total 2 4 5" xfId="839"/>
    <cellStyle name="Total 2 4 5 2" xfId="10876"/>
    <cellStyle name="Total 2 4 6" xfId="879"/>
    <cellStyle name="Total 2 4 6 2" xfId="10908"/>
    <cellStyle name="Total 2 4 7" xfId="917"/>
    <cellStyle name="Total 2 4 7 2" xfId="10938"/>
    <cellStyle name="Total 2 4 8" xfId="946"/>
    <cellStyle name="Total 2 4 8 2" xfId="10963"/>
    <cellStyle name="Total 2 4 9" xfId="964"/>
    <cellStyle name="Total 2 4 9 2" xfId="10978"/>
    <cellStyle name="Total 2 5" xfId="447"/>
    <cellStyle name="Total 2 5 10" xfId="995"/>
    <cellStyle name="Total 2 5 10 2" xfId="11007"/>
    <cellStyle name="Total 2 5 11" xfId="1238"/>
    <cellStyle name="Total 2 5 11 2" xfId="11200"/>
    <cellStyle name="Total 2 5 12" xfId="1276"/>
    <cellStyle name="Total 2 5 12 2" xfId="11231"/>
    <cellStyle name="Total 2 5 13" xfId="1318"/>
    <cellStyle name="Total 2 5 13 2" xfId="11266"/>
    <cellStyle name="Total 2 5 14" xfId="1355"/>
    <cellStyle name="Total 2 5 14 2" xfId="11298"/>
    <cellStyle name="Total 2 5 15" xfId="1383"/>
    <cellStyle name="Total 2 5 15 2" xfId="11321"/>
    <cellStyle name="Total 2 5 16" xfId="1399"/>
    <cellStyle name="Total 2 5 16 2" xfId="11336"/>
    <cellStyle name="Total 2 5 17" xfId="1416"/>
    <cellStyle name="Total 2 5 17 2" xfId="11353"/>
    <cellStyle name="Total 2 5 18" xfId="1848"/>
    <cellStyle name="Total 2 5 18 2" xfId="11734"/>
    <cellStyle name="Total 2 5 19" xfId="2317"/>
    <cellStyle name="Total 2 5 19 2" xfId="12085"/>
    <cellStyle name="Total 2 5 2" xfId="715"/>
    <cellStyle name="Total 2 5 2 2" xfId="10767"/>
    <cellStyle name="Total 2 5 20" xfId="2635"/>
    <cellStyle name="Total 2 5 20 2" xfId="12324"/>
    <cellStyle name="Total 2 5 21" xfId="2655"/>
    <cellStyle name="Total 2 5 21 2" xfId="12342"/>
    <cellStyle name="Total 2 5 22" xfId="2676"/>
    <cellStyle name="Total 2 5 22 2" xfId="12361"/>
    <cellStyle name="Total 2 5 23" xfId="2695"/>
    <cellStyle name="Total 2 5 23 2" xfId="12374"/>
    <cellStyle name="Total 2 5 24" xfId="2703"/>
    <cellStyle name="Total 2 5 24 2" xfId="12381"/>
    <cellStyle name="Total 2 5 25" xfId="2710"/>
    <cellStyle name="Total 2 5 25 2" xfId="12388"/>
    <cellStyle name="Total 2 5 26" xfId="3064"/>
    <cellStyle name="Total 2 5 26 2" xfId="12655"/>
    <cellStyle name="Total 2 5 27" xfId="10561"/>
    <cellStyle name="Total 2 5 3" xfId="757"/>
    <cellStyle name="Total 2 5 3 2" xfId="10805"/>
    <cellStyle name="Total 2 5 4" xfId="799"/>
    <cellStyle name="Total 2 5 4 2" xfId="10842"/>
    <cellStyle name="Total 2 5 5" xfId="840"/>
    <cellStyle name="Total 2 5 5 2" xfId="10877"/>
    <cellStyle name="Total 2 5 6" xfId="880"/>
    <cellStyle name="Total 2 5 6 2" xfId="10909"/>
    <cellStyle name="Total 2 5 7" xfId="918"/>
    <cellStyle name="Total 2 5 7 2" xfId="10939"/>
    <cellStyle name="Total 2 5 8" xfId="947"/>
    <cellStyle name="Total 2 5 8 2" xfId="10964"/>
    <cellStyle name="Total 2 5 9" xfId="965"/>
    <cellStyle name="Total 2 5 9 2" xfId="10979"/>
    <cellStyle name="Total 2 6" xfId="448"/>
    <cellStyle name="Total 2 6 10" xfId="996"/>
    <cellStyle name="Total 2 6 10 2" xfId="11008"/>
    <cellStyle name="Total 2 6 11" xfId="1239"/>
    <cellStyle name="Total 2 6 11 2" xfId="11201"/>
    <cellStyle name="Total 2 6 12" xfId="1277"/>
    <cellStyle name="Total 2 6 12 2" xfId="11232"/>
    <cellStyle name="Total 2 6 13" xfId="1319"/>
    <cellStyle name="Total 2 6 13 2" xfId="11267"/>
    <cellStyle name="Total 2 6 14" xfId="1356"/>
    <cellStyle name="Total 2 6 14 2" xfId="11299"/>
    <cellStyle name="Total 2 6 15" xfId="1384"/>
    <cellStyle name="Total 2 6 15 2" xfId="11322"/>
    <cellStyle name="Total 2 6 16" xfId="1400"/>
    <cellStyle name="Total 2 6 16 2" xfId="11337"/>
    <cellStyle name="Total 2 6 17" xfId="1417"/>
    <cellStyle name="Total 2 6 17 2" xfId="11354"/>
    <cellStyle name="Total 2 6 18" xfId="1849"/>
    <cellStyle name="Total 2 6 18 2" xfId="11735"/>
    <cellStyle name="Total 2 6 19" xfId="2318"/>
    <cellStyle name="Total 2 6 19 2" xfId="12086"/>
    <cellStyle name="Total 2 6 2" xfId="716"/>
    <cellStyle name="Total 2 6 2 2" xfId="10768"/>
    <cellStyle name="Total 2 6 20" xfId="2636"/>
    <cellStyle name="Total 2 6 20 2" xfId="12325"/>
    <cellStyle name="Total 2 6 21" xfId="2656"/>
    <cellStyle name="Total 2 6 21 2" xfId="12343"/>
    <cellStyle name="Total 2 6 22" xfId="2677"/>
    <cellStyle name="Total 2 6 22 2" xfId="12362"/>
    <cellStyle name="Total 2 6 23" xfId="2696"/>
    <cellStyle name="Total 2 6 23 2" xfId="12375"/>
    <cellStyle name="Total 2 6 24" xfId="2704"/>
    <cellStyle name="Total 2 6 24 2" xfId="12382"/>
    <cellStyle name="Total 2 6 25" xfId="2711"/>
    <cellStyle name="Total 2 6 25 2" xfId="12389"/>
    <cellStyle name="Total 2 6 26" xfId="3065"/>
    <cellStyle name="Total 2 6 26 2" xfId="12656"/>
    <cellStyle name="Total 2 6 27" xfId="10562"/>
    <cellStyle name="Total 2 6 3" xfId="758"/>
    <cellStyle name="Total 2 6 3 2" xfId="10806"/>
    <cellStyle name="Total 2 6 4" xfId="800"/>
    <cellStyle name="Total 2 6 4 2" xfId="10843"/>
    <cellStyle name="Total 2 6 5" xfId="841"/>
    <cellStyle name="Total 2 6 5 2" xfId="10878"/>
    <cellStyle name="Total 2 6 6" xfId="881"/>
    <cellStyle name="Total 2 6 6 2" xfId="10910"/>
    <cellStyle name="Total 2 6 7" xfId="919"/>
    <cellStyle name="Total 2 6 7 2" xfId="10940"/>
    <cellStyle name="Total 2 6 8" xfId="948"/>
    <cellStyle name="Total 2 6 8 2" xfId="10965"/>
    <cellStyle name="Total 2 6 9" xfId="966"/>
    <cellStyle name="Total 2 6 9 2" xfId="10980"/>
    <cellStyle name="Total 2 7" xfId="10168"/>
    <cellStyle name="Total 2 7 2" xfId="19440"/>
    <cellStyle name="Total 2 7 3" xfId="26655"/>
    <cellStyle name="Total 2 7 4" xfId="31720"/>
    <cellStyle name="Total 2 7 5" xfId="36396"/>
    <cellStyle name="Total 2 7 6" xfId="41860"/>
    <cellStyle name="Total 2 7 7" xfId="46738"/>
    <cellStyle name="Total 2 7 8" xfId="52762"/>
    <cellStyle name="Total 2 8" xfId="12081"/>
    <cellStyle name="Total 3" xfId="2319"/>
    <cellStyle name="Total 3 2" xfId="12087"/>
    <cellStyle name="Total 4" xfId="5133"/>
    <cellStyle name="Total 4 2" xfId="19441"/>
    <cellStyle name="Total 4 3" xfId="26656"/>
    <cellStyle name="Total 4 4" xfId="31721"/>
    <cellStyle name="Total 4 5" xfId="36397"/>
    <cellStyle name="Total 4 6" xfId="41861"/>
    <cellStyle name="Total 4 7" xfId="46739"/>
    <cellStyle name="Total 4 8" xfId="52763"/>
    <cellStyle name="Tổng" xfId="2310"/>
    <cellStyle name="Tổng 10" xfId="12078"/>
    <cellStyle name="Tổng 2" xfId="4923"/>
    <cellStyle name="Tổng 2 10" xfId="26624"/>
    <cellStyle name="Tổng 2 11" xfId="31689"/>
    <cellStyle name="Tổng 2 12" xfId="36365"/>
    <cellStyle name="Tổng 2 13" xfId="41829"/>
    <cellStyle name="Tổng 2 14" xfId="46707"/>
    <cellStyle name="Tổng 2 15" xfId="52731"/>
    <cellStyle name="Tổng 2 2" xfId="7209"/>
    <cellStyle name="Tổng 2 2 2" xfId="19410"/>
    <cellStyle name="Tổng 2 2 3" xfId="26625"/>
    <cellStyle name="Tổng 2 2 4" xfId="31690"/>
    <cellStyle name="Tổng 2 2 5" xfId="36366"/>
    <cellStyle name="Tổng 2 2 6" xfId="41830"/>
    <cellStyle name="Tổng 2 2 7" xfId="46708"/>
    <cellStyle name="Tổng 2 2 8" xfId="52732"/>
    <cellStyle name="Tổng 2 3" xfId="7755"/>
    <cellStyle name="Tổng 2 3 2" xfId="19411"/>
    <cellStyle name="Tổng 2 3 3" xfId="26626"/>
    <cellStyle name="Tổng 2 3 4" xfId="31691"/>
    <cellStyle name="Tổng 2 3 5" xfId="36367"/>
    <cellStyle name="Tổng 2 3 6" xfId="41831"/>
    <cellStyle name="Tổng 2 3 7" xfId="46709"/>
    <cellStyle name="Tổng 2 3 8" xfId="52733"/>
    <cellStyle name="Tổng 2 4" xfId="8079"/>
    <cellStyle name="Tổng 2 4 2" xfId="19412"/>
    <cellStyle name="Tổng 2 4 3" xfId="26627"/>
    <cellStyle name="Tổng 2 4 4" xfId="31692"/>
    <cellStyle name="Tổng 2 4 5" xfId="36368"/>
    <cellStyle name="Tổng 2 4 6" xfId="41832"/>
    <cellStyle name="Tổng 2 4 7" xfId="46710"/>
    <cellStyle name="Tổng 2 4 8" xfId="52734"/>
    <cellStyle name="Tổng 2 5" xfId="8528"/>
    <cellStyle name="Tổng 2 5 2" xfId="19413"/>
    <cellStyle name="Tổng 2 5 3" xfId="26628"/>
    <cellStyle name="Tổng 2 5 4" xfId="31693"/>
    <cellStyle name="Tổng 2 5 5" xfId="36369"/>
    <cellStyle name="Tổng 2 5 6" xfId="41833"/>
    <cellStyle name="Tổng 2 5 7" xfId="46711"/>
    <cellStyle name="Tổng 2 5 8" xfId="52735"/>
    <cellStyle name="Tổng 2 6" xfId="8875"/>
    <cellStyle name="Tổng 2 6 2" xfId="19414"/>
    <cellStyle name="Tổng 2 6 3" xfId="26629"/>
    <cellStyle name="Tổng 2 6 4" xfId="31694"/>
    <cellStyle name="Tổng 2 6 5" xfId="36370"/>
    <cellStyle name="Tổng 2 6 6" xfId="41834"/>
    <cellStyle name="Tổng 2 6 7" xfId="46712"/>
    <cellStyle name="Tổng 2 6 8" xfId="52736"/>
    <cellStyle name="Tổng 2 7" xfId="9687"/>
    <cellStyle name="Tổng 2 7 2" xfId="19415"/>
    <cellStyle name="Tổng 2 7 3" xfId="26630"/>
    <cellStyle name="Tổng 2 7 4" xfId="31695"/>
    <cellStyle name="Tổng 2 7 5" xfId="36371"/>
    <cellStyle name="Tổng 2 7 6" xfId="41835"/>
    <cellStyle name="Tổng 2 7 7" xfId="46713"/>
    <cellStyle name="Tổng 2 7 8" xfId="52737"/>
    <cellStyle name="Tổng 2 8" xfId="9954"/>
    <cellStyle name="Tổng 2 8 2" xfId="19416"/>
    <cellStyle name="Tổng 2 8 3" xfId="26631"/>
    <cellStyle name="Tổng 2 8 4" xfId="31696"/>
    <cellStyle name="Tổng 2 8 5" xfId="36372"/>
    <cellStyle name="Tổng 2 8 6" xfId="41836"/>
    <cellStyle name="Tổng 2 8 7" xfId="46714"/>
    <cellStyle name="Tổng 2 8 8" xfId="52738"/>
    <cellStyle name="Tổng 2 9" xfId="19409"/>
    <cellStyle name="Tổng 3" xfId="5264"/>
    <cellStyle name="Tổng 3 10" xfId="19417"/>
    <cellStyle name="Tổng 3 11" xfId="26632"/>
    <cellStyle name="Tổng 3 12" xfId="31697"/>
    <cellStyle name="Tổng 3 13" xfId="36373"/>
    <cellStyle name="Tổng 3 14" xfId="41837"/>
    <cellStyle name="Tổng 3 15" xfId="46715"/>
    <cellStyle name="Tổng 3 16" xfId="52739"/>
    <cellStyle name="Tổng 3 2" xfId="6764"/>
    <cellStyle name="Tổng 3 2 2" xfId="19418"/>
    <cellStyle name="Tổng 3 2 3" xfId="26633"/>
    <cellStyle name="Tổng 3 2 4" xfId="31698"/>
    <cellStyle name="Tổng 3 2 5" xfId="36374"/>
    <cellStyle name="Tổng 3 2 6" xfId="41838"/>
    <cellStyle name="Tổng 3 2 7" xfId="46716"/>
    <cellStyle name="Tổng 3 2 8" xfId="52740"/>
    <cellStyle name="Tổng 3 3" xfId="3920"/>
    <cellStyle name="Tổng 3 3 2" xfId="19419"/>
    <cellStyle name="Tổng 3 3 3" xfId="26634"/>
    <cellStyle name="Tổng 3 3 4" xfId="31699"/>
    <cellStyle name="Tổng 3 3 5" xfId="36375"/>
    <cellStyle name="Tổng 3 3 6" xfId="41839"/>
    <cellStyle name="Tổng 3 3 7" xfId="46717"/>
    <cellStyle name="Tổng 3 3 8" xfId="52741"/>
    <cellStyle name="Tổng 3 4" xfId="6243"/>
    <cellStyle name="Tổng 3 4 2" xfId="19420"/>
    <cellStyle name="Tổng 3 4 3" xfId="26635"/>
    <cellStyle name="Tổng 3 4 4" xfId="31700"/>
    <cellStyle name="Tổng 3 4 5" xfId="36376"/>
    <cellStyle name="Tổng 3 4 6" xfId="41840"/>
    <cellStyle name="Tổng 3 4 7" xfId="46718"/>
    <cellStyle name="Tổng 3 4 8" xfId="52742"/>
    <cellStyle name="Tổng 3 5" xfId="7868"/>
    <cellStyle name="Tổng 3 5 2" xfId="19421"/>
    <cellStyle name="Tổng 3 5 3" xfId="26636"/>
    <cellStyle name="Tổng 3 5 4" xfId="31701"/>
    <cellStyle name="Tổng 3 5 5" xfId="36377"/>
    <cellStyle name="Tổng 3 5 6" xfId="41841"/>
    <cellStyle name="Tổng 3 5 7" xfId="46719"/>
    <cellStyle name="Tổng 3 5 8" xfId="52743"/>
    <cellStyle name="Tổng 3 6" xfId="6024"/>
    <cellStyle name="Tổng 3 6 2" xfId="19422"/>
    <cellStyle name="Tổng 3 6 3" xfId="26637"/>
    <cellStyle name="Tổng 3 6 4" xfId="31702"/>
    <cellStyle name="Tổng 3 6 5" xfId="36378"/>
    <cellStyle name="Tổng 3 6 6" xfId="41842"/>
    <cellStyle name="Tổng 3 6 7" xfId="46720"/>
    <cellStyle name="Tổng 3 6 8" xfId="52744"/>
    <cellStyle name="Tổng 3 7" xfId="5805"/>
    <cellStyle name="Tổng 3 7 2" xfId="19423"/>
    <cellStyle name="Tổng 3 7 3" xfId="26638"/>
    <cellStyle name="Tổng 3 7 4" xfId="31703"/>
    <cellStyle name="Tổng 3 7 5" xfId="36379"/>
    <cellStyle name="Tổng 3 7 6" xfId="41843"/>
    <cellStyle name="Tổng 3 7 7" xfId="46721"/>
    <cellStyle name="Tổng 3 7 8" xfId="52745"/>
    <cellStyle name="Tổng 3 8" xfId="8408"/>
    <cellStyle name="Tổng 3 8 2" xfId="19424"/>
    <cellStyle name="Tổng 3 8 3" xfId="26639"/>
    <cellStyle name="Tổng 3 8 4" xfId="31704"/>
    <cellStyle name="Tổng 3 8 5" xfId="36380"/>
    <cellStyle name="Tổng 3 8 6" xfId="41844"/>
    <cellStyle name="Tổng 3 8 7" xfId="46722"/>
    <cellStyle name="Tổng 3 8 8" xfId="52746"/>
    <cellStyle name="Tổng 3 9" xfId="4654"/>
    <cellStyle name="Tổng 3 9 2" xfId="19425"/>
    <cellStyle name="Tổng 3 9 3" xfId="26640"/>
    <cellStyle name="Tổng 3 9 4" xfId="31705"/>
    <cellStyle name="Tổng 3 9 5" xfId="36381"/>
    <cellStyle name="Tổng 3 9 6" xfId="41845"/>
    <cellStyle name="Tổng 3 9 7" xfId="46723"/>
    <cellStyle name="Tổng 3 9 8" xfId="52747"/>
    <cellStyle name="Tổng 4" xfId="4059"/>
    <cellStyle name="Tổng 4 10" xfId="19426"/>
    <cellStyle name="Tổng 4 11" xfId="26641"/>
    <cellStyle name="Tổng 4 12" xfId="31706"/>
    <cellStyle name="Tổng 4 13" xfId="36382"/>
    <cellStyle name="Tổng 4 14" xfId="41846"/>
    <cellStyle name="Tổng 4 15" xfId="46724"/>
    <cellStyle name="Tổng 4 16" xfId="52748"/>
    <cellStyle name="Tổng 4 2" xfId="7488"/>
    <cellStyle name="Tổng 4 2 2" xfId="19427"/>
    <cellStyle name="Tổng 4 2 3" xfId="26642"/>
    <cellStyle name="Tổng 4 2 4" xfId="31707"/>
    <cellStyle name="Tổng 4 2 5" xfId="36383"/>
    <cellStyle name="Tổng 4 2 6" xfId="41847"/>
    <cellStyle name="Tổng 4 2 7" xfId="46725"/>
    <cellStyle name="Tổng 4 2 8" xfId="52749"/>
    <cellStyle name="Tổng 4 3" xfId="7983"/>
    <cellStyle name="Tổng 4 3 2" xfId="19428"/>
    <cellStyle name="Tổng 4 3 3" xfId="26643"/>
    <cellStyle name="Tổng 4 3 4" xfId="31708"/>
    <cellStyle name="Tổng 4 3 5" xfId="36384"/>
    <cellStyle name="Tổng 4 3 6" xfId="41848"/>
    <cellStyle name="Tổng 4 3 7" xfId="46726"/>
    <cellStyle name="Tổng 4 3 8" xfId="52750"/>
    <cellStyle name="Tổng 4 4" xfId="8347"/>
    <cellStyle name="Tổng 4 4 2" xfId="19429"/>
    <cellStyle name="Tổng 4 4 3" xfId="26644"/>
    <cellStyle name="Tổng 4 4 4" xfId="31709"/>
    <cellStyle name="Tổng 4 4 5" xfId="36385"/>
    <cellStyle name="Tổng 4 4 6" xfId="41849"/>
    <cellStyle name="Tổng 4 4 7" xfId="46727"/>
    <cellStyle name="Tổng 4 4 8" xfId="52751"/>
    <cellStyle name="Tổng 4 5" xfId="8759"/>
    <cellStyle name="Tổng 4 5 2" xfId="19430"/>
    <cellStyle name="Tổng 4 5 3" xfId="26645"/>
    <cellStyle name="Tổng 4 5 4" xfId="31710"/>
    <cellStyle name="Tổng 4 5 5" xfId="36386"/>
    <cellStyle name="Tổng 4 5 6" xfId="41850"/>
    <cellStyle name="Tổng 4 5 7" xfId="46728"/>
    <cellStyle name="Tổng 4 5 8" xfId="52752"/>
    <cellStyle name="Tổng 4 6" xfId="9129"/>
    <cellStyle name="Tổng 4 6 2" xfId="19431"/>
    <cellStyle name="Tổng 4 6 3" xfId="26646"/>
    <cellStyle name="Tổng 4 6 4" xfId="31711"/>
    <cellStyle name="Tổng 4 6 5" xfId="36387"/>
    <cellStyle name="Tổng 4 6 6" xfId="41851"/>
    <cellStyle name="Tổng 4 6 7" xfId="46729"/>
    <cellStyle name="Tổng 4 6 8" xfId="52753"/>
    <cellStyle name="Tổng 4 7" xfId="9551"/>
    <cellStyle name="Tổng 4 7 2" xfId="19432"/>
    <cellStyle name="Tổng 4 7 3" xfId="26647"/>
    <cellStyle name="Tổng 4 7 4" xfId="31712"/>
    <cellStyle name="Tổng 4 7 5" xfId="36388"/>
    <cellStyle name="Tổng 4 7 6" xfId="41852"/>
    <cellStyle name="Tổng 4 7 7" xfId="46730"/>
    <cellStyle name="Tổng 4 7 8" xfId="52754"/>
    <cellStyle name="Tổng 4 8" xfId="9866"/>
    <cellStyle name="Tổng 4 8 2" xfId="19433"/>
    <cellStyle name="Tổng 4 8 3" xfId="26648"/>
    <cellStyle name="Tổng 4 8 4" xfId="31713"/>
    <cellStyle name="Tổng 4 8 5" xfId="36389"/>
    <cellStyle name="Tổng 4 8 6" xfId="41853"/>
    <cellStyle name="Tổng 4 8 7" xfId="46731"/>
    <cellStyle name="Tổng 4 8 8" xfId="52755"/>
    <cellStyle name="Tổng 4 9" xfId="10134"/>
    <cellStyle name="Tổng 4 9 2" xfId="19434"/>
    <cellStyle name="Tổng 4 9 3" xfId="26649"/>
    <cellStyle name="Tổng 4 9 4" xfId="31714"/>
    <cellStyle name="Tổng 4 9 5" xfId="36390"/>
    <cellStyle name="Tổng 4 9 6" xfId="41854"/>
    <cellStyle name="Tổng 4 9 7" xfId="46732"/>
    <cellStyle name="Tổng 4 9 8" xfId="52756"/>
    <cellStyle name="Tổng 5" xfId="4929"/>
    <cellStyle name="Tổng 5 2" xfId="19435"/>
    <cellStyle name="Tổng 5 3" xfId="26650"/>
    <cellStyle name="Tổng 5 4" xfId="31715"/>
    <cellStyle name="Tổng 5 5" xfId="36391"/>
    <cellStyle name="Tổng 5 6" xfId="41855"/>
    <cellStyle name="Tổng 5 7" xfId="46733"/>
    <cellStyle name="Tổng 5 8" xfId="52757"/>
    <cellStyle name="Tổng 6" xfId="3868"/>
    <cellStyle name="Tổng 6 2" xfId="19436"/>
    <cellStyle name="Tổng 6 3" xfId="26651"/>
    <cellStyle name="Tổng 6 4" xfId="31716"/>
    <cellStyle name="Tổng 6 5" xfId="36392"/>
    <cellStyle name="Tổng 6 6" xfId="41856"/>
    <cellStyle name="Tổng 6 7" xfId="46734"/>
    <cellStyle name="Tổng 6 8" xfId="52758"/>
    <cellStyle name="Tổng 7" xfId="6238"/>
    <cellStyle name="Tổng 7 2" xfId="19437"/>
    <cellStyle name="Tổng 7 3" xfId="26652"/>
    <cellStyle name="Tổng 7 4" xfId="31717"/>
    <cellStyle name="Tổng 7 5" xfId="36393"/>
    <cellStyle name="Tổng 7 6" xfId="41857"/>
    <cellStyle name="Tổng 7 7" xfId="46735"/>
    <cellStyle name="Tổng 7 8" xfId="52759"/>
    <cellStyle name="Tổng 8" xfId="9597"/>
    <cellStyle name="Tổng 8 2" xfId="19438"/>
    <cellStyle name="Tổng 8 3" xfId="26653"/>
    <cellStyle name="Tổng 8 4" xfId="31718"/>
    <cellStyle name="Tổng 8 5" xfId="36394"/>
    <cellStyle name="Tổng 8 6" xfId="41858"/>
    <cellStyle name="Tổng 8 7" xfId="46736"/>
    <cellStyle name="Tổng 8 8" xfId="52760"/>
    <cellStyle name="Tổng 9" xfId="4767"/>
    <cellStyle name="Tổng 9 2" xfId="19439"/>
    <cellStyle name="Tổng 9 3" xfId="26654"/>
    <cellStyle name="Tổng 9 4" xfId="31719"/>
    <cellStyle name="Tổng 9 5" xfId="36395"/>
    <cellStyle name="Tổng 9 6" xfId="41859"/>
    <cellStyle name="Tổng 9 7" xfId="46737"/>
    <cellStyle name="Tổng 9 8" xfId="52761"/>
    <cellStyle name="Tốt" xfId="2312"/>
    <cellStyle name="Tốt 2" xfId="12080"/>
    <cellStyle name="th" xfId="441"/>
    <cellStyle name="th 2" xfId="3901"/>
    <cellStyle name="th 2 10" xfId="26561"/>
    <cellStyle name="th 2 11" xfId="31627"/>
    <cellStyle name="th 2 12" xfId="36303"/>
    <cellStyle name="th 2 13" xfId="41767"/>
    <cellStyle name="th 2 14" xfId="46645"/>
    <cellStyle name="th 2 15" xfId="52669"/>
    <cellStyle name="th 2 2" xfId="6812"/>
    <cellStyle name="th 2 2 2" xfId="19347"/>
    <cellStyle name="th 2 2 3" xfId="26562"/>
    <cellStyle name="th 2 2 4" xfId="31628"/>
    <cellStyle name="th 2 2 5" xfId="36304"/>
    <cellStyle name="th 2 2 6" xfId="41768"/>
    <cellStyle name="th 2 2 7" xfId="46646"/>
    <cellStyle name="th 2 2 8" xfId="52670"/>
    <cellStyle name="th 2 3" xfId="5845"/>
    <cellStyle name="th 2 3 2" xfId="19348"/>
    <cellStyle name="th 2 3 3" xfId="26563"/>
    <cellStyle name="th 2 3 4" xfId="31629"/>
    <cellStyle name="th 2 3 5" xfId="36305"/>
    <cellStyle name="th 2 3 6" xfId="41769"/>
    <cellStyle name="th 2 3 7" xfId="46647"/>
    <cellStyle name="th 2 3 8" xfId="52671"/>
    <cellStyle name="th 2 4" xfId="6247"/>
    <cellStyle name="th 2 4 2" xfId="19349"/>
    <cellStyle name="th 2 4 3" xfId="26564"/>
    <cellStyle name="th 2 4 4" xfId="31630"/>
    <cellStyle name="th 2 4 5" xfId="36306"/>
    <cellStyle name="th 2 4 6" xfId="41770"/>
    <cellStyle name="th 2 4 7" xfId="46648"/>
    <cellStyle name="th 2 4 8" xfId="52672"/>
    <cellStyle name="th 2 5" xfId="6276"/>
    <cellStyle name="th 2 5 2" xfId="19350"/>
    <cellStyle name="th 2 5 3" xfId="26565"/>
    <cellStyle name="th 2 5 4" xfId="31631"/>
    <cellStyle name="th 2 5 5" xfId="36307"/>
    <cellStyle name="th 2 5 6" xfId="41771"/>
    <cellStyle name="th 2 5 7" xfId="46649"/>
    <cellStyle name="th 2 5 8" xfId="52673"/>
    <cellStyle name="th 2 6" xfId="6413"/>
    <cellStyle name="th 2 6 2" xfId="19351"/>
    <cellStyle name="th 2 6 3" xfId="26566"/>
    <cellStyle name="th 2 6 4" xfId="31632"/>
    <cellStyle name="th 2 6 5" xfId="36308"/>
    <cellStyle name="th 2 6 6" xfId="41772"/>
    <cellStyle name="th 2 6 7" xfId="46650"/>
    <cellStyle name="th 2 6 8" xfId="52674"/>
    <cellStyle name="th 2 7" xfId="7098"/>
    <cellStyle name="th 2 7 2" xfId="19352"/>
    <cellStyle name="th 2 7 3" xfId="26567"/>
    <cellStyle name="th 2 7 4" xfId="31633"/>
    <cellStyle name="th 2 7 5" xfId="36309"/>
    <cellStyle name="th 2 7 6" xfId="41773"/>
    <cellStyle name="th 2 7 7" xfId="46651"/>
    <cellStyle name="th 2 7 8" xfId="52675"/>
    <cellStyle name="th 2 8" xfId="3763"/>
    <cellStyle name="th 2 8 2" xfId="19353"/>
    <cellStyle name="th 2 8 3" xfId="26568"/>
    <cellStyle name="th 2 8 4" xfId="31634"/>
    <cellStyle name="th 2 8 5" xfId="36310"/>
    <cellStyle name="th 2 8 6" xfId="41774"/>
    <cellStyle name="th 2 8 7" xfId="46652"/>
    <cellStyle name="th 2 8 8" xfId="52676"/>
    <cellStyle name="th 2 9" xfId="19346"/>
    <cellStyle name="th 3" xfId="5243"/>
    <cellStyle name="th 3 10" xfId="26569"/>
    <cellStyle name="th 3 11" xfId="31635"/>
    <cellStyle name="th 3 12" xfId="36311"/>
    <cellStyle name="th 3 13" xfId="41775"/>
    <cellStyle name="th 3 14" xfId="46653"/>
    <cellStyle name="th 3 15" xfId="52677"/>
    <cellStyle name="th 3 2" xfId="7310"/>
    <cellStyle name="th 3 2 2" xfId="19355"/>
    <cellStyle name="th 3 2 3" xfId="26570"/>
    <cellStyle name="th 3 2 4" xfId="31636"/>
    <cellStyle name="th 3 2 5" xfId="36312"/>
    <cellStyle name="th 3 2 6" xfId="41776"/>
    <cellStyle name="th 3 2 7" xfId="46654"/>
    <cellStyle name="th 3 2 8" xfId="52678"/>
    <cellStyle name="th 3 3" xfId="7832"/>
    <cellStyle name="th 3 3 2" xfId="19356"/>
    <cellStyle name="th 3 3 3" xfId="26571"/>
    <cellStyle name="th 3 3 4" xfId="31637"/>
    <cellStyle name="th 3 3 5" xfId="36313"/>
    <cellStyle name="th 3 3 6" xfId="41777"/>
    <cellStyle name="th 3 3 7" xfId="46655"/>
    <cellStyle name="th 3 3 8" xfId="52679"/>
    <cellStyle name="th 3 4" xfId="8178"/>
    <cellStyle name="th 3 4 2" xfId="19357"/>
    <cellStyle name="th 3 4 3" xfId="26572"/>
    <cellStyle name="th 3 4 4" xfId="31638"/>
    <cellStyle name="th 3 4 5" xfId="36314"/>
    <cellStyle name="th 3 4 6" xfId="41778"/>
    <cellStyle name="th 3 4 7" xfId="46656"/>
    <cellStyle name="th 3 4 8" xfId="52680"/>
    <cellStyle name="th 3 5" xfId="8603"/>
    <cellStyle name="th 3 5 2" xfId="19358"/>
    <cellStyle name="th 3 5 3" xfId="26573"/>
    <cellStyle name="th 3 5 4" xfId="31639"/>
    <cellStyle name="th 3 5 5" xfId="36315"/>
    <cellStyle name="th 3 5 6" xfId="41779"/>
    <cellStyle name="th 3 5 7" xfId="46657"/>
    <cellStyle name="th 3 5 8" xfId="52681"/>
    <cellStyle name="th 3 6" xfId="8961"/>
    <cellStyle name="th 3 6 2" xfId="19359"/>
    <cellStyle name="th 3 6 3" xfId="26574"/>
    <cellStyle name="th 3 6 4" xfId="31640"/>
    <cellStyle name="th 3 6 5" xfId="36316"/>
    <cellStyle name="th 3 6 6" xfId="41780"/>
    <cellStyle name="th 3 6 7" xfId="46658"/>
    <cellStyle name="th 3 6 8" xfId="52682"/>
    <cellStyle name="th 3 7" xfId="9415"/>
    <cellStyle name="th 3 7 2" xfId="19360"/>
    <cellStyle name="th 3 7 3" xfId="26575"/>
    <cellStyle name="th 3 7 4" xfId="31641"/>
    <cellStyle name="th 3 7 5" xfId="36317"/>
    <cellStyle name="th 3 7 6" xfId="41781"/>
    <cellStyle name="th 3 7 7" xfId="46659"/>
    <cellStyle name="th 3 7 8" xfId="52683"/>
    <cellStyle name="th 3 8" xfId="9742"/>
    <cellStyle name="th 3 8 2" xfId="19361"/>
    <cellStyle name="th 3 8 3" xfId="26576"/>
    <cellStyle name="th 3 8 4" xfId="31642"/>
    <cellStyle name="th 3 8 5" xfId="36318"/>
    <cellStyle name="th 3 8 6" xfId="41782"/>
    <cellStyle name="th 3 8 7" xfId="46660"/>
    <cellStyle name="th 3 8 8" xfId="52684"/>
    <cellStyle name="th 3 9" xfId="10011"/>
    <cellStyle name="th 3 9 2" xfId="26577"/>
    <cellStyle name="th 3 9 3" xfId="31643"/>
    <cellStyle name="th 3 9 4" xfId="36319"/>
    <cellStyle name="th 3 9 5" xfId="41783"/>
    <cellStyle name="th 3 9 6" xfId="46661"/>
    <cellStyle name="th 3 9 7" xfId="52685"/>
    <cellStyle name="th 4" xfId="5101"/>
    <cellStyle name="th 4 10" xfId="19363"/>
    <cellStyle name="th 4 11" xfId="26578"/>
    <cellStyle name="th 4 12" xfId="31644"/>
    <cellStyle name="th 4 13" xfId="36320"/>
    <cellStyle name="th 4 14" xfId="41784"/>
    <cellStyle name="th 4 15" xfId="46662"/>
    <cellStyle name="th 4 16" xfId="52686"/>
    <cellStyle name="th 4 2" xfId="6961"/>
    <cellStyle name="th 4 2 2" xfId="19364"/>
    <cellStyle name="th 4 2 3" xfId="26579"/>
    <cellStyle name="th 4 2 4" xfId="31645"/>
    <cellStyle name="th 4 2 5" xfId="36321"/>
    <cellStyle name="th 4 2 6" xfId="41785"/>
    <cellStyle name="th 4 2 7" xfId="46663"/>
    <cellStyle name="th 4 2 8" xfId="52687"/>
    <cellStyle name="th 4 3" xfId="7586"/>
    <cellStyle name="th 4 3 2" xfId="19365"/>
    <cellStyle name="th 4 3 3" xfId="26580"/>
    <cellStyle name="th 4 3 4" xfId="31646"/>
    <cellStyle name="th 4 3 5" xfId="36322"/>
    <cellStyle name="th 4 3 6" xfId="41786"/>
    <cellStyle name="th 4 3 7" xfId="46664"/>
    <cellStyle name="th 4 3 8" xfId="52688"/>
    <cellStyle name="th 4 4" xfId="6849"/>
    <cellStyle name="th 4 4 2" xfId="19366"/>
    <cellStyle name="th 4 4 3" xfId="26581"/>
    <cellStyle name="th 4 4 4" xfId="31647"/>
    <cellStyle name="th 4 4 5" xfId="36323"/>
    <cellStyle name="th 4 4 6" xfId="41787"/>
    <cellStyle name="th 4 4 7" xfId="46665"/>
    <cellStyle name="th 4 4 8" xfId="52689"/>
    <cellStyle name="th 4 5" xfId="6210"/>
    <cellStyle name="th 4 5 2" xfId="19367"/>
    <cellStyle name="th 4 5 3" xfId="26582"/>
    <cellStyle name="th 4 5 4" xfId="31648"/>
    <cellStyle name="th 4 5 5" xfId="36324"/>
    <cellStyle name="th 4 5 6" xfId="41788"/>
    <cellStyle name="th 4 5 7" xfId="46666"/>
    <cellStyle name="th 4 5 8" xfId="52690"/>
    <cellStyle name="th 4 6" xfId="8258"/>
    <cellStyle name="th 4 6 2" xfId="19368"/>
    <cellStyle name="th 4 6 3" xfId="26583"/>
    <cellStyle name="th 4 6 4" xfId="31649"/>
    <cellStyle name="th 4 6 5" xfId="36325"/>
    <cellStyle name="th 4 6 6" xfId="41789"/>
    <cellStyle name="th 4 6 7" xfId="46667"/>
    <cellStyle name="th 4 6 8" xfId="52691"/>
    <cellStyle name="th 4 7" xfId="6617"/>
    <cellStyle name="th 4 7 2" xfId="19369"/>
    <cellStyle name="th 4 7 3" xfId="26584"/>
    <cellStyle name="th 4 7 4" xfId="31650"/>
    <cellStyle name="th 4 7 5" xfId="36326"/>
    <cellStyle name="th 4 7 6" xfId="41790"/>
    <cellStyle name="th 4 7 7" xfId="46668"/>
    <cellStyle name="th 4 7 8" xfId="52692"/>
    <cellStyle name="th 4 8" xfId="6003"/>
    <cellStyle name="th 4 8 2" xfId="19370"/>
    <cellStyle name="th 4 8 3" xfId="26585"/>
    <cellStyle name="th 4 8 4" xfId="31651"/>
    <cellStyle name="th 4 8 5" xfId="36327"/>
    <cellStyle name="th 4 8 6" xfId="41791"/>
    <cellStyle name="th 4 8 7" xfId="46669"/>
    <cellStyle name="th 4 8 8" xfId="52693"/>
    <cellStyle name="th 4 9" xfId="6195"/>
    <cellStyle name="th 4 9 2" xfId="19371"/>
    <cellStyle name="th 4 9 3" xfId="26586"/>
    <cellStyle name="th 4 9 4" xfId="31652"/>
    <cellStyle name="th 4 9 5" xfId="36328"/>
    <cellStyle name="th 4 9 6" xfId="41792"/>
    <cellStyle name="th 4 9 7" xfId="46670"/>
    <cellStyle name="th 4 9 8" xfId="52694"/>
    <cellStyle name="th 5" xfId="4699"/>
    <cellStyle name="th 5 2" xfId="19372"/>
    <cellStyle name="th 5 3" xfId="26587"/>
    <cellStyle name="th 5 4" xfId="31653"/>
    <cellStyle name="th 5 5" xfId="36329"/>
    <cellStyle name="th 5 6" xfId="41793"/>
    <cellStyle name="th 5 7" xfId="46671"/>
    <cellStyle name="th 5 8" xfId="52695"/>
    <cellStyle name="th 6" xfId="4421"/>
    <cellStyle name="th 6 2" xfId="19373"/>
    <cellStyle name="th 6 3" xfId="26588"/>
    <cellStyle name="th 6 4" xfId="31654"/>
    <cellStyle name="th 6 5" xfId="36330"/>
    <cellStyle name="th 6 6" xfId="41794"/>
    <cellStyle name="th 6 7" xfId="46672"/>
    <cellStyle name="th 6 8" xfId="52696"/>
    <cellStyle name="th 7" xfId="4452"/>
    <cellStyle name="th 7 2" xfId="19374"/>
    <cellStyle name="th 7 3" xfId="26589"/>
    <cellStyle name="th 7 4" xfId="31655"/>
    <cellStyle name="th 7 5" xfId="36331"/>
    <cellStyle name="th 7 6" xfId="41795"/>
    <cellStyle name="th 7 7" xfId="46673"/>
    <cellStyle name="th 7 8" xfId="52697"/>
    <cellStyle name="th 8" xfId="10555"/>
    <cellStyle name="Thanh" xfId="2299"/>
    <cellStyle name="Thanh 2" xfId="12067"/>
    <cellStyle name="þ_x001d_ð¤_x000c_¯þ_x0014__x000d_¨þU_x0001_À_x0004_ _x0015__x000f__x0001__x0001_" xfId="2300"/>
    <cellStyle name="þ_x001d_ð¤_x000c_¯þ_x0014__x000d_¨þU_x0001_À_x0004_ _x0015__x000f__x0001__x0001_ 2" xfId="12068"/>
    <cellStyle name="þ_x001d_ð·_x000c_æþ'_x000d_ßþU_x0001_Ø_x0005_ü_x0014__x0007__x0001__x0001_" xfId="2301"/>
    <cellStyle name="þ_x001d_ð·_x000c_æþ'_x000d_ßþU_x0001_Ø_x0005_ü_x0014__x0007__x0001__x0001_ 2" xfId="12069"/>
    <cellStyle name="þ_x001d_ðK_x000c_Fý_x001b__x000d_9ýU_x0001_Ð_x0008_¦)_x0007__x0001__x0001_" xfId="2302"/>
    <cellStyle name="þ_x001d_ðK_x000c_Fý_x001b__x000d_9ýU_x0001_Ð_x0008_¦)_x0007__x0001__x0001_ 2" xfId="12070"/>
    <cellStyle name="trang" xfId="2320"/>
    <cellStyle name="Trang 1" xfId="2321"/>
    <cellStyle name="Trang 1 2" xfId="12089"/>
    <cellStyle name="trang 10" xfId="4897"/>
    <cellStyle name="trang 10 2" xfId="19442"/>
    <cellStyle name="trang 10 3" xfId="26657"/>
    <cellStyle name="trang 10 4" xfId="36398"/>
    <cellStyle name="trang 10 5" xfId="41862"/>
    <cellStyle name="trang 11" xfId="5520"/>
    <cellStyle name="trang 11 2" xfId="19443"/>
    <cellStyle name="trang 11 3" xfId="26658"/>
    <cellStyle name="trang 11 4" xfId="36399"/>
    <cellStyle name="trang 11 5" xfId="41863"/>
    <cellStyle name="trang 12" xfId="6298"/>
    <cellStyle name="trang 12 2" xfId="19444"/>
    <cellStyle name="trang 12 3" xfId="26659"/>
    <cellStyle name="trang 12 4" xfId="36400"/>
    <cellStyle name="trang 12 5" xfId="41864"/>
    <cellStyle name="trang 13" xfId="6657"/>
    <cellStyle name="trang 13 2" xfId="19445"/>
    <cellStyle name="trang 13 3" xfId="26660"/>
    <cellStyle name="trang 13 4" xfId="36401"/>
    <cellStyle name="trang 13 5" xfId="41865"/>
    <cellStyle name="trang 14" xfId="8508"/>
    <cellStyle name="trang 14 2" xfId="19446"/>
    <cellStyle name="trang 14 3" xfId="26661"/>
    <cellStyle name="trang 14 4" xfId="36402"/>
    <cellStyle name="trang 14 5" xfId="41866"/>
    <cellStyle name="trang 15" xfId="9354"/>
    <cellStyle name="trang 15 2" xfId="19447"/>
    <cellStyle name="trang 15 3" xfId="26662"/>
    <cellStyle name="trang 15 4" xfId="36403"/>
    <cellStyle name="trang 15 5" xfId="41867"/>
    <cellStyle name="trang 16" xfId="9705"/>
    <cellStyle name="trang 16 2" xfId="19448"/>
    <cellStyle name="trang 16 3" xfId="26663"/>
    <cellStyle name="trang 16 4" xfId="36404"/>
    <cellStyle name="trang 16 5" xfId="41868"/>
    <cellStyle name="trang 17" xfId="7818"/>
    <cellStyle name="trang 17 2" xfId="19449"/>
    <cellStyle name="trang 17 3" xfId="26664"/>
    <cellStyle name="trang 17 4" xfId="36405"/>
    <cellStyle name="trang 17 5" xfId="41869"/>
    <cellStyle name="trang 18" xfId="3989"/>
    <cellStyle name="trang 18 2" xfId="19450"/>
    <cellStyle name="trang 18 3" xfId="26665"/>
    <cellStyle name="trang 18 4" xfId="36406"/>
    <cellStyle name="trang 18 5" xfId="41870"/>
    <cellStyle name="trang 19" xfId="6627"/>
    <cellStyle name="trang 19 2" xfId="19451"/>
    <cellStyle name="trang 19 3" xfId="26666"/>
    <cellStyle name="trang 19 4" xfId="36407"/>
    <cellStyle name="trang 19 5" xfId="41871"/>
    <cellStyle name="trang 2" xfId="3725"/>
    <cellStyle name="trang 2 10" xfId="19452"/>
    <cellStyle name="trang 2 11" xfId="26667"/>
    <cellStyle name="trang 2 12" xfId="36408"/>
    <cellStyle name="trang 2 13" xfId="41872"/>
    <cellStyle name="trang 2 2" xfId="7432"/>
    <cellStyle name="trang 2 2 2" xfId="19453"/>
    <cellStyle name="trang 2 2 3" xfId="26668"/>
    <cellStyle name="trang 2 2 4" xfId="36409"/>
    <cellStyle name="trang 2 2 5" xfId="41873"/>
    <cellStyle name="trang 2 3" xfId="7951"/>
    <cellStyle name="trang 2 3 2" xfId="19454"/>
    <cellStyle name="trang 2 3 3" xfId="26669"/>
    <cellStyle name="trang 2 3 4" xfId="36410"/>
    <cellStyle name="trang 2 3 5" xfId="41874"/>
    <cellStyle name="trang 2 4" xfId="8291"/>
    <cellStyle name="trang 2 4 2" xfId="19455"/>
    <cellStyle name="trang 2 4 3" xfId="26670"/>
    <cellStyle name="trang 2 4 4" xfId="36411"/>
    <cellStyle name="trang 2 4 5" xfId="41875"/>
    <cellStyle name="trang 2 5" xfId="8726"/>
    <cellStyle name="trang 2 5 2" xfId="19456"/>
    <cellStyle name="trang 2 5 3" xfId="26671"/>
    <cellStyle name="trang 2 5 4" xfId="36412"/>
    <cellStyle name="trang 2 5 5" xfId="41876"/>
    <cellStyle name="trang 2 6" xfId="9073"/>
    <cellStyle name="trang 2 6 2" xfId="19457"/>
    <cellStyle name="trang 2 6 3" xfId="26672"/>
    <cellStyle name="trang 2 6 4" xfId="36413"/>
    <cellStyle name="trang 2 6 5" xfId="41877"/>
    <cellStyle name="trang 2 7" xfId="9524"/>
    <cellStyle name="trang 2 7 2" xfId="19458"/>
    <cellStyle name="trang 2 7 3" xfId="26673"/>
    <cellStyle name="trang 2 7 4" xfId="36414"/>
    <cellStyle name="trang 2 7 5" xfId="41878"/>
    <cellStyle name="trang 2 8" xfId="9840"/>
    <cellStyle name="trang 2 8 2" xfId="19459"/>
    <cellStyle name="trang 2 8 3" xfId="26674"/>
    <cellStyle name="trang 2 8 4" xfId="36415"/>
    <cellStyle name="trang 2 8 5" xfId="41879"/>
    <cellStyle name="trang 2 9" xfId="10109"/>
    <cellStyle name="trang 2 9 2" xfId="19460"/>
    <cellStyle name="trang 2 9 3" xfId="26675"/>
    <cellStyle name="trang 2 9 4" xfId="36416"/>
    <cellStyle name="trang 2 9 5" xfId="41880"/>
    <cellStyle name="trang 20" xfId="12088"/>
    <cellStyle name="trang 21" xfId="19988"/>
    <cellStyle name="trang 22" xfId="11874"/>
    <cellStyle name="trang 23" xfId="27609"/>
    <cellStyle name="trang 24" xfId="20236"/>
    <cellStyle name="trang 25" xfId="26859"/>
    <cellStyle name="trang 26" xfId="47247"/>
    <cellStyle name="trang 3" xfId="5610"/>
    <cellStyle name="trang 3 10" xfId="19461"/>
    <cellStyle name="trang 3 11" xfId="26676"/>
    <cellStyle name="trang 3 12" xfId="36417"/>
    <cellStyle name="trang 3 13" xfId="41881"/>
    <cellStyle name="trang 3 2" xfId="6990"/>
    <cellStyle name="trang 3 2 2" xfId="19462"/>
    <cellStyle name="trang 3 2 3" xfId="26677"/>
    <cellStyle name="trang 3 2 4" xfId="36418"/>
    <cellStyle name="trang 3 2 5" xfId="41882"/>
    <cellStyle name="trang 3 3" xfId="7606"/>
    <cellStyle name="trang 3 3 2" xfId="19463"/>
    <cellStyle name="trang 3 3 3" xfId="26678"/>
    <cellStyle name="trang 3 3 4" xfId="36419"/>
    <cellStyle name="trang 3 3 5" xfId="41883"/>
    <cellStyle name="trang 3 4" xfId="6339"/>
    <cellStyle name="trang 3 4 2" xfId="19464"/>
    <cellStyle name="trang 3 4 3" xfId="26679"/>
    <cellStyle name="trang 3 4 4" xfId="36420"/>
    <cellStyle name="trang 3 4 5" xfId="41884"/>
    <cellStyle name="trang 3 5" xfId="8382"/>
    <cellStyle name="trang 3 5 2" xfId="19465"/>
    <cellStyle name="trang 3 5 3" xfId="26680"/>
    <cellStyle name="trang 3 5 4" xfId="36421"/>
    <cellStyle name="trang 3 5 5" xfId="41885"/>
    <cellStyle name="trang 3 6" xfId="6435"/>
    <cellStyle name="trang 3 6 2" xfId="19466"/>
    <cellStyle name="trang 3 6 3" xfId="26681"/>
    <cellStyle name="trang 3 6 4" xfId="36422"/>
    <cellStyle name="trang 3 6 5" xfId="41886"/>
    <cellStyle name="trang 3 7" xfId="9163"/>
    <cellStyle name="trang 3 7 2" xfId="19467"/>
    <cellStyle name="trang 3 7 3" xfId="26682"/>
    <cellStyle name="trang 3 7 4" xfId="36423"/>
    <cellStyle name="trang 3 7 5" xfId="41887"/>
    <cellStyle name="trang 3 8" xfId="8906"/>
    <cellStyle name="trang 3 8 2" xfId="19468"/>
    <cellStyle name="trang 3 8 3" xfId="26683"/>
    <cellStyle name="trang 3 8 4" xfId="36424"/>
    <cellStyle name="trang 3 8 5" xfId="41888"/>
    <cellStyle name="trang 3 9" xfId="6344"/>
    <cellStyle name="trang 3 9 2" xfId="19469"/>
    <cellStyle name="trang 3 9 3" xfId="26684"/>
    <cellStyle name="trang 3 9 4" xfId="36425"/>
    <cellStyle name="trang 3 9 5" xfId="41889"/>
    <cellStyle name="trang 4" xfId="5245"/>
    <cellStyle name="trang 4 2" xfId="19470"/>
    <cellStyle name="trang 4 3" xfId="26685"/>
    <cellStyle name="trang 4 4" xfId="36426"/>
    <cellStyle name="trang 4 5" xfId="41890"/>
    <cellStyle name="trang 5" xfId="4716"/>
    <cellStyle name="trang 5 2" xfId="19471"/>
    <cellStyle name="trang 5 3" xfId="26686"/>
    <cellStyle name="trang 5 4" xfId="36427"/>
    <cellStyle name="trang 5 5" xfId="41891"/>
    <cellStyle name="trang 6" xfId="4011"/>
    <cellStyle name="trang 6 2" xfId="19472"/>
    <cellStyle name="trang 6 3" xfId="26687"/>
    <cellStyle name="trang 6 4" xfId="36428"/>
    <cellStyle name="trang 6 5" xfId="41892"/>
    <cellStyle name="trang 7" xfId="6162"/>
    <cellStyle name="trang 7 2" xfId="19473"/>
    <cellStyle name="trang 7 3" xfId="26688"/>
    <cellStyle name="trang 7 4" xfId="36429"/>
    <cellStyle name="trang 7 5" xfId="41893"/>
    <cellStyle name="trang 8" xfId="6242"/>
    <cellStyle name="trang 8 2" xfId="19474"/>
    <cellStyle name="trang 8 3" xfId="26689"/>
    <cellStyle name="trang 8 4" xfId="36430"/>
    <cellStyle name="trang 8 5" xfId="41894"/>
    <cellStyle name="trang 9" xfId="6583"/>
    <cellStyle name="trang 9 2" xfId="19475"/>
    <cellStyle name="trang 9 3" xfId="26690"/>
    <cellStyle name="trang 9 4" xfId="36431"/>
    <cellStyle name="trang 9 5" xfId="41895"/>
    <cellStyle name="trang_SU CO THANG 1" xfId="2322"/>
    <cellStyle name="Trung tính" xfId="2323"/>
    <cellStyle name="Trung tính 2" xfId="12090"/>
    <cellStyle name="Văn bản Cảnh báo" xfId="2324"/>
    <cellStyle name="Văn bản Cảnh báo 2" xfId="12091"/>
    <cellStyle name="Văn bản Giải thích" xfId="2325"/>
    <cellStyle name="Văn bản Giải thích 2" xfId="12092"/>
    <cellStyle name="viet" xfId="449"/>
    <cellStyle name="viet 2" xfId="5768"/>
    <cellStyle name="viet 2 2" xfId="19476"/>
    <cellStyle name="viet2" xfId="450"/>
    <cellStyle name="viet2 2" xfId="3906"/>
    <cellStyle name="viet2 2 10" xfId="26692"/>
    <cellStyle name="viet2 2 11" xfId="31723"/>
    <cellStyle name="viet2 2 12" xfId="36432"/>
    <cellStyle name="viet2 2 13" xfId="41896"/>
    <cellStyle name="viet2 2 14" xfId="46740"/>
    <cellStyle name="viet2 2 15" xfId="52764"/>
    <cellStyle name="viet2 2 2" xfId="6813"/>
    <cellStyle name="viet2 2 2 2" xfId="19478"/>
    <cellStyle name="viet2 2 2 3" xfId="26693"/>
    <cellStyle name="viet2 2 2 4" xfId="31724"/>
    <cellStyle name="viet2 2 2 5" xfId="36433"/>
    <cellStyle name="viet2 2 2 6" xfId="41897"/>
    <cellStyle name="viet2 2 2 7" xfId="46741"/>
    <cellStyle name="viet2 2 2 8" xfId="52765"/>
    <cellStyle name="viet2 2 3" xfId="3739"/>
    <cellStyle name="viet2 2 3 2" xfId="19479"/>
    <cellStyle name="viet2 2 3 3" xfId="26694"/>
    <cellStyle name="viet2 2 3 4" xfId="31725"/>
    <cellStyle name="viet2 2 3 5" xfId="36434"/>
    <cellStyle name="viet2 2 3 6" xfId="41898"/>
    <cellStyle name="viet2 2 3 7" xfId="46742"/>
    <cellStyle name="viet2 2 3 8" xfId="52766"/>
    <cellStyle name="viet2 2 4" xfId="4855"/>
    <cellStyle name="viet2 2 4 2" xfId="19480"/>
    <cellStyle name="viet2 2 4 3" xfId="26695"/>
    <cellStyle name="viet2 2 4 4" xfId="31726"/>
    <cellStyle name="viet2 2 4 5" xfId="36435"/>
    <cellStyle name="viet2 2 4 6" xfId="41899"/>
    <cellStyle name="viet2 2 4 7" xfId="46743"/>
    <cellStyle name="viet2 2 4 8" xfId="52767"/>
    <cellStyle name="viet2 2 5" xfId="7775"/>
    <cellStyle name="viet2 2 5 2" xfId="19481"/>
    <cellStyle name="viet2 2 5 3" xfId="26696"/>
    <cellStyle name="viet2 2 5 4" xfId="31727"/>
    <cellStyle name="viet2 2 5 5" xfId="36436"/>
    <cellStyle name="viet2 2 5 6" xfId="41900"/>
    <cellStyle name="viet2 2 5 7" xfId="46744"/>
    <cellStyle name="viet2 2 5 8" xfId="52768"/>
    <cellStyle name="viet2 2 6" xfId="5656"/>
    <cellStyle name="viet2 2 6 2" xfId="19482"/>
    <cellStyle name="viet2 2 6 3" xfId="26697"/>
    <cellStyle name="viet2 2 6 4" xfId="31728"/>
    <cellStyle name="viet2 2 6 5" xfId="36437"/>
    <cellStyle name="viet2 2 6 6" xfId="41901"/>
    <cellStyle name="viet2 2 6 7" xfId="46745"/>
    <cellStyle name="viet2 2 6 8" xfId="52769"/>
    <cellStyle name="viet2 2 7" xfId="6675"/>
    <cellStyle name="viet2 2 7 2" xfId="19483"/>
    <cellStyle name="viet2 2 7 3" xfId="26698"/>
    <cellStyle name="viet2 2 7 4" xfId="31729"/>
    <cellStyle name="viet2 2 7 5" xfId="36438"/>
    <cellStyle name="viet2 2 7 6" xfId="41902"/>
    <cellStyle name="viet2 2 7 7" xfId="46746"/>
    <cellStyle name="viet2 2 7 8" xfId="52770"/>
    <cellStyle name="viet2 2 8" xfId="6319"/>
    <cellStyle name="viet2 2 8 2" xfId="19484"/>
    <cellStyle name="viet2 2 8 3" xfId="26699"/>
    <cellStyle name="viet2 2 8 4" xfId="31730"/>
    <cellStyle name="viet2 2 8 5" xfId="36439"/>
    <cellStyle name="viet2 2 8 6" xfId="41903"/>
    <cellStyle name="viet2 2 8 7" xfId="46747"/>
    <cellStyle name="viet2 2 8 8" xfId="52771"/>
    <cellStyle name="viet2 2 9" xfId="19477"/>
    <cellStyle name="viet2 3" xfId="5357"/>
    <cellStyle name="viet2 3 10" xfId="26700"/>
    <cellStyle name="viet2 3 11" xfId="31731"/>
    <cellStyle name="viet2 3 12" xfId="36440"/>
    <cellStyle name="viet2 3 13" xfId="41904"/>
    <cellStyle name="viet2 3 14" xfId="46748"/>
    <cellStyle name="viet2 3 15" xfId="52772"/>
    <cellStyle name="viet2 3 2" xfId="7298"/>
    <cellStyle name="viet2 3 2 2" xfId="19486"/>
    <cellStyle name="viet2 3 2 3" xfId="26701"/>
    <cellStyle name="viet2 3 2 4" xfId="31732"/>
    <cellStyle name="viet2 3 2 5" xfId="36441"/>
    <cellStyle name="viet2 3 2 6" xfId="41905"/>
    <cellStyle name="viet2 3 2 7" xfId="46749"/>
    <cellStyle name="viet2 3 2 8" xfId="52773"/>
    <cellStyle name="viet2 3 3" xfId="7814"/>
    <cellStyle name="viet2 3 3 2" xfId="19487"/>
    <cellStyle name="viet2 3 3 3" xfId="26702"/>
    <cellStyle name="viet2 3 3 4" xfId="31733"/>
    <cellStyle name="viet2 3 3 5" xfId="36442"/>
    <cellStyle name="viet2 3 3 6" xfId="41906"/>
    <cellStyle name="viet2 3 3 7" xfId="46750"/>
    <cellStyle name="viet2 3 3 8" xfId="52774"/>
    <cellStyle name="viet2 3 4" xfId="8166"/>
    <cellStyle name="viet2 3 4 2" xfId="19488"/>
    <cellStyle name="viet2 3 4 3" xfId="26703"/>
    <cellStyle name="viet2 3 4 4" xfId="31734"/>
    <cellStyle name="viet2 3 4 5" xfId="36443"/>
    <cellStyle name="viet2 3 4 6" xfId="41907"/>
    <cellStyle name="viet2 3 4 7" xfId="46751"/>
    <cellStyle name="viet2 3 4 8" xfId="52775"/>
    <cellStyle name="viet2 3 5" xfId="8587"/>
    <cellStyle name="viet2 3 5 2" xfId="19489"/>
    <cellStyle name="viet2 3 5 3" xfId="26704"/>
    <cellStyle name="viet2 3 5 4" xfId="31735"/>
    <cellStyle name="viet2 3 5 5" xfId="36444"/>
    <cellStyle name="viet2 3 5 6" xfId="41908"/>
    <cellStyle name="viet2 3 5 7" xfId="46752"/>
    <cellStyle name="viet2 3 5 8" xfId="52776"/>
    <cellStyle name="viet2 3 6" xfId="8950"/>
    <cellStyle name="viet2 3 6 2" xfId="19490"/>
    <cellStyle name="viet2 3 6 3" xfId="26705"/>
    <cellStyle name="viet2 3 6 4" xfId="31736"/>
    <cellStyle name="viet2 3 6 5" xfId="36445"/>
    <cellStyle name="viet2 3 6 6" xfId="41909"/>
    <cellStyle name="viet2 3 6 7" xfId="46753"/>
    <cellStyle name="viet2 3 6 8" xfId="52777"/>
    <cellStyle name="viet2 3 7" xfId="9401"/>
    <cellStyle name="viet2 3 7 2" xfId="19491"/>
    <cellStyle name="viet2 3 7 3" xfId="26706"/>
    <cellStyle name="viet2 3 7 4" xfId="31737"/>
    <cellStyle name="viet2 3 7 5" xfId="36446"/>
    <cellStyle name="viet2 3 7 6" xfId="41910"/>
    <cellStyle name="viet2 3 7 7" xfId="46754"/>
    <cellStyle name="viet2 3 7 8" xfId="52778"/>
    <cellStyle name="viet2 3 8" xfId="9731"/>
    <cellStyle name="viet2 3 8 2" xfId="19492"/>
    <cellStyle name="viet2 3 8 3" xfId="26707"/>
    <cellStyle name="viet2 3 8 4" xfId="31738"/>
    <cellStyle name="viet2 3 8 5" xfId="36447"/>
    <cellStyle name="viet2 3 8 6" xfId="41911"/>
    <cellStyle name="viet2 3 8 7" xfId="46755"/>
    <cellStyle name="viet2 3 8 8" xfId="52779"/>
    <cellStyle name="viet2 3 9" xfId="9999"/>
    <cellStyle name="viet2 3 9 2" xfId="26708"/>
    <cellStyle name="viet2 3 9 3" xfId="31739"/>
    <cellStyle name="viet2 3 9 4" xfId="36448"/>
    <cellStyle name="viet2 3 9 5" xfId="41912"/>
    <cellStyle name="viet2 3 9 6" xfId="46756"/>
    <cellStyle name="viet2 3 9 7" xfId="52780"/>
    <cellStyle name="viet2 4" xfId="5166"/>
    <cellStyle name="viet2 4 10" xfId="26709"/>
    <cellStyle name="viet2 4 11" xfId="31740"/>
    <cellStyle name="viet2 4 12" xfId="36449"/>
    <cellStyle name="viet2 4 13" xfId="41913"/>
    <cellStyle name="viet2 4 14" xfId="46757"/>
    <cellStyle name="viet2 4 15" xfId="52781"/>
    <cellStyle name="viet2 4 2" xfId="7211"/>
    <cellStyle name="viet2 4 2 2" xfId="19495"/>
    <cellStyle name="viet2 4 2 3" xfId="26710"/>
    <cellStyle name="viet2 4 2 4" xfId="31741"/>
    <cellStyle name="viet2 4 2 5" xfId="36450"/>
    <cellStyle name="viet2 4 2 6" xfId="41914"/>
    <cellStyle name="viet2 4 2 7" xfId="46758"/>
    <cellStyle name="viet2 4 2 8" xfId="52782"/>
    <cellStyle name="viet2 4 3" xfId="7757"/>
    <cellStyle name="viet2 4 3 2" xfId="19496"/>
    <cellStyle name="viet2 4 3 3" xfId="26711"/>
    <cellStyle name="viet2 4 3 4" xfId="31742"/>
    <cellStyle name="viet2 4 3 5" xfId="36451"/>
    <cellStyle name="viet2 4 3 6" xfId="41915"/>
    <cellStyle name="viet2 4 3 7" xfId="46759"/>
    <cellStyle name="viet2 4 3 8" xfId="52783"/>
    <cellStyle name="viet2 4 4" xfId="8081"/>
    <cellStyle name="viet2 4 4 2" xfId="19497"/>
    <cellStyle name="viet2 4 4 3" xfId="26712"/>
    <cellStyle name="viet2 4 4 4" xfId="31743"/>
    <cellStyle name="viet2 4 4 5" xfId="36452"/>
    <cellStyle name="viet2 4 4 6" xfId="41916"/>
    <cellStyle name="viet2 4 4 7" xfId="46760"/>
    <cellStyle name="viet2 4 4 8" xfId="52784"/>
    <cellStyle name="viet2 4 5" xfId="8530"/>
    <cellStyle name="viet2 4 5 2" xfId="19498"/>
    <cellStyle name="viet2 4 5 3" xfId="26713"/>
    <cellStyle name="viet2 4 5 4" xfId="31744"/>
    <cellStyle name="viet2 4 5 5" xfId="36453"/>
    <cellStyle name="viet2 4 5 6" xfId="41917"/>
    <cellStyle name="viet2 4 5 7" xfId="46761"/>
    <cellStyle name="viet2 4 5 8" xfId="52785"/>
    <cellStyle name="viet2 4 6" xfId="8877"/>
    <cellStyle name="viet2 4 6 2" xfId="19499"/>
    <cellStyle name="viet2 4 6 3" xfId="26714"/>
    <cellStyle name="viet2 4 6 4" xfId="31745"/>
    <cellStyle name="viet2 4 6 5" xfId="36454"/>
    <cellStyle name="viet2 4 6 6" xfId="41918"/>
    <cellStyle name="viet2 4 6 7" xfId="46762"/>
    <cellStyle name="viet2 4 6 8" xfId="52786"/>
    <cellStyle name="viet2 4 7" xfId="9328"/>
    <cellStyle name="viet2 4 7 2" xfId="19500"/>
    <cellStyle name="viet2 4 7 3" xfId="26715"/>
    <cellStyle name="viet2 4 7 4" xfId="31746"/>
    <cellStyle name="viet2 4 7 5" xfId="36455"/>
    <cellStyle name="viet2 4 7 6" xfId="41919"/>
    <cellStyle name="viet2 4 7 7" xfId="46763"/>
    <cellStyle name="viet2 4 7 8" xfId="52787"/>
    <cellStyle name="viet2 4 8" xfId="9689"/>
    <cellStyle name="viet2 4 8 2" xfId="19501"/>
    <cellStyle name="viet2 4 8 3" xfId="26716"/>
    <cellStyle name="viet2 4 8 4" xfId="31747"/>
    <cellStyle name="viet2 4 8 5" xfId="36456"/>
    <cellStyle name="viet2 4 8 6" xfId="41920"/>
    <cellStyle name="viet2 4 8 7" xfId="46764"/>
    <cellStyle name="viet2 4 8 8" xfId="52788"/>
    <cellStyle name="viet2 4 9" xfId="9956"/>
    <cellStyle name="viet2 4 9 2" xfId="26717"/>
    <cellStyle name="viet2 4 9 3" xfId="31748"/>
    <cellStyle name="viet2 4 9 4" xfId="36457"/>
    <cellStyle name="viet2 4 9 5" xfId="41921"/>
    <cellStyle name="viet2 4 9 6" xfId="46765"/>
    <cellStyle name="viet2 4 9 7" xfId="52789"/>
    <cellStyle name="viet2 5" xfId="5615"/>
    <cellStyle name="viet2 5 2" xfId="19503"/>
    <cellStyle name="viet2 5 3" xfId="26718"/>
    <cellStyle name="viet2 5 4" xfId="31749"/>
    <cellStyle name="viet2 5 5" xfId="36458"/>
    <cellStyle name="viet2 5 6" xfId="41922"/>
    <cellStyle name="viet2 5 7" xfId="46766"/>
    <cellStyle name="viet2 5 8" xfId="52790"/>
    <cellStyle name="viet2 6" xfId="5370"/>
    <cellStyle name="viet2 6 2" xfId="19504"/>
    <cellStyle name="viet2 6 3" xfId="26719"/>
    <cellStyle name="viet2 6 4" xfId="31750"/>
    <cellStyle name="viet2 6 5" xfId="36459"/>
    <cellStyle name="viet2 6 6" xfId="41923"/>
    <cellStyle name="viet2 6 7" xfId="46767"/>
    <cellStyle name="viet2 6 8" xfId="52791"/>
    <cellStyle name="viet2 7" xfId="6035"/>
    <cellStyle name="viet2 7 2" xfId="19505"/>
    <cellStyle name="viet2 7 3" xfId="26720"/>
    <cellStyle name="viet2 7 4" xfId="31751"/>
    <cellStyle name="viet2 7 5" xfId="36460"/>
    <cellStyle name="viet2 7 6" xfId="41924"/>
    <cellStyle name="viet2 7 7" xfId="46768"/>
    <cellStyle name="viet2 7 8" xfId="52792"/>
    <cellStyle name="viet2 8" xfId="10564"/>
    <cellStyle name="VN new romanNormal" xfId="2327"/>
    <cellStyle name="VN new romanNormal 2" xfId="12094"/>
    <cellStyle name="Vn Time 13" xfId="2328"/>
    <cellStyle name="Vn Time 14" xfId="2329"/>
    <cellStyle name="VN time new roman" xfId="2330"/>
    <cellStyle name="VN time new roman 2" xfId="12097"/>
    <cellStyle name="vnbo" xfId="2331"/>
    <cellStyle name="vnbo 10" xfId="7379"/>
    <cellStyle name="vnbo 10 2" xfId="26721"/>
    <cellStyle name="vnbo 10 3" xfId="31752"/>
    <cellStyle name="vnbo 10 4" xfId="36461"/>
    <cellStyle name="vnbo 10 5" xfId="41925"/>
    <cellStyle name="vnbo 10 6" xfId="46769"/>
    <cellStyle name="vnbo 2" xfId="4932"/>
    <cellStyle name="vnbo 2 10" xfId="41926"/>
    <cellStyle name="vnbo 2 11" xfId="46770"/>
    <cellStyle name="vnbo 2 2" xfId="7212"/>
    <cellStyle name="vnbo 2 2 2" xfId="19508"/>
    <cellStyle name="vnbo 2 2 3" xfId="26723"/>
    <cellStyle name="vnbo 2 2 4" xfId="31754"/>
    <cellStyle name="vnbo 2 2 5" xfId="36463"/>
    <cellStyle name="vnbo 2 2 6" xfId="41927"/>
    <cellStyle name="vnbo 2 2 7" xfId="46771"/>
    <cellStyle name="vnbo 2 3" xfId="8082"/>
    <cellStyle name="vnbo 2 3 2" xfId="19509"/>
    <cellStyle name="vnbo 2 3 3" xfId="26724"/>
    <cellStyle name="vnbo 2 3 4" xfId="31755"/>
    <cellStyle name="vnbo 2 3 5" xfId="36464"/>
    <cellStyle name="vnbo 2 3 6" xfId="41928"/>
    <cellStyle name="vnbo 2 3 7" xfId="46772"/>
    <cellStyle name="vnbo 2 4" xfId="8878"/>
    <cellStyle name="vnbo 2 4 2" xfId="19510"/>
    <cellStyle name="vnbo 2 4 3" xfId="26725"/>
    <cellStyle name="vnbo 2 4 4" xfId="31756"/>
    <cellStyle name="vnbo 2 4 5" xfId="36465"/>
    <cellStyle name="vnbo 2 4 6" xfId="41929"/>
    <cellStyle name="vnbo 2 4 7" xfId="46773"/>
    <cellStyle name="vnbo 2 5" xfId="9329"/>
    <cellStyle name="vnbo 2 5 2" xfId="19511"/>
    <cellStyle name="vnbo 2 5 3" xfId="26726"/>
    <cellStyle name="vnbo 2 5 4" xfId="31757"/>
    <cellStyle name="vnbo 2 5 5" xfId="36466"/>
    <cellStyle name="vnbo 2 5 6" xfId="41930"/>
    <cellStyle name="vnbo 2 5 7" xfId="46774"/>
    <cellStyle name="vnbo 2 6" xfId="19507"/>
    <cellStyle name="vnbo 2 7" xfId="26722"/>
    <cellStyle name="vnbo 2 8" xfId="31753"/>
    <cellStyle name="vnbo 2 9" xfId="36462"/>
    <cellStyle name="vnbo 3" xfId="5134"/>
    <cellStyle name="vnbo 3 10" xfId="19512"/>
    <cellStyle name="vnbo 3 11" xfId="26727"/>
    <cellStyle name="vnbo 3 12" xfId="31758"/>
    <cellStyle name="vnbo 3 13" xfId="36467"/>
    <cellStyle name="vnbo 3 14" xfId="41931"/>
    <cellStyle name="vnbo 3 15" xfId="46775"/>
    <cellStyle name="vnbo 3 2" xfId="6911"/>
    <cellStyle name="vnbo 3 2 2" xfId="19513"/>
    <cellStyle name="vnbo 3 2 3" xfId="26728"/>
    <cellStyle name="vnbo 3 2 4" xfId="31759"/>
    <cellStyle name="vnbo 3 2 5" xfId="36468"/>
    <cellStyle name="vnbo 3 2 6" xfId="41932"/>
    <cellStyle name="vnbo 3 2 7" xfId="46776"/>
    <cellStyle name="vnbo 3 3" xfId="7555"/>
    <cellStyle name="vnbo 3 3 2" xfId="19514"/>
    <cellStyle name="vnbo 3 3 3" xfId="26729"/>
    <cellStyle name="vnbo 3 3 4" xfId="31760"/>
    <cellStyle name="vnbo 3 3 5" xfId="36469"/>
    <cellStyle name="vnbo 3 3 6" xfId="41933"/>
    <cellStyle name="vnbo 3 3 7" xfId="46777"/>
    <cellStyle name="vnbo 3 4" xfId="4724"/>
    <cellStyle name="vnbo 3 4 2" xfId="19515"/>
    <cellStyle name="vnbo 3 4 3" xfId="26730"/>
    <cellStyle name="vnbo 3 4 4" xfId="31761"/>
    <cellStyle name="vnbo 3 4 5" xfId="36470"/>
    <cellStyle name="vnbo 3 4 6" xfId="41934"/>
    <cellStyle name="vnbo 3 4 7" xfId="46778"/>
    <cellStyle name="vnbo 3 5" xfId="7954"/>
    <cellStyle name="vnbo 3 5 2" xfId="19516"/>
    <cellStyle name="vnbo 3 5 3" xfId="26731"/>
    <cellStyle name="vnbo 3 5 4" xfId="31762"/>
    <cellStyle name="vnbo 3 5 5" xfId="36471"/>
    <cellStyle name="vnbo 3 5 6" xfId="41935"/>
    <cellStyle name="vnbo 3 5 7" xfId="46779"/>
    <cellStyle name="vnbo 3 6" xfId="6065"/>
    <cellStyle name="vnbo 3 6 2" xfId="19517"/>
    <cellStyle name="vnbo 3 6 3" xfId="26732"/>
    <cellStyle name="vnbo 3 6 4" xfId="31763"/>
    <cellStyle name="vnbo 3 6 5" xfId="36472"/>
    <cellStyle name="vnbo 3 6 6" xfId="41936"/>
    <cellStyle name="vnbo 3 6 7" xfId="46780"/>
    <cellStyle name="vnbo 3 7" xfId="7901"/>
    <cellStyle name="vnbo 3 7 2" xfId="19518"/>
    <cellStyle name="vnbo 3 7 3" xfId="26733"/>
    <cellStyle name="vnbo 3 7 4" xfId="31764"/>
    <cellStyle name="vnbo 3 7 5" xfId="36473"/>
    <cellStyle name="vnbo 3 7 6" xfId="41937"/>
    <cellStyle name="vnbo 3 7 7" xfId="46781"/>
    <cellStyle name="vnbo 3 8" xfId="4082"/>
    <cellStyle name="vnbo 3 8 2" xfId="19519"/>
    <cellStyle name="vnbo 3 8 3" xfId="26734"/>
    <cellStyle name="vnbo 3 8 4" xfId="31765"/>
    <cellStyle name="vnbo 3 8 5" xfId="36474"/>
    <cellStyle name="vnbo 3 8 6" xfId="41938"/>
    <cellStyle name="vnbo 3 8 7" xfId="46782"/>
    <cellStyle name="vnbo 3 9" xfId="4256"/>
    <cellStyle name="vnbo 3 9 2" xfId="19520"/>
    <cellStyle name="vnbo 3 9 3" xfId="26735"/>
    <cellStyle name="vnbo 3 9 4" xfId="31766"/>
    <cellStyle name="vnbo 3 9 5" xfId="36475"/>
    <cellStyle name="vnbo 3 9 6" xfId="41939"/>
    <cellStyle name="vnbo 3 9 7" xfId="46783"/>
    <cellStyle name="vnbo 4" xfId="5620"/>
    <cellStyle name="vnbo 4 10" xfId="19521"/>
    <cellStyle name="vnbo 4 11" xfId="26736"/>
    <cellStyle name="vnbo 4 12" xfId="31767"/>
    <cellStyle name="vnbo 4 13" xfId="36476"/>
    <cellStyle name="vnbo 4 14" xfId="41940"/>
    <cellStyle name="vnbo 4 15" xfId="46784"/>
    <cellStyle name="vnbo 4 2" xfId="7084"/>
    <cellStyle name="vnbo 4 2 2" xfId="19522"/>
    <cellStyle name="vnbo 4 2 3" xfId="26737"/>
    <cellStyle name="vnbo 4 2 4" xfId="31768"/>
    <cellStyle name="vnbo 4 2 5" xfId="36477"/>
    <cellStyle name="vnbo 4 2 6" xfId="41941"/>
    <cellStyle name="vnbo 4 2 7" xfId="46785"/>
    <cellStyle name="vnbo 4 3" xfId="7656"/>
    <cellStyle name="vnbo 4 3 2" xfId="19523"/>
    <cellStyle name="vnbo 4 3 3" xfId="26738"/>
    <cellStyle name="vnbo 4 3 4" xfId="31769"/>
    <cellStyle name="vnbo 4 3 5" xfId="36478"/>
    <cellStyle name="vnbo 4 3 6" xfId="41942"/>
    <cellStyle name="vnbo 4 3 7" xfId="46786"/>
    <cellStyle name="vnbo 4 4" xfId="6834"/>
    <cellStyle name="vnbo 4 4 2" xfId="19524"/>
    <cellStyle name="vnbo 4 4 3" xfId="26739"/>
    <cellStyle name="vnbo 4 4 4" xfId="31770"/>
    <cellStyle name="vnbo 4 4 5" xfId="36479"/>
    <cellStyle name="vnbo 4 4 6" xfId="41943"/>
    <cellStyle name="vnbo 4 4 7" xfId="46787"/>
    <cellStyle name="vnbo 4 5" xfId="8432"/>
    <cellStyle name="vnbo 4 5 2" xfId="19525"/>
    <cellStyle name="vnbo 4 5 3" xfId="26740"/>
    <cellStyle name="vnbo 4 5 4" xfId="31771"/>
    <cellStyle name="vnbo 4 5 5" xfId="36480"/>
    <cellStyle name="vnbo 4 5 6" xfId="41944"/>
    <cellStyle name="vnbo 4 5 7" xfId="46788"/>
    <cellStyle name="vnbo 4 6" xfId="6336"/>
    <cellStyle name="vnbo 4 6 2" xfId="19526"/>
    <cellStyle name="vnbo 4 6 3" xfId="26741"/>
    <cellStyle name="vnbo 4 6 4" xfId="31772"/>
    <cellStyle name="vnbo 4 6 5" xfId="36481"/>
    <cellStyle name="vnbo 4 6 6" xfId="41945"/>
    <cellStyle name="vnbo 4 6 7" xfId="46789"/>
    <cellStyle name="vnbo 4 7" xfId="9232"/>
    <cellStyle name="vnbo 4 7 2" xfId="19527"/>
    <cellStyle name="vnbo 4 7 3" xfId="26742"/>
    <cellStyle name="vnbo 4 7 4" xfId="31773"/>
    <cellStyle name="vnbo 4 7 5" xfId="36482"/>
    <cellStyle name="vnbo 4 7 6" xfId="41946"/>
    <cellStyle name="vnbo 4 7 7" xfId="46790"/>
    <cellStyle name="vnbo 4 8" xfId="9601"/>
    <cellStyle name="vnbo 4 8 2" xfId="19528"/>
    <cellStyle name="vnbo 4 8 3" xfId="26743"/>
    <cellStyle name="vnbo 4 8 4" xfId="31774"/>
    <cellStyle name="vnbo 4 8 5" xfId="36483"/>
    <cellStyle name="vnbo 4 8 6" xfId="41947"/>
    <cellStyle name="vnbo 4 8 7" xfId="46791"/>
    <cellStyle name="vnbo 4 9" xfId="9352"/>
    <cellStyle name="vnbo 4 9 2" xfId="19529"/>
    <cellStyle name="vnbo 4 9 3" xfId="26744"/>
    <cellStyle name="vnbo 4 9 4" xfId="31775"/>
    <cellStyle name="vnbo 4 9 5" xfId="36484"/>
    <cellStyle name="vnbo 4 9 6" xfId="41948"/>
    <cellStyle name="vnbo 4 9 7" xfId="46792"/>
    <cellStyle name="vnbo 5" xfId="5844"/>
    <cellStyle name="vnbo 5 2" xfId="19530"/>
    <cellStyle name="vnbo 5 3" xfId="26745"/>
    <cellStyle name="vnbo 5 4" xfId="31776"/>
    <cellStyle name="vnbo 5 5" xfId="36485"/>
    <cellStyle name="vnbo 5 6" xfId="41949"/>
    <cellStyle name="vnbo 5 7" xfId="46793"/>
    <cellStyle name="vnbo 6" xfId="6250"/>
    <cellStyle name="vnbo 6 2" xfId="19531"/>
    <cellStyle name="vnbo 6 3" xfId="26746"/>
    <cellStyle name="vnbo 6 4" xfId="31777"/>
    <cellStyle name="vnbo 6 5" xfId="36486"/>
    <cellStyle name="vnbo 6 6" xfId="41950"/>
    <cellStyle name="vnbo 6 7" xfId="46794"/>
    <cellStyle name="vnbo 7" xfId="6493"/>
    <cellStyle name="vnbo 7 2" xfId="19532"/>
    <cellStyle name="vnbo 7 3" xfId="26747"/>
    <cellStyle name="vnbo 7 4" xfId="31778"/>
    <cellStyle name="vnbo 7 5" xfId="36487"/>
    <cellStyle name="vnbo 7 6" xfId="41951"/>
    <cellStyle name="vnbo 7 7" xfId="46795"/>
    <cellStyle name="vnbo 8" xfId="6349"/>
    <cellStyle name="vnbo 8 2" xfId="19533"/>
    <cellStyle name="vnbo 8 3" xfId="26748"/>
    <cellStyle name="vnbo 8 4" xfId="31779"/>
    <cellStyle name="vnbo 8 5" xfId="36488"/>
    <cellStyle name="vnbo 8 6" xfId="41952"/>
    <cellStyle name="vnbo 8 7" xfId="46796"/>
    <cellStyle name="vnbo 9" xfId="6874"/>
    <cellStyle name="vnbo 9 2" xfId="19534"/>
    <cellStyle name="vnbo 9 3" xfId="26749"/>
    <cellStyle name="vnbo 9 4" xfId="31780"/>
    <cellStyle name="vnbo 9 5" xfId="36489"/>
    <cellStyle name="vnbo 9 6" xfId="41953"/>
    <cellStyle name="vnbo 9 7" xfId="46797"/>
    <cellStyle name="VNITIMES" xfId="2336"/>
    <cellStyle name="VNITIMES 2" xfId="12103"/>
    <cellStyle name="vntxt1" xfId="2337"/>
    <cellStyle name="vntxt1 2" xfId="5037"/>
    <cellStyle name="vntxt2" xfId="2338"/>
    <cellStyle name="vntxt2 2" xfId="12105"/>
    <cellStyle name="vnhead1" xfId="2332"/>
    <cellStyle name="vnhead1 2" xfId="4933"/>
    <cellStyle name="vnhead1 2 10" xfId="26750"/>
    <cellStyle name="vnhead1 2 11" xfId="31781"/>
    <cellStyle name="vnhead1 2 12" xfId="36490"/>
    <cellStyle name="vnhead1 2 13" xfId="41954"/>
    <cellStyle name="vnhead1 2 14" xfId="46798"/>
    <cellStyle name="vnhead1 2 15" xfId="52793"/>
    <cellStyle name="vnhead1 2 2" xfId="7213"/>
    <cellStyle name="vnhead1 2 2 2" xfId="19536"/>
    <cellStyle name="vnhead1 2 2 3" xfId="26751"/>
    <cellStyle name="vnhead1 2 2 4" xfId="31782"/>
    <cellStyle name="vnhead1 2 2 5" xfId="36491"/>
    <cellStyle name="vnhead1 2 2 6" xfId="41955"/>
    <cellStyle name="vnhead1 2 2 7" xfId="46799"/>
    <cellStyle name="vnhead1 2 2 8" xfId="52794"/>
    <cellStyle name="vnhead1 2 3" xfId="7758"/>
    <cellStyle name="vnhead1 2 3 2" xfId="19537"/>
    <cellStyle name="vnhead1 2 3 3" xfId="26752"/>
    <cellStyle name="vnhead1 2 3 4" xfId="31783"/>
    <cellStyle name="vnhead1 2 3 5" xfId="36492"/>
    <cellStyle name="vnhead1 2 3 6" xfId="41956"/>
    <cellStyle name="vnhead1 2 3 7" xfId="46800"/>
    <cellStyle name="vnhead1 2 3 8" xfId="52795"/>
    <cellStyle name="vnhead1 2 4" xfId="8083"/>
    <cellStyle name="vnhead1 2 4 2" xfId="19538"/>
    <cellStyle name="vnhead1 2 4 3" xfId="26753"/>
    <cellStyle name="vnhead1 2 4 4" xfId="31784"/>
    <cellStyle name="vnhead1 2 4 5" xfId="36493"/>
    <cellStyle name="vnhead1 2 4 6" xfId="41957"/>
    <cellStyle name="vnhead1 2 4 7" xfId="46801"/>
    <cellStyle name="vnhead1 2 4 8" xfId="52796"/>
    <cellStyle name="vnhead1 2 5" xfId="8531"/>
    <cellStyle name="vnhead1 2 5 2" xfId="19539"/>
    <cellStyle name="vnhead1 2 5 3" xfId="26754"/>
    <cellStyle name="vnhead1 2 5 4" xfId="31785"/>
    <cellStyle name="vnhead1 2 5 5" xfId="36494"/>
    <cellStyle name="vnhead1 2 5 6" xfId="41958"/>
    <cellStyle name="vnhead1 2 5 7" xfId="46802"/>
    <cellStyle name="vnhead1 2 5 8" xfId="52797"/>
    <cellStyle name="vnhead1 2 6" xfId="8879"/>
    <cellStyle name="vnhead1 2 6 2" xfId="19540"/>
    <cellStyle name="vnhead1 2 6 3" xfId="26755"/>
    <cellStyle name="vnhead1 2 6 4" xfId="31786"/>
    <cellStyle name="vnhead1 2 6 5" xfId="36495"/>
    <cellStyle name="vnhead1 2 6 6" xfId="41959"/>
    <cellStyle name="vnhead1 2 6 7" xfId="46803"/>
    <cellStyle name="vnhead1 2 6 8" xfId="52798"/>
    <cellStyle name="vnhead1 2 7" xfId="9690"/>
    <cellStyle name="vnhead1 2 7 2" xfId="19541"/>
    <cellStyle name="vnhead1 2 7 3" xfId="26756"/>
    <cellStyle name="vnhead1 2 7 4" xfId="31787"/>
    <cellStyle name="vnhead1 2 7 5" xfId="36496"/>
    <cellStyle name="vnhead1 2 7 6" xfId="41960"/>
    <cellStyle name="vnhead1 2 7 7" xfId="46804"/>
    <cellStyle name="vnhead1 2 7 8" xfId="52799"/>
    <cellStyle name="vnhead1 2 8" xfId="9957"/>
    <cellStyle name="vnhead1 2 8 2" xfId="19542"/>
    <cellStyle name="vnhead1 2 8 3" xfId="26757"/>
    <cellStyle name="vnhead1 2 8 4" xfId="31788"/>
    <cellStyle name="vnhead1 2 8 5" xfId="36497"/>
    <cellStyle name="vnhead1 2 8 6" xfId="41961"/>
    <cellStyle name="vnhead1 2 8 7" xfId="46805"/>
    <cellStyle name="vnhead1 2 8 8" xfId="52800"/>
    <cellStyle name="vnhead1 2 9" xfId="19535"/>
    <cellStyle name="vnhead1 3" xfId="3851"/>
    <cellStyle name="vnhead1 3 10" xfId="19543"/>
    <cellStyle name="vnhead1 3 11" xfId="26758"/>
    <cellStyle name="vnhead1 3 12" xfId="31789"/>
    <cellStyle name="vnhead1 3 13" xfId="36498"/>
    <cellStyle name="vnhead1 3 14" xfId="41962"/>
    <cellStyle name="vnhead1 3 15" xfId="46806"/>
    <cellStyle name="vnhead1 3 16" xfId="52801"/>
    <cellStyle name="vnhead1 3 2" xfId="6763"/>
    <cellStyle name="vnhead1 3 2 2" xfId="19544"/>
    <cellStyle name="vnhead1 3 2 3" xfId="26759"/>
    <cellStyle name="vnhead1 3 2 4" xfId="31790"/>
    <cellStyle name="vnhead1 3 2 5" xfId="36499"/>
    <cellStyle name="vnhead1 3 2 6" xfId="41963"/>
    <cellStyle name="vnhead1 3 2 7" xfId="46807"/>
    <cellStyle name="vnhead1 3 2 8" xfId="52802"/>
    <cellStyle name="vnhead1 3 3" xfId="3927"/>
    <cellStyle name="vnhead1 3 3 2" xfId="19545"/>
    <cellStyle name="vnhead1 3 3 3" xfId="26760"/>
    <cellStyle name="vnhead1 3 3 4" xfId="31791"/>
    <cellStyle name="vnhead1 3 3 5" xfId="36500"/>
    <cellStyle name="vnhead1 3 3 6" xfId="41964"/>
    <cellStyle name="vnhead1 3 3 7" xfId="46808"/>
    <cellStyle name="vnhead1 3 3 8" xfId="52803"/>
    <cellStyle name="vnhead1 3 4" xfId="6185"/>
    <cellStyle name="vnhead1 3 4 2" xfId="19546"/>
    <cellStyle name="vnhead1 3 4 3" xfId="26761"/>
    <cellStyle name="vnhead1 3 4 4" xfId="31792"/>
    <cellStyle name="vnhead1 3 4 5" xfId="36501"/>
    <cellStyle name="vnhead1 3 4 6" xfId="41965"/>
    <cellStyle name="vnhead1 3 4 7" xfId="46809"/>
    <cellStyle name="vnhead1 3 4 8" xfId="52804"/>
    <cellStyle name="vnhead1 3 5" xfId="6324"/>
    <cellStyle name="vnhead1 3 5 2" xfId="19547"/>
    <cellStyle name="vnhead1 3 5 3" xfId="26762"/>
    <cellStyle name="vnhead1 3 5 4" xfId="31793"/>
    <cellStyle name="vnhead1 3 5 5" xfId="36502"/>
    <cellStyle name="vnhead1 3 5 6" xfId="41966"/>
    <cellStyle name="vnhead1 3 5 7" xfId="46810"/>
    <cellStyle name="vnhead1 3 5 8" xfId="52805"/>
    <cellStyle name="vnhead1 3 6" xfId="7629"/>
    <cellStyle name="vnhead1 3 6 2" xfId="19548"/>
    <cellStyle name="vnhead1 3 6 3" xfId="26763"/>
    <cellStyle name="vnhead1 3 6 4" xfId="31794"/>
    <cellStyle name="vnhead1 3 6 5" xfId="36503"/>
    <cellStyle name="vnhead1 3 6 6" xfId="41967"/>
    <cellStyle name="vnhead1 3 6 7" xfId="46811"/>
    <cellStyle name="vnhead1 3 6 8" xfId="52806"/>
    <cellStyle name="vnhead1 3 7" xfId="8644"/>
    <cellStyle name="vnhead1 3 7 2" xfId="19549"/>
    <cellStyle name="vnhead1 3 7 3" xfId="26764"/>
    <cellStyle name="vnhead1 3 7 4" xfId="31795"/>
    <cellStyle name="vnhead1 3 7 5" xfId="36504"/>
    <cellStyle name="vnhead1 3 7 6" xfId="41968"/>
    <cellStyle name="vnhead1 3 7 7" xfId="46812"/>
    <cellStyle name="vnhead1 3 7 8" xfId="52807"/>
    <cellStyle name="vnhead1 3 8" xfId="5472"/>
    <cellStyle name="vnhead1 3 8 2" xfId="19550"/>
    <cellStyle name="vnhead1 3 8 3" xfId="26765"/>
    <cellStyle name="vnhead1 3 8 4" xfId="31796"/>
    <cellStyle name="vnhead1 3 8 5" xfId="36505"/>
    <cellStyle name="vnhead1 3 8 6" xfId="41969"/>
    <cellStyle name="vnhead1 3 8 7" xfId="46813"/>
    <cellStyle name="vnhead1 3 8 8" xfId="52808"/>
    <cellStyle name="vnhead1 3 9" xfId="8094"/>
    <cellStyle name="vnhead1 3 9 2" xfId="19551"/>
    <cellStyle name="vnhead1 3 9 3" xfId="26766"/>
    <cellStyle name="vnhead1 3 9 4" xfId="31797"/>
    <cellStyle name="vnhead1 3 9 5" xfId="36506"/>
    <cellStyle name="vnhead1 3 9 6" xfId="41970"/>
    <cellStyle name="vnhead1 3 9 7" xfId="46814"/>
    <cellStyle name="vnhead1 3 9 8" xfId="52809"/>
    <cellStyle name="vnhead1 4" xfId="3855"/>
    <cellStyle name="vnhead1 4 10" xfId="19552"/>
    <cellStyle name="vnhead1 4 11" xfId="26767"/>
    <cellStyle name="vnhead1 4 12" xfId="31798"/>
    <cellStyle name="vnhead1 4 13" xfId="36507"/>
    <cellStyle name="vnhead1 4 14" xfId="41971"/>
    <cellStyle name="vnhead1 4 15" xfId="46815"/>
    <cellStyle name="vnhead1 4 16" xfId="52810"/>
    <cellStyle name="vnhead1 4 2" xfId="6799"/>
    <cellStyle name="vnhead1 4 2 2" xfId="19553"/>
    <cellStyle name="vnhead1 4 2 3" xfId="26768"/>
    <cellStyle name="vnhead1 4 2 4" xfId="31799"/>
    <cellStyle name="vnhead1 4 2 5" xfId="36508"/>
    <cellStyle name="vnhead1 4 2 6" xfId="41972"/>
    <cellStyle name="vnhead1 4 2 7" xfId="46816"/>
    <cellStyle name="vnhead1 4 2 8" xfId="52811"/>
    <cellStyle name="vnhead1 4 3" xfId="3732"/>
    <cellStyle name="vnhead1 4 3 2" xfId="19554"/>
    <cellStyle name="vnhead1 4 3 3" xfId="26769"/>
    <cellStyle name="vnhead1 4 3 4" xfId="31800"/>
    <cellStyle name="vnhead1 4 3 5" xfId="36509"/>
    <cellStyle name="vnhead1 4 3 6" xfId="41973"/>
    <cellStyle name="vnhead1 4 3 7" xfId="46817"/>
    <cellStyle name="vnhead1 4 3 8" xfId="52812"/>
    <cellStyle name="vnhead1 4 4" xfId="5637"/>
    <cellStyle name="vnhead1 4 4 2" xfId="19555"/>
    <cellStyle name="vnhead1 4 4 3" xfId="26770"/>
    <cellStyle name="vnhead1 4 4 4" xfId="31801"/>
    <cellStyle name="vnhead1 4 4 5" xfId="36510"/>
    <cellStyle name="vnhead1 4 4 6" xfId="41974"/>
    <cellStyle name="vnhead1 4 4 7" xfId="46818"/>
    <cellStyle name="vnhead1 4 4 8" xfId="52813"/>
    <cellStyle name="vnhead1 4 5" xfId="7820"/>
    <cellStyle name="vnhead1 4 5 2" xfId="19556"/>
    <cellStyle name="vnhead1 4 5 3" xfId="26771"/>
    <cellStyle name="vnhead1 4 5 4" xfId="31802"/>
    <cellStyle name="vnhead1 4 5 5" xfId="36511"/>
    <cellStyle name="vnhead1 4 5 6" xfId="41975"/>
    <cellStyle name="vnhead1 4 5 7" xfId="46819"/>
    <cellStyle name="vnhead1 4 5 8" xfId="52814"/>
    <cellStyle name="vnhead1 4 6" xfId="6704"/>
    <cellStyle name="vnhead1 4 6 2" xfId="19557"/>
    <cellStyle name="vnhead1 4 6 3" xfId="26772"/>
    <cellStyle name="vnhead1 4 6 4" xfId="31803"/>
    <cellStyle name="vnhead1 4 6 5" xfId="36512"/>
    <cellStyle name="vnhead1 4 6 6" xfId="41976"/>
    <cellStyle name="vnhead1 4 6 7" xfId="46820"/>
    <cellStyle name="vnhead1 4 6 8" xfId="52815"/>
    <cellStyle name="vnhead1 4 7" xfId="6705"/>
    <cellStyle name="vnhead1 4 7 2" xfId="19558"/>
    <cellStyle name="vnhead1 4 7 3" xfId="26773"/>
    <cellStyle name="vnhead1 4 7 4" xfId="31804"/>
    <cellStyle name="vnhead1 4 7 5" xfId="36513"/>
    <cellStyle name="vnhead1 4 7 6" xfId="41977"/>
    <cellStyle name="vnhead1 4 7 7" xfId="46821"/>
    <cellStyle name="vnhead1 4 7 8" xfId="52816"/>
    <cellStyle name="vnhead1 4 8" xfId="6168"/>
    <cellStyle name="vnhead1 4 8 2" xfId="19559"/>
    <cellStyle name="vnhead1 4 8 3" xfId="26774"/>
    <cellStyle name="vnhead1 4 8 4" xfId="31805"/>
    <cellStyle name="vnhead1 4 8 5" xfId="36514"/>
    <cellStyle name="vnhead1 4 8 6" xfId="41978"/>
    <cellStyle name="vnhead1 4 8 7" xfId="46822"/>
    <cellStyle name="vnhead1 4 8 8" xfId="52817"/>
    <cellStyle name="vnhead1 4 9" xfId="5601"/>
    <cellStyle name="vnhead1 4 9 2" xfId="19560"/>
    <cellStyle name="vnhead1 4 9 3" xfId="26775"/>
    <cellStyle name="vnhead1 4 9 4" xfId="31806"/>
    <cellStyle name="vnhead1 4 9 5" xfId="36515"/>
    <cellStyle name="vnhead1 4 9 6" xfId="41979"/>
    <cellStyle name="vnhead1 4 9 7" xfId="46823"/>
    <cellStyle name="vnhead1 4 9 8" xfId="52818"/>
    <cellStyle name="vnhead1 5" xfId="4085"/>
    <cellStyle name="vnhead1 5 2" xfId="19561"/>
    <cellStyle name="vnhead1 5 3" xfId="26776"/>
    <cellStyle name="vnhead1 5 4" xfId="31807"/>
    <cellStyle name="vnhead1 5 5" xfId="36516"/>
    <cellStyle name="vnhead1 5 6" xfId="41980"/>
    <cellStyle name="vnhead1 5 7" xfId="46824"/>
    <cellStyle name="vnhead1 5 8" xfId="52819"/>
    <cellStyle name="vnhead1 6" xfId="4748"/>
    <cellStyle name="vnhead1 6 2" xfId="19562"/>
    <cellStyle name="vnhead1 6 3" xfId="26777"/>
    <cellStyle name="vnhead1 6 4" xfId="31808"/>
    <cellStyle name="vnhead1 6 5" xfId="36517"/>
    <cellStyle name="vnhead1 6 6" xfId="41981"/>
    <cellStyle name="vnhead1 6 7" xfId="46825"/>
    <cellStyle name="vnhead1 6 8" xfId="52820"/>
    <cellStyle name="vnhead1 7" xfId="6251"/>
    <cellStyle name="vnhead1 7 2" xfId="19563"/>
    <cellStyle name="vnhead1 7 3" xfId="26778"/>
    <cellStyle name="vnhead1 7 4" xfId="31809"/>
    <cellStyle name="vnhead1 7 5" xfId="36518"/>
    <cellStyle name="vnhead1 7 6" xfId="41982"/>
    <cellStyle name="vnhead1 7 7" xfId="46826"/>
    <cellStyle name="vnhead1 7 8" xfId="52821"/>
    <cellStyle name="vnhead1 8" xfId="9351"/>
    <cellStyle name="vnhead1 8 2" xfId="19564"/>
    <cellStyle name="vnhead1 8 3" xfId="26779"/>
    <cellStyle name="vnhead1 8 4" xfId="31810"/>
    <cellStyle name="vnhead1 8 5" xfId="36519"/>
    <cellStyle name="vnhead1 8 6" xfId="41983"/>
    <cellStyle name="vnhead1 8 7" xfId="46827"/>
    <cellStyle name="vnhead1 8 8" xfId="52822"/>
    <cellStyle name="vnhead1 9" xfId="12099"/>
    <cellStyle name="vnhead2" xfId="2333"/>
    <cellStyle name="vnhead2 10" xfId="5181"/>
    <cellStyle name="vnhead2 10 2" xfId="26780"/>
    <cellStyle name="vnhead2 10 3" xfId="31811"/>
    <cellStyle name="vnhead2 10 4" xfId="36520"/>
    <cellStyle name="vnhead2 10 5" xfId="41984"/>
    <cellStyle name="vnhead2 10 6" xfId="46828"/>
    <cellStyle name="vnhead2 2" xfId="4934"/>
    <cellStyle name="vnhead2 2 10" xfId="41985"/>
    <cellStyle name="vnhead2 2 11" xfId="46829"/>
    <cellStyle name="vnhead2 2 2" xfId="7214"/>
    <cellStyle name="vnhead2 2 2 2" xfId="19567"/>
    <cellStyle name="vnhead2 2 2 3" xfId="26782"/>
    <cellStyle name="vnhead2 2 2 4" xfId="31813"/>
    <cellStyle name="vnhead2 2 2 5" xfId="36522"/>
    <cellStyle name="vnhead2 2 2 6" xfId="41986"/>
    <cellStyle name="vnhead2 2 2 7" xfId="46830"/>
    <cellStyle name="vnhead2 2 3" xfId="8084"/>
    <cellStyle name="vnhead2 2 3 2" xfId="19568"/>
    <cellStyle name="vnhead2 2 3 3" xfId="26783"/>
    <cellStyle name="vnhead2 2 3 4" xfId="31814"/>
    <cellStyle name="vnhead2 2 3 5" xfId="36523"/>
    <cellStyle name="vnhead2 2 3 6" xfId="41987"/>
    <cellStyle name="vnhead2 2 3 7" xfId="46831"/>
    <cellStyle name="vnhead2 2 4" xfId="8880"/>
    <cellStyle name="vnhead2 2 4 2" xfId="19569"/>
    <cellStyle name="vnhead2 2 4 3" xfId="26784"/>
    <cellStyle name="vnhead2 2 4 4" xfId="31815"/>
    <cellStyle name="vnhead2 2 4 5" xfId="36524"/>
    <cellStyle name="vnhead2 2 4 6" xfId="41988"/>
    <cellStyle name="vnhead2 2 4 7" xfId="46832"/>
    <cellStyle name="vnhead2 2 5" xfId="9331"/>
    <cellStyle name="vnhead2 2 5 2" xfId="19570"/>
    <cellStyle name="vnhead2 2 5 3" xfId="26785"/>
    <cellStyle name="vnhead2 2 5 4" xfId="31816"/>
    <cellStyle name="vnhead2 2 5 5" xfId="36525"/>
    <cellStyle name="vnhead2 2 5 6" xfId="41989"/>
    <cellStyle name="vnhead2 2 5 7" xfId="46833"/>
    <cellStyle name="vnhead2 2 6" xfId="19566"/>
    <cellStyle name="vnhead2 2 7" xfId="26781"/>
    <cellStyle name="vnhead2 2 8" xfId="31812"/>
    <cellStyle name="vnhead2 2 9" xfId="36521"/>
    <cellStyle name="vnhead2 3" xfId="4759"/>
    <cellStyle name="vnhead2 3 10" xfId="19571"/>
    <cellStyle name="vnhead2 3 11" xfId="26786"/>
    <cellStyle name="vnhead2 3 12" xfId="31817"/>
    <cellStyle name="vnhead2 3 13" xfId="36526"/>
    <cellStyle name="vnhead2 3 14" xfId="41990"/>
    <cellStyle name="vnhead2 3 15" xfId="46834"/>
    <cellStyle name="vnhead2 3 2" xfId="7036"/>
    <cellStyle name="vnhead2 3 2 2" xfId="19572"/>
    <cellStyle name="vnhead2 3 2 3" xfId="26787"/>
    <cellStyle name="vnhead2 3 2 4" xfId="31818"/>
    <cellStyle name="vnhead2 3 2 5" xfId="36527"/>
    <cellStyle name="vnhead2 3 2 6" xfId="41991"/>
    <cellStyle name="vnhead2 3 2 7" xfId="46835"/>
    <cellStyle name="vnhead2 3 3" xfId="7626"/>
    <cellStyle name="vnhead2 3 3 2" xfId="19573"/>
    <cellStyle name="vnhead2 3 3 3" xfId="26788"/>
    <cellStyle name="vnhead2 3 3 4" xfId="31819"/>
    <cellStyle name="vnhead2 3 3 5" xfId="36528"/>
    <cellStyle name="vnhead2 3 3 6" xfId="41992"/>
    <cellStyle name="vnhead2 3 3 7" xfId="46836"/>
    <cellStyle name="vnhead2 3 4" xfId="6966"/>
    <cellStyle name="vnhead2 3 4 2" xfId="19574"/>
    <cellStyle name="vnhead2 3 4 3" xfId="26789"/>
    <cellStyle name="vnhead2 3 4 4" xfId="31820"/>
    <cellStyle name="vnhead2 3 4 5" xfId="36529"/>
    <cellStyle name="vnhead2 3 4 6" xfId="41993"/>
    <cellStyle name="vnhead2 3 4 7" xfId="46837"/>
    <cellStyle name="vnhead2 3 5" xfId="8406"/>
    <cellStyle name="vnhead2 3 5 2" xfId="19575"/>
    <cellStyle name="vnhead2 3 5 3" xfId="26790"/>
    <cellStyle name="vnhead2 3 5 4" xfId="31821"/>
    <cellStyle name="vnhead2 3 5 5" xfId="36530"/>
    <cellStyle name="vnhead2 3 5 6" xfId="41994"/>
    <cellStyle name="vnhead2 3 5 7" xfId="46838"/>
    <cellStyle name="vnhead2 3 6" xfId="6629"/>
    <cellStyle name="vnhead2 3 6 2" xfId="19576"/>
    <cellStyle name="vnhead2 3 6 3" xfId="26791"/>
    <cellStyle name="vnhead2 3 6 4" xfId="31822"/>
    <cellStyle name="vnhead2 3 6 5" xfId="36531"/>
    <cellStyle name="vnhead2 3 6 6" xfId="41995"/>
    <cellStyle name="vnhead2 3 6 7" xfId="46839"/>
    <cellStyle name="vnhead2 3 7" xfId="9197"/>
    <cellStyle name="vnhead2 3 7 2" xfId="19577"/>
    <cellStyle name="vnhead2 3 7 3" xfId="26792"/>
    <cellStyle name="vnhead2 3 7 4" xfId="31823"/>
    <cellStyle name="vnhead2 3 7 5" xfId="36532"/>
    <cellStyle name="vnhead2 3 7 6" xfId="41996"/>
    <cellStyle name="vnhead2 3 7 7" xfId="46840"/>
    <cellStyle name="vnhead2 3 8" xfId="6538"/>
    <cellStyle name="vnhead2 3 8 2" xfId="19578"/>
    <cellStyle name="vnhead2 3 8 3" xfId="26793"/>
    <cellStyle name="vnhead2 3 8 4" xfId="31824"/>
    <cellStyle name="vnhead2 3 8 5" xfId="36533"/>
    <cellStyle name="vnhead2 3 8 6" xfId="41997"/>
    <cellStyle name="vnhead2 3 8 7" xfId="46841"/>
    <cellStyle name="vnhead2 3 9" xfId="8567"/>
    <cellStyle name="vnhead2 3 9 2" xfId="19579"/>
    <cellStyle name="vnhead2 3 9 3" xfId="26794"/>
    <cellStyle name="vnhead2 3 9 4" xfId="31825"/>
    <cellStyle name="vnhead2 3 9 5" xfId="36534"/>
    <cellStyle name="vnhead2 3 9 6" xfId="41998"/>
    <cellStyle name="vnhead2 3 9 7" xfId="46842"/>
    <cellStyle name="vnhead2 4" xfId="3820"/>
    <cellStyle name="vnhead2 4 10" xfId="19580"/>
    <cellStyle name="vnhead2 4 11" xfId="26795"/>
    <cellStyle name="vnhead2 4 12" xfId="31826"/>
    <cellStyle name="vnhead2 4 13" xfId="36535"/>
    <cellStyle name="vnhead2 4 14" xfId="41999"/>
    <cellStyle name="vnhead2 4 15" xfId="46843"/>
    <cellStyle name="vnhead2 4 2" xfId="7295"/>
    <cellStyle name="vnhead2 4 2 2" xfId="19581"/>
    <cellStyle name="vnhead2 4 2 3" xfId="26796"/>
    <cellStyle name="vnhead2 4 2 4" xfId="31827"/>
    <cellStyle name="vnhead2 4 2 5" xfId="36536"/>
    <cellStyle name="vnhead2 4 2 6" xfId="42000"/>
    <cellStyle name="vnhead2 4 2 7" xfId="46844"/>
    <cellStyle name="vnhead2 4 3" xfId="7811"/>
    <cellStyle name="vnhead2 4 3 2" xfId="19582"/>
    <cellStyle name="vnhead2 4 3 3" xfId="26797"/>
    <cellStyle name="vnhead2 4 3 4" xfId="31828"/>
    <cellStyle name="vnhead2 4 3 5" xfId="36537"/>
    <cellStyle name="vnhead2 4 3 6" xfId="42001"/>
    <cellStyle name="vnhead2 4 3 7" xfId="46845"/>
    <cellStyle name="vnhead2 4 4" xfId="8163"/>
    <cellStyle name="vnhead2 4 4 2" xfId="19583"/>
    <cellStyle name="vnhead2 4 4 3" xfId="26798"/>
    <cellStyle name="vnhead2 4 4 4" xfId="31829"/>
    <cellStyle name="vnhead2 4 4 5" xfId="36538"/>
    <cellStyle name="vnhead2 4 4 6" xfId="42002"/>
    <cellStyle name="vnhead2 4 4 7" xfId="46846"/>
    <cellStyle name="vnhead2 4 5" xfId="8584"/>
    <cellStyle name="vnhead2 4 5 2" xfId="19584"/>
    <cellStyle name="vnhead2 4 5 3" xfId="26799"/>
    <cellStyle name="vnhead2 4 5 4" xfId="31830"/>
    <cellStyle name="vnhead2 4 5 5" xfId="36539"/>
    <cellStyle name="vnhead2 4 5 6" xfId="42003"/>
    <cellStyle name="vnhead2 4 5 7" xfId="46847"/>
    <cellStyle name="vnhead2 4 6" xfId="8948"/>
    <cellStyle name="vnhead2 4 6 2" xfId="19585"/>
    <cellStyle name="vnhead2 4 6 3" xfId="26800"/>
    <cellStyle name="vnhead2 4 6 4" xfId="31831"/>
    <cellStyle name="vnhead2 4 6 5" xfId="36540"/>
    <cellStyle name="vnhead2 4 6 6" xfId="42004"/>
    <cellStyle name="vnhead2 4 6 7" xfId="46848"/>
    <cellStyle name="vnhead2 4 7" xfId="9399"/>
    <cellStyle name="vnhead2 4 7 2" xfId="19586"/>
    <cellStyle name="vnhead2 4 7 3" xfId="26801"/>
    <cellStyle name="vnhead2 4 7 4" xfId="31832"/>
    <cellStyle name="vnhead2 4 7 5" xfId="36541"/>
    <cellStyle name="vnhead2 4 7 6" xfId="42005"/>
    <cellStyle name="vnhead2 4 7 7" xfId="46849"/>
    <cellStyle name="vnhead2 4 8" xfId="9729"/>
    <cellStyle name="vnhead2 4 8 2" xfId="19587"/>
    <cellStyle name="vnhead2 4 8 3" xfId="26802"/>
    <cellStyle name="vnhead2 4 8 4" xfId="31833"/>
    <cellStyle name="vnhead2 4 8 5" xfId="36542"/>
    <cellStyle name="vnhead2 4 8 6" xfId="42006"/>
    <cellStyle name="vnhead2 4 8 7" xfId="46850"/>
    <cellStyle name="vnhead2 4 9" xfId="9997"/>
    <cellStyle name="vnhead2 4 9 2" xfId="19588"/>
    <cellStyle name="vnhead2 4 9 3" xfId="26803"/>
    <cellStyle name="vnhead2 4 9 4" xfId="31834"/>
    <cellStyle name="vnhead2 4 9 5" xfId="36543"/>
    <cellStyle name="vnhead2 4 9 6" xfId="42007"/>
    <cellStyle name="vnhead2 4 9 7" xfId="46851"/>
    <cellStyle name="vnhead2 5" xfId="5668"/>
    <cellStyle name="vnhead2 5 2" xfId="19589"/>
    <cellStyle name="vnhead2 5 3" xfId="26804"/>
    <cellStyle name="vnhead2 5 4" xfId="31835"/>
    <cellStyle name="vnhead2 5 5" xfId="36544"/>
    <cellStyle name="vnhead2 5 6" xfId="42008"/>
    <cellStyle name="vnhead2 5 7" xfId="46852"/>
    <cellStyle name="vnhead2 6" xfId="6252"/>
    <cellStyle name="vnhead2 6 2" xfId="19590"/>
    <cellStyle name="vnhead2 6 3" xfId="26805"/>
    <cellStyle name="vnhead2 6 4" xfId="31836"/>
    <cellStyle name="vnhead2 6 5" xfId="36545"/>
    <cellStyle name="vnhead2 6 6" xfId="42009"/>
    <cellStyle name="vnhead2 6 7" xfId="46853"/>
    <cellStyle name="vnhead2 7" xfId="6483"/>
    <cellStyle name="vnhead2 7 2" xfId="19591"/>
    <cellStyle name="vnhead2 7 3" xfId="26806"/>
    <cellStyle name="vnhead2 7 4" xfId="31837"/>
    <cellStyle name="vnhead2 7 5" xfId="36546"/>
    <cellStyle name="vnhead2 7 6" xfId="42010"/>
    <cellStyle name="vnhead2 7 7" xfId="46854"/>
    <cellStyle name="vnhead2 8" xfId="4183"/>
    <cellStyle name="vnhead2 8 2" xfId="19592"/>
    <cellStyle name="vnhead2 8 3" xfId="26807"/>
    <cellStyle name="vnhead2 8 4" xfId="31838"/>
    <cellStyle name="vnhead2 8 5" xfId="36547"/>
    <cellStyle name="vnhead2 8 6" xfId="42011"/>
    <cellStyle name="vnhead2 8 7" xfId="46855"/>
    <cellStyle name="vnhead2 9" xfId="6522"/>
    <cellStyle name="vnhead2 9 2" xfId="19593"/>
    <cellStyle name="vnhead2 9 3" xfId="26808"/>
    <cellStyle name="vnhead2 9 4" xfId="31839"/>
    <cellStyle name="vnhead2 9 5" xfId="36548"/>
    <cellStyle name="vnhead2 9 6" xfId="42012"/>
    <cellStyle name="vnhead2 9 7" xfId="46856"/>
    <cellStyle name="vnhead3" xfId="2334"/>
    <cellStyle name="vnhead3 10" xfId="4352"/>
    <cellStyle name="vnhead3 10 2" xfId="19594"/>
    <cellStyle name="vnhead3 10 3" xfId="26809"/>
    <cellStyle name="vnhead3 10 4" xfId="31840"/>
    <cellStyle name="vnhead3 10 5" xfId="36549"/>
    <cellStyle name="vnhead3 10 6" xfId="42013"/>
    <cellStyle name="vnhead3 10 7" xfId="46857"/>
    <cellStyle name="vnhead3 11" xfId="4797"/>
    <cellStyle name="vnhead3 11 2" xfId="26810"/>
    <cellStyle name="vnhead3 11 3" xfId="31841"/>
    <cellStyle name="vnhead3 11 4" xfId="36550"/>
    <cellStyle name="vnhead3 11 5" xfId="42014"/>
    <cellStyle name="vnhead3 11 6" xfId="46858"/>
    <cellStyle name="vnhead3 12" xfId="7162"/>
    <cellStyle name="vnhead3 12 2" xfId="19596"/>
    <cellStyle name="vnhead3 12 3" xfId="26811"/>
    <cellStyle name="vnhead3 12 4" xfId="31842"/>
    <cellStyle name="vnhead3 12 5" xfId="36551"/>
    <cellStyle name="vnhead3 12 6" xfId="42015"/>
    <cellStyle name="vnhead3 12 7" xfId="46859"/>
    <cellStyle name="vnhead3 2" xfId="4935"/>
    <cellStyle name="vnhead3 2 10" xfId="42016"/>
    <cellStyle name="vnhead3 2 11" xfId="46860"/>
    <cellStyle name="vnhead3 2 2" xfId="7215"/>
    <cellStyle name="vnhead3 2 2 2" xfId="19598"/>
    <cellStyle name="vnhead3 2 2 3" xfId="26813"/>
    <cellStyle name="vnhead3 2 2 4" xfId="31844"/>
    <cellStyle name="vnhead3 2 2 5" xfId="36553"/>
    <cellStyle name="vnhead3 2 2 6" xfId="42017"/>
    <cellStyle name="vnhead3 2 2 7" xfId="46861"/>
    <cellStyle name="vnhead3 2 3" xfId="8085"/>
    <cellStyle name="vnhead3 2 3 2" xfId="19599"/>
    <cellStyle name="vnhead3 2 3 3" xfId="26814"/>
    <cellStyle name="vnhead3 2 3 4" xfId="31845"/>
    <cellStyle name="vnhead3 2 3 5" xfId="36554"/>
    <cellStyle name="vnhead3 2 3 6" xfId="42018"/>
    <cellStyle name="vnhead3 2 3 7" xfId="46862"/>
    <cellStyle name="vnhead3 2 4" xfId="8881"/>
    <cellStyle name="vnhead3 2 4 2" xfId="19600"/>
    <cellStyle name="vnhead3 2 4 3" xfId="26815"/>
    <cellStyle name="vnhead3 2 4 4" xfId="31846"/>
    <cellStyle name="vnhead3 2 4 5" xfId="36555"/>
    <cellStyle name="vnhead3 2 4 6" xfId="42019"/>
    <cellStyle name="vnhead3 2 4 7" xfId="46863"/>
    <cellStyle name="vnhead3 2 5" xfId="9332"/>
    <cellStyle name="vnhead3 2 5 2" xfId="19601"/>
    <cellStyle name="vnhead3 2 5 3" xfId="26816"/>
    <cellStyle name="vnhead3 2 5 4" xfId="31847"/>
    <cellStyle name="vnhead3 2 5 5" xfId="36556"/>
    <cellStyle name="vnhead3 2 5 6" xfId="42020"/>
    <cellStyle name="vnhead3 2 5 7" xfId="46864"/>
    <cellStyle name="vnhead3 2 6" xfId="19597"/>
    <cellStyle name="vnhead3 2 7" xfId="26812"/>
    <cellStyle name="vnhead3 2 8" xfId="31843"/>
    <cellStyle name="vnhead3 2 9" xfId="36552"/>
    <cellStyle name="vnhead3 3" xfId="5151"/>
    <cellStyle name="vnhead3 3 10" xfId="19602"/>
    <cellStyle name="vnhead3 3 11" xfId="26817"/>
    <cellStyle name="vnhead3 3 12" xfId="31848"/>
    <cellStyle name="vnhead3 3 13" xfId="36557"/>
    <cellStyle name="vnhead3 3 14" xfId="42021"/>
    <cellStyle name="vnhead3 3 15" xfId="46865"/>
    <cellStyle name="vnhead3 3 2" xfId="6958"/>
    <cellStyle name="vnhead3 3 2 2" xfId="19603"/>
    <cellStyle name="vnhead3 3 2 3" xfId="26818"/>
    <cellStyle name="vnhead3 3 2 4" xfId="31849"/>
    <cellStyle name="vnhead3 3 2 5" xfId="36558"/>
    <cellStyle name="vnhead3 3 2 6" xfId="42022"/>
    <cellStyle name="vnhead3 3 2 7" xfId="46866"/>
    <cellStyle name="vnhead3 3 3" xfId="7583"/>
    <cellStyle name="vnhead3 3 3 2" xfId="19604"/>
    <cellStyle name="vnhead3 3 3 3" xfId="26819"/>
    <cellStyle name="vnhead3 3 3 4" xfId="31850"/>
    <cellStyle name="vnhead3 3 3 5" xfId="36559"/>
    <cellStyle name="vnhead3 3 3 6" xfId="42023"/>
    <cellStyle name="vnhead3 3 3 7" xfId="46867"/>
    <cellStyle name="vnhead3 3 4" xfId="4726"/>
    <cellStyle name="vnhead3 3 4 2" xfId="19605"/>
    <cellStyle name="vnhead3 3 4 3" xfId="26820"/>
    <cellStyle name="vnhead3 3 4 4" xfId="31851"/>
    <cellStyle name="vnhead3 3 4 5" xfId="36560"/>
    <cellStyle name="vnhead3 3 4 6" xfId="42024"/>
    <cellStyle name="vnhead3 3 4 7" xfId="46868"/>
    <cellStyle name="vnhead3 3 5" xfId="6207"/>
    <cellStyle name="vnhead3 3 5 2" xfId="19606"/>
    <cellStyle name="vnhead3 3 5 3" xfId="26821"/>
    <cellStyle name="vnhead3 3 5 4" xfId="31852"/>
    <cellStyle name="vnhead3 3 5 5" xfId="36561"/>
    <cellStyle name="vnhead3 3 5 6" xfId="42025"/>
    <cellStyle name="vnhead3 3 5 7" xfId="46869"/>
    <cellStyle name="vnhead3 3 6" xfId="8268"/>
    <cellStyle name="vnhead3 3 6 2" xfId="19607"/>
    <cellStyle name="vnhead3 3 6 3" xfId="26822"/>
    <cellStyle name="vnhead3 3 6 4" xfId="31853"/>
    <cellStyle name="vnhead3 3 6 5" xfId="36562"/>
    <cellStyle name="vnhead3 3 6 6" xfId="42026"/>
    <cellStyle name="vnhead3 3 6 7" xfId="46870"/>
    <cellStyle name="vnhead3 3 7" xfId="6708"/>
    <cellStyle name="vnhead3 3 7 2" xfId="19608"/>
    <cellStyle name="vnhead3 3 7 3" xfId="26823"/>
    <cellStyle name="vnhead3 3 7 4" xfId="31854"/>
    <cellStyle name="vnhead3 3 7 5" xfId="36563"/>
    <cellStyle name="vnhead3 3 7 6" xfId="42027"/>
    <cellStyle name="vnhead3 3 7 7" xfId="46871"/>
    <cellStyle name="vnhead3 3 8" xfId="6077"/>
    <cellStyle name="vnhead3 3 8 2" xfId="19609"/>
    <cellStyle name="vnhead3 3 8 3" xfId="26824"/>
    <cellStyle name="vnhead3 3 8 4" xfId="31855"/>
    <cellStyle name="vnhead3 3 8 5" xfId="36564"/>
    <cellStyle name="vnhead3 3 8 6" xfId="42028"/>
    <cellStyle name="vnhead3 3 8 7" xfId="46872"/>
    <cellStyle name="vnhead3 3 9" xfId="6307"/>
    <cellStyle name="vnhead3 3 9 2" xfId="19610"/>
    <cellStyle name="vnhead3 3 9 3" xfId="26825"/>
    <cellStyle name="vnhead3 3 9 4" xfId="31856"/>
    <cellStyle name="vnhead3 3 9 5" xfId="36565"/>
    <cellStyle name="vnhead3 3 9 6" xfId="42029"/>
    <cellStyle name="vnhead3 3 9 7" xfId="46873"/>
    <cellStyle name="vnhead3 4" xfId="3840"/>
    <cellStyle name="vnhead3 4 10" xfId="19611"/>
    <cellStyle name="vnhead3 4 11" xfId="26826"/>
    <cellStyle name="vnhead3 4 12" xfId="31857"/>
    <cellStyle name="vnhead3 4 13" xfId="36566"/>
    <cellStyle name="vnhead3 4 14" xfId="42030"/>
    <cellStyle name="vnhead3 4 15" xfId="46874"/>
    <cellStyle name="vnhead3 4 2" xfId="7317"/>
    <cellStyle name="vnhead3 4 2 2" xfId="19612"/>
    <cellStyle name="vnhead3 4 2 3" xfId="26827"/>
    <cellStyle name="vnhead3 4 2 4" xfId="31858"/>
    <cellStyle name="vnhead3 4 2 5" xfId="36567"/>
    <cellStyle name="vnhead3 4 2 6" xfId="42031"/>
    <cellStyle name="vnhead3 4 2 7" xfId="46875"/>
    <cellStyle name="vnhead3 4 3" xfId="7841"/>
    <cellStyle name="vnhead3 4 3 2" xfId="19613"/>
    <cellStyle name="vnhead3 4 3 3" xfId="26828"/>
    <cellStyle name="vnhead3 4 3 4" xfId="31859"/>
    <cellStyle name="vnhead3 4 3 5" xfId="36568"/>
    <cellStyle name="vnhead3 4 3 6" xfId="42032"/>
    <cellStyle name="vnhead3 4 3 7" xfId="46876"/>
    <cellStyle name="vnhead3 4 4" xfId="8184"/>
    <cellStyle name="vnhead3 4 4 2" xfId="19614"/>
    <cellStyle name="vnhead3 4 4 3" xfId="26829"/>
    <cellStyle name="vnhead3 4 4 4" xfId="31860"/>
    <cellStyle name="vnhead3 4 4 5" xfId="36569"/>
    <cellStyle name="vnhead3 4 4 6" xfId="42033"/>
    <cellStyle name="vnhead3 4 4 7" xfId="46877"/>
    <cellStyle name="vnhead3 4 5" xfId="8612"/>
    <cellStyle name="vnhead3 4 5 2" xfId="19615"/>
    <cellStyle name="vnhead3 4 5 3" xfId="26830"/>
    <cellStyle name="vnhead3 4 5 4" xfId="31861"/>
    <cellStyle name="vnhead3 4 5 5" xfId="36570"/>
    <cellStyle name="vnhead3 4 5 6" xfId="42034"/>
    <cellStyle name="vnhead3 4 5 7" xfId="46878"/>
    <cellStyle name="vnhead3 4 6" xfId="8967"/>
    <cellStyle name="vnhead3 4 6 2" xfId="19616"/>
    <cellStyle name="vnhead3 4 6 3" xfId="26831"/>
    <cellStyle name="vnhead3 4 6 4" xfId="31862"/>
    <cellStyle name="vnhead3 4 6 5" xfId="36571"/>
    <cellStyle name="vnhead3 4 6 6" xfId="42035"/>
    <cellStyle name="vnhead3 4 6 7" xfId="46879"/>
    <cellStyle name="vnhead3 4 7" xfId="9422"/>
    <cellStyle name="vnhead3 4 7 2" xfId="19617"/>
    <cellStyle name="vnhead3 4 7 3" xfId="26832"/>
    <cellStyle name="vnhead3 4 7 4" xfId="31863"/>
    <cellStyle name="vnhead3 4 7 5" xfId="36572"/>
    <cellStyle name="vnhead3 4 7 6" xfId="42036"/>
    <cellStyle name="vnhead3 4 7 7" xfId="46880"/>
    <cellStyle name="vnhead3 4 8" xfId="9748"/>
    <cellStyle name="vnhead3 4 8 2" xfId="19618"/>
    <cellStyle name="vnhead3 4 8 3" xfId="26833"/>
    <cellStyle name="vnhead3 4 8 4" xfId="31864"/>
    <cellStyle name="vnhead3 4 8 5" xfId="36573"/>
    <cellStyle name="vnhead3 4 8 6" xfId="42037"/>
    <cellStyle name="vnhead3 4 8 7" xfId="46881"/>
    <cellStyle name="vnhead3 4 9" xfId="10017"/>
    <cellStyle name="vnhead3 4 9 2" xfId="19619"/>
    <cellStyle name="vnhead3 4 9 3" xfId="26834"/>
    <cellStyle name="vnhead3 4 9 4" xfId="31865"/>
    <cellStyle name="vnhead3 4 9 5" xfId="36574"/>
    <cellStyle name="vnhead3 4 9 6" xfId="42038"/>
    <cellStyle name="vnhead3 4 9 7" xfId="46882"/>
    <cellStyle name="vnhead3 5" xfId="4268"/>
    <cellStyle name="vnhead3 5 2" xfId="19620"/>
    <cellStyle name="vnhead3 5 3" xfId="26835"/>
    <cellStyle name="vnhead3 5 4" xfId="31866"/>
    <cellStyle name="vnhead3 5 5" xfId="36575"/>
    <cellStyle name="vnhead3 5 6" xfId="42039"/>
    <cellStyle name="vnhead3 5 7" xfId="46883"/>
    <cellStyle name="vnhead3 6" xfId="6170"/>
    <cellStyle name="vnhead3 6 2" xfId="19621"/>
    <cellStyle name="vnhead3 6 3" xfId="26836"/>
    <cellStyle name="vnhead3 6 4" xfId="31867"/>
    <cellStyle name="vnhead3 6 5" xfId="36576"/>
    <cellStyle name="vnhead3 6 6" xfId="42040"/>
    <cellStyle name="vnhead3 6 7" xfId="46884"/>
    <cellStyle name="vnhead3 7" xfId="6253"/>
    <cellStyle name="vnhead3 7 2" xfId="19622"/>
    <cellStyle name="vnhead3 7 3" xfId="26837"/>
    <cellStyle name="vnhead3 7 4" xfId="31868"/>
    <cellStyle name="vnhead3 7 5" xfId="36577"/>
    <cellStyle name="vnhead3 7 6" xfId="42041"/>
    <cellStyle name="vnhead3 7 7" xfId="46885"/>
    <cellStyle name="vnhead3 8" xfId="6479"/>
    <cellStyle name="vnhead3 8 2" xfId="19623"/>
    <cellStyle name="vnhead3 8 3" xfId="26838"/>
    <cellStyle name="vnhead3 8 4" xfId="31869"/>
    <cellStyle name="vnhead3 8 5" xfId="36578"/>
    <cellStyle name="vnhead3 8 6" xfId="42042"/>
    <cellStyle name="vnhead3 8 7" xfId="46886"/>
    <cellStyle name="vnhead3 9" xfId="7630"/>
    <cellStyle name="vnhead3 9 2" xfId="19624"/>
    <cellStyle name="vnhead3 9 3" xfId="26839"/>
    <cellStyle name="vnhead3 9 4" xfId="31870"/>
    <cellStyle name="vnhead3 9 5" xfId="36579"/>
    <cellStyle name="vnhead3 9 6" xfId="42043"/>
    <cellStyle name="vnhead3 9 7" xfId="46887"/>
    <cellStyle name="vnhead4" xfId="2335"/>
    <cellStyle name="vnhead4 2" xfId="12102"/>
    <cellStyle name="Währung [0]_Compiling Utility Macros" xfId="2339"/>
    <cellStyle name="Währung_Compiling Utility Macros" xfId="2340"/>
    <cellStyle name="Warning Text 2" xfId="2341"/>
    <cellStyle name="Warning Text 2 2" xfId="2342"/>
    <cellStyle name="Warning Text 2 2 2" xfId="12109"/>
    <cellStyle name="Warning Text 2 3" xfId="12108"/>
    <cellStyle name="Warning Text 3" xfId="2343"/>
    <cellStyle name="Warning Text 3 2" xfId="12110"/>
    <cellStyle name="Warning Text 4" xfId="4485"/>
    <cellStyle name="Warning Text 4 2" xfId="19626"/>
    <cellStyle name="Xấu" xfId="2344"/>
    <cellStyle name="Xấu 2" xfId="12111"/>
    <cellStyle name="xuan" xfId="451"/>
    <cellStyle name="xuan 2" xfId="10565"/>
    <cellStyle name="センター" xfId="2345"/>
    <cellStyle name="センター 2" xfId="12112"/>
    <cellStyle name="เครื่องหมายสกุลเงิน [0]_FTC_OFFER" xfId="2346"/>
    <cellStyle name="เครื่องหมายสกุลเงิน_FTC_OFFER" xfId="2347"/>
    <cellStyle name="ปกติ_FTC_OFFER" xfId="2348"/>
    <cellStyle name=" [0.00]_ Att. 1- Cover" xfId="452"/>
    <cellStyle name="_ Att. 1- Cover" xfId="453"/>
    <cellStyle name="?_ Att. 1- Cover" xfId="454"/>
    <cellStyle name="똿뗦먛귟 [0.00]_PRODUCT DETAIL Q1" xfId="455"/>
    <cellStyle name="똿뗦먛귟_PRODUCT DETAIL Q1" xfId="456"/>
    <cellStyle name="믅됞 [0.00]_PRODUCT DETAIL Q1" xfId="457"/>
    <cellStyle name="믅됞_PRODUCT DETAIL Q1" xfId="458"/>
    <cellStyle name="백분율_95" xfId="459"/>
    <cellStyle name="뷭?_BOOKSHIP" xfId="460"/>
    <cellStyle name="콤마 [ - 유형1" xfId="2354"/>
    <cellStyle name="콤마 [ - 유형1 2" xfId="12120"/>
    <cellStyle name="콤마 [ - 유형2" xfId="2355"/>
    <cellStyle name="콤마 [ - 유형2 2" xfId="12121"/>
    <cellStyle name="콤마 [ - 유형3" xfId="2356"/>
    <cellStyle name="콤마 [ - 유형3 2" xfId="12122"/>
    <cellStyle name="콤마 [ - 유형4" xfId="2357"/>
    <cellStyle name="콤마 [ - 유형4 2" xfId="12123"/>
    <cellStyle name="콤마 [ - 유형5" xfId="2358"/>
    <cellStyle name="콤마 [ - 유형5 2" xfId="12124"/>
    <cellStyle name="콤마 [ - 유형6" xfId="2359"/>
    <cellStyle name="콤마 [ - 유형6 2" xfId="12125"/>
    <cellStyle name="콤마 [ - 유형7" xfId="2360"/>
    <cellStyle name="콤마 [ - 유형7 2" xfId="12126"/>
    <cellStyle name="콤마 [ - 유형8" xfId="2361"/>
    <cellStyle name="콤마 [ - 유형8 2" xfId="12127"/>
    <cellStyle name="콤마 [0]_ 비목별 월별기술 " xfId="2362"/>
    <cellStyle name="콤마_ 비목별 월별기술 " xfId="2363"/>
    <cellStyle name="통화 [0]_1202" xfId="461"/>
    <cellStyle name="통화_1202" xfId="462"/>
    <cellStyle name="표준_(정보부문)월별인원계획" xfId="463"/>
    <cellStyle name="一般_00Q3902REV.1" xfId="464"/>
    <cellStyle name="不要処理" xfId="2364"/>
    <cellStyle name="不要処理 2" xfId="12128"/>
    <cellStyle name="千分位[0]_00Q3902REV.1" xfId="465"/>
    <cellStyle name="千分位_00Q3902REV.1" xfId="466"/>
    <cellStyle name="帳票" xfId="2366"/>
    <cellStyle name="帳票 2" xfId="12130"/>
    <cellStyle name="常规_For Hanoi Configuration" xfId="2367"/>
    <cellStyle name="桁?切? [0.00]_pldt" xfId="2368"/>
    <cellStyle name="桁?切?_pldt" xfId="2369"/>
    <cellStyle name="桁区切り [0.00]_††††† " xfId="2370"/>
    <cellStyle name="桁区切り_††††† " xfId="2371"/>
    <cellStyle name="標?_外?Ａ最終" xfId="2372"/>
    <cellStyle name="標準_176w11h-4" xfId="2373"/>
    <cellStyle name="標準8" xfId="2374"/>
    <cellStyle name="標準8 2" xfId="12135"/>
    <cellStyle name="貨幣 [0]_00Q3902REV.1" xfId="467"/>
    <cellStyle name="貨幣[0]_06生管" xfId="2375"/>
    <cellStyle name="貨幣_00Q3902REV.1" xfId="468"/>
    <cellStyle name="通貨 [0.00]_††††† " xfId="2376"/>
    <cellStyle name="通貨_††††† " xfId="2377"/>
  </cellStyles>
  <dxfs count="0"/>
  <tableStyles count="0" defaultTableStyle="Table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51</xdr:row>
      <xdr:rowOff>0</xdr:rowOff>
    </xdr:from>
    <xdr:to>
      <xdr:col>2</xdr:col>
      <xdr:colOff>142875</xdr:colOff>
      <xdr:row>52</xdr:row>
      <xdr:rowOff>5443</xdr:rowOff>
    </xdr:to>
    <xdr:sp macro="" textlink="">
      <xdr:nvSpPr>
        <xdr:cNvPr id="2" name="Text Box 1">
          <a:extLst>
            <a:ext uri="{FF2B5EF4-FFF2-40B4-BE49-F238E27FC236}">
              <a16:creationId xmlns:a16="http://schemas.microsoft.com/office/drawing/2014/main" xmlns="" id="{00000000-0008-0000-0900-00003D020100}"/>
            </a:ext>
          </a:extLst>
        </xdr:cNvPr>
        <xdr:cNvSpPr txBox="1">
          <a:spLocks noChangeArrowheads="1"/>
        </xdr:cNvSpPr>
      </xdr:nvSpPr>
      <xdr:spPr bwMode="auto">
        <a:xfrm>
          <a:off x="2676525" y="106394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57150</xdr:colOff>
      <xdr:row>52</xdr:row>
      <xdr:rowOff>0</xdr:rowOff>
    </xdr:from>
    <xdr:to>
      <xdr:col>2</xdr:col>
      <xdr:colOff>142875</xdr:colOff>
      <xdr:row>53</xdr:row>
      <xdr:rowOff>5444</xdr:rowOff>
    </xdr:to>
    <xdr:sp macro="" textlink="">
      <xdr:nvSpPr>
        <xdr:cNvPr id="3" name="Text Box 2">
          <a:extLst>
            <a:ext uri="{FF2B5EF4-FFF2-40B4-BE49-F238E27FC236}">
              <a16:creationId xmlns:a16="http://schemas.microsoft.com/office/drawing/2014/main" xmlns="" id="{00000000-0008-0000-0900-00003E020100}"/>
            </a:ext>
          </a:extLst>
        </xdr:cNvPr>
        <xdr:cNvSpPr txBox="1">
          <a:spLocks noChangeArrowheads="1"/>
        </xdr:cNvSpPr>
      </xdr:nvSpPr>
      <xdr:spPr bwMode="auto">
        <a:xfrm>
          <a:off x="2676525" y="11001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57150</xdr:colOff>
      <xdr:row>52</xdr:row>
      <xdr:rowOff>0</xdr:rowOff>
    </xdr:from>
    <xdr:to>
      <xdr:col>2</xdr:col>
      <xdr:colOff>142875</xdr:colOff>
      <xdr:row>53</xdr:row>
      <xdr:rowOff>5444</xdr:rowOff>
    </xdr:to>
    <xdr:sp macro="" textlink="">
      <xdr:nvSpPr>
        <xdr:cNvPr id="4" name="Text Box 3">
          <a:extLst>
            <a:ext uri="{FF2B5EF4-FFF2-40B4-BE49-F238E27FC236}">
              <a16:creationId xmlns:a16="http://schemas.microsoft.com/office/drawing/2014/main" xmlns="" id="{00000000-0008-0000-0900-00003F020100}"/>
            </a:ext>
          </a:extLst>
        </xdr:cNvPr>
        <xdr:cNvSpPr txBox="1">
          <a:spLocks noChangeArrowheads="1"/>
        </xdr:cNvSpPr>
      </xdr:nvSpPr>
      <xdr:spPr bwMode="auto">
        <a:xfrm>
          <a:off x="2676525" y="11001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57150</xdr:colOff>
      <xdr:row>52</xdr:row>
      <xdr:rowOff>0</xdr:rowOff>
    </xdr:from>
    <xdr:to>
      <xdr:col>2</xdr:col>
      <xdr:colOff>142875</xdr:colOff>
      <xdr:row>53</xdr:row>
      <xdr:rowOff>5444</xdr:rowOff>
    </xdr:to>
    <xdr:sp macro="" textlink="">
      <xdr:nvSpPr>
        <xdr:cNvPr id="5" name="Text Box 4">
          <a:extLst>
            <a:ext uri="{FF2B5EF4-FFF2-40B4-BE49-F238E27FC236}">
              <a16:creationId xmlns:a16="http://schemas.microsoft.com/office/drawing/2014/main" xmlns="" id="{00000000-0008-0000-0900-000040020100}"/>
            </a:ext>
          </a:extLst>
        </xdr:cNvPr>
        <xdr:cNvSpPr txBox="1">
          <a:spLocks noChangeArrowheads="1"/>
        </xdr:cNvSpPr>
      </xdr:nvSpPr>
      <xdr:spPr bwMode="auto">
        <a:xfrm>
          <a:off x="2676525" y="11001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y%20Documents\2011-2015\2011-2015\FINAL\5nam2011-2015\2011\Thang8-2011\HopCP(30-8-2011)\cocauDT(28-8-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admin\Dropbox\1.%20Phong%20Tong%20hop\NAM%202020\2.%20KTXH\III.%20KE%20HOACH%20KTXH%202021\5.%20XAY%20DUNG%20DOT%202\CAC%20DON%20VI%20BAO\SO%20TAI%20CHINH\PL%20TH2020-KH2021%20(BC%20So%20KH%20la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admin\Dropbox\1.%20Phong%20Tong%20hop\NAM%202020\2.%20KTXH\II.%20XAY%20DUNG%20KH%202021%20-%202025%20(CHI%20THI%20TTG)\0.%20KICH%20BAN%20PHAT%20TRIEN%2030.10\XDKH%202020_2025%20-ngay%2030-10_2020%20-%20PA2D%20(MR%20thep_chon)%20-%203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PIPE-03E"/>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00000000"/>
      <sheetName val="Gia VL"/>
      <sheetName val="Bang gia ca may"/>
      <sheetName val="Bang luong CB"/>
      <sheetName val="Bang P.tich CT"/>
      <sheetName val="D.toan chi tiet"/>
      <sheetName val="Bang TH Dtoan"/>
      <sheetName val="XXXXXXXX"/>
      <sheetName val="1"/>
      <sheetName val="MD"/>
      <sheetName val="ND"/>
      <sheetName val="CONG"/>
      <sheetName val="DGCT"/>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Dong Dau"/>
      <sheetName val="Dong Dau (2)"/>
      <sheetName val="Sau dong"/>
      <sheetName val="Ma xa"/>
      <sheetName val="My dinh"/>
      <sheetName val="Tong cong"/>
      <sheetName val="Chi tiet - Dv lap"/>
      <sheetName val="TH KHTC"/>
      <sheetName val="000"/>
      <sheetName val="BC_KKTSCD"/>
      <sheetName val="Chitiet"/>
      <sheetName val="Sheet2 (2)"/>
      <sheetName val="Mau_BC_KKTSCD"/>
      <sheetName val="Chart2"/>
      <sheetName val="Tonghop"/>
      <sheetName val="TM"/>
      <sheetName val="Bia"/>
      <sheetName val="BU-gian"/>
      <sheetName val="Bu-Ha"/>
      <sheetName val="PTVT"/>
      <sheetName val="Gia DAN"/>
      <sheetName val="Dan"/>
      <sheetName val="Cuoc"/>
      <sheetName val="Bugia"/>
      <sheetName val="KL57"/>
      <sheetName val="Congty"/>
      <sheetName val="VPPN"/>
      <sheetName val="XN74"/>
      <sheetName val="XN54"/>
      <sheetName val="XN33"/>
      <sheetName val="NK96"/>
      <sheetName val="XL4Test5"/>
      <sheetName val="KH12"/>
      <sheetName val="CN12"/>
      <sheetName val="HD12"/>
      <sheetName val="KH1"/>
      <sheetName val="THCT"/>
      <sheetName val="cap cho cac DT"/>
      <sheetName val="Ung - hoan"/>
      <sheetName val="CP may"/>
      <sheetName val="SS"/>
      <sheetName val="NVL"/>
      <sheetName val="10000000"/>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Tong Thu"/>
      <sheetName val="Tong Chi"/>
      <sheetName val="Truong hoc"/>
      <sheetName val="Cty CP"/>
      <sheetName val="G.thau 3B"/>
      <sheetName val="T.Hop Thu-chi"/>
      <sheetName val="DTHH"/>
      <sheetName val="Bang1"/>
      <sheetName val="TAI TRONG"/>
      <sheetName val="NOI LUC"/>
      <sheetName val="TINH DUYET THTT CHINH"/>
      <sheetName val="TDUYET THTT PHU"/>
      <sheetName val="TINH DAO DONG VA DO VONG"/>
      <sheetName val="TINH NEO"/>
      <sheetName val="Phu luc"/>
      <sheetName val="Gia trÞ"/>
      <sheetName val="TH"/>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VL"/>
      <sheetName val="CTXD"/>
      <sheetName val=".."/>
      <sheetName val="CTDN"/>
      <sheetName val="san vuon"/>
      <sheetName val="khu phu tro"/>
      <sheetName val="KH 2003 (moi max)"/>
      <sheetName val="116(300)"/>
      <sheetName val="116(200)"/>
      <sheetName val="116(150)"/>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Thuyet minh"/>
      <sheetName val="CQ-HQ"/>
      <sheetName val="be tong"/>
      <sheetName val="Thep"/>
      <sheetName val="Tong hop thep"/>
      <sheetName val="CT Duong"/>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Thep "/>
      <sheetName val="Chi tiet Khoi luong"/>
      <sheetName val="TH khoi luong"/>
      <sheetName val="Chiet tinh vat lieu "/>
      <sheetName val="TH KL VL"/>
      <sheetName val="phan tich DG"/>
      <sheetName val="gia vat lieu"/>
      <sheetName val="gia xe may"/>
      <sheetName val="gia nhan cong"/>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 Q2"/>
      <sheetName val="T.U luong Q1"/>
      <sheetName val="T.U luong Q2"/>
      <sheetName val="T.U luong Q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PTCT"/>
      <sheetName val="CDghino"/>
      <sheetName val="TH (T1-6)"/>
      <sheetName val="ThueTB"/>
      <sheetName val="SCD5"/>
      <sheetName val=" NL"/>
      <sheetName val="CPVL-CPM"/>
      <sheetName val="PTVL"/>
      <sheetName val="CD1"/>
      <sheetName val=" NL (2)"/>
      <sheetName val="CDTHCT"/>
      <sheetName val="CDTHCT (3)"/>
      <sheetName val="dutoan1"/>
      <sheetName val="Anhtoan"/>
      <sheetName val="dutoan2"/>
      <sheetName val="vat tu"/>
      <sheetName val="Quang Tri"/>
      <sheetName val="TTHue"/>
      <sheetName val="Da Nang"/>
      <sheetName val="Quang Nam"/>
      <sheetName val="Quang Ngai"/>
      <sheetName val="TH DH-QN"/>
      <sheetName val="KP HD"/>
      <sheetName val="DB HD"/>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aodo"/>
      <sheetName val="Dat"/>
      <sheetName val="KL-CTTK"/>
      <sheetName val="BTH"/>
      <sheetName val="CHIT"/>
      <sheetName val="THXH"/>
      <sheetName val="BHXH"/>
      <sheetName val="Phu luc HD"/>
      <sheetName val="Gia du thau"/>
      <sheetName val="PTDG"/>
      <sheetName val="Ca xe"/>
      <sheetName val="CT xa"/>
      <sheetName val="TLGC"/>
      <sheetName val="BL"/>
      <sheetName val="tscd"/>
      <sheetName val="KM"/>
      <sheetName val="KHOANMUC"/>
      <sheetName val="CPQL"/>
      <sheetName val="SANLUONG"/>
      <sheetName val="SSCP-SL"/>
      <sheetName val="CPSX"/>
      <sheetName val="KQKD"/>
      <sheetName val="CDSL (2)"/>
      <sheetName val="00000001"/>
      <sheetName val="00000002"/>
      <sheetName val="00000003"/>
      <sheetName val="00000004"/>
      <sheetName val="tc"/>
      <sheetName val="TDT"/>
      <sheetName val="xl"/>
      <sheetName val="NN"/>
      <sheetName val="Tralaivay"/>
      <sheetName val="TBTN"/>
      <sheetName val="CPTV"/>
      <sheetName val="PCCHAY"/>
      <sheetName val="dtks"/>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HDT"/>
      <sheetName val="DM-Goc"/>
      <sheetName val="Gia-CT"/>
      <sheetName val="PTCP"/>
      <sheetName val="cphoi"/>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binh do"/>
      <sheetName val="cot lieu"/>
      <sheetName val="van khuon"/>
      <sheetName val="CT BT"/>
      <sheetName val="lay mau"/>
      <sheetName val="mat ngoai goi"/>
      <sheetName val="coc tram-bt"/>
      <sheetName val="THDGK"/>
      <sheetName val="THDGTT"/>
      <sheetName val="Cong hop"/>
      <sheetName val="nt+dd+cl"/>
      <sheetName val="kc+conlaiql"/>
      <sheetName val="VAT TU NHAN TXQN"/>
      <sheetName val="bang tong ke khoi luong vat tu"/>
      <sheetName val="hcong tkhe"/>
      <sheetName val="VAT TU NHAN TKHE"/>
      <sheetName val="hcong qn"/>
      <sheetName val="VAT TU NHAN (2)"/>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sent to"/>
      <sheetName val="kc+clai(107)"/>
      <sheetName val="duong(107)"/>
      <sheetName val="qui1"/>
      <sheetName val="1,3-30,4"/>
      <sheetName val="kldukien"/>
      <sheetName val="kldukien (107)"/>
      <sheetName val="thang4"/>
      <sheetName val="qui1 (2)"/>
      <sheetName val="Q1-02"/>
      <sheetName val="Q2-02"/>
      <sheetName val="Q3-02"/>
      <sheetName val="T1(T1)04"/>
      <sheetName val="Quyet toan"/>
      <sheetName val="Thu hoi"/>
      <sheetName val="Lai vay"/>
      <sheetName val="Tien vay"/>
      <sheetName val="Cong no"/>
      <sheetName val="Cop pha"/>
      <sheetName val="20000000"/>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Tien ung"/>
      <sheetName val="phi luong3"/>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XE DAU"/>
      <sheetName val="XE XANG"/>
      <sheetName val="00000005"/>
      <sheetName val="00000006"/>
      <sheetName val="HTSD6LD"/>
      <sheetName val="HTSDDNN"/>
      <sheetName val="HTSDKT"/>
      <sheetName val="BD"/>
      <sheetName val="HTNT"/>
      <sheetName val="CHART"/>
      <sheetName val="HTDT"/>
      <sheetName val="HTSDD"/>
      <sheetName val="Cau 2(3)"/>
      <sheetName val="clvl"/>
      <sheetName val="Chenh lech"/>
      <sheetName val="Kinh phí"/>
      <sheetName val="C45A-BH"/>
      <sheetName val="C46A-BH"/>
      <sheetName val="C47A-BH"/>
      <sheetName val="C48A-BH"/>
      <sheetName val="S-53-1"/>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KH-2001"/>
      <sheetName val="KH-2002"/>
      <sheetName val="KH-2003"/>
      <sheetName val="DGTL"/>
      <sheetName val="®¬ngi¸"/>
      <sheetName val="dongle"/>
      <sheetName val="Thang 12"/>
      <sheetName val="Thang 1"/>
      <sheetName val="moi"/>
      <sheetName val="Thang 12 (2)"/>
      <sheetName val="Thang 01"/>
      <sheetName val="TH mau moi tu T10"/>
      <sheetName val="Tong hop Quy IV"/>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s>
    <definedNames>
      <definedName name="DataFilter"/>
      <definedName name="DataSort"/>
      <definedName name="GoBack"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sheetData sheetId="45"/>
      <sheetData sheetId="46"/>
      <sheetData sheetId="47" refreshError="1"/>
      <sheetData sheetId="48" refreshError="1"/>
      <sheetData sheetId="49" refreshError="1"/>
      <sheetData sheetId="50" refreshError="1"/>
      <sheetData sheetId="51" refreshError="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refreshError="1"/>
      <sheetData sheetId="194"/>
      <sheetData sheetId="195"/>
      <sheetData sheetId="196"/>
      <sheetData sheetId="197"/>
      <sheetData sheetId="198"/>
      <sheetData sheetId="199"/>
      <sheetData sheetId="200"/>
      <sheetData sheetId="201"/>
      <sheetData sheetId="202"/>
      <sheetData sheetId="203" refreshError="1"/>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sheetData sheetId="966"/>
      <sheetData sheetId="967"/>
      <sheetData sheetId="968"/>
      <sheetData sheetId="969"/>
      <sheetData sheetId="970"/>
      <sheetData sheetId="971"/>
      <sheetData sheetId="972"/>
      <sheetData sheetId="973"/>
      <sheetData sheetId="974"/>
      <sheetData sheetId="975"/>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refreshError="1"/>
      <sheetData sheetId="1242" refreshError="1"/>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sheetData sheetId="1255"/>
      <sheetData sheetId="1256"/>
      <sheetData sheetId="1257"/>
      <sheetData sheetId="1258"/>
      <sheetData sheetId="1259"/>
      <sheetData sheetId="1260"/>
      <sheetData sheetId="1261"/>
      <sheetData sheetId="1262"/>
      <sheetData sheetId="1263"/>
      <sheetData sheetId="1264" refreshError="1"/>
      <sheetData sheetId="1265" refreshError="1"/>
      <sheetData sheetId="1266" refreshError="1"/>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refreshError="1"/>
      <sheetData sheetId="1288" refreshError="1"/>
      <sheetData sheetId="1289" refreshError="1"/>
      <sheetData sheetId="1290" refreshError="1"/>
      <sheetData sheetId="1291"/>
      <sheetData sheetId="1292"/>
      <sheetData sheetId="1293" refreshError="1"/>
      <sheetData sheetId="1294" refreshError="1"/>
      <sheetData sheetId="1295"/>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 gso 2006-2010"/>
      <sheetName val="NSNNTPCP2006-2010 "/>
      <sheetName val="dt gso 2011-2015"/>
      <sheetName val="NSNNTPCP2011-2015"/>
      <sheetName val="NSNNTPCP5namgoc"/>
      <sheetName val="NSNN2006-2010"/>
      <sheetName val="TPCP2006-2010 "/>
      <sheetName val="TPCP2006-2010  (2)"/>
      <sheetName val="NSNN2011-2015"/>
      <sheetName val="TPCP2011-2015"/>
      <sheetName val="cc2006-2010"/>
      <sheetName val="NSNN2006-2010 (2)"/>
      <sheetName val="cc2011-2015"/>
      <sheetName val="cc2006-2010 (2)"/>
      <sheetName val="cc2006"/>
      <sheetName val="cc2011"/>
      <sheetName val="cc2010"/>
      <sheetName val="cc2009"/>
      <sheetName val="cc2008"/>
      <sheetName val="cc2007"/>
    </sheetNames>
    <sheetDataSet>
      <sheetData sheetId="0"/>
      <sheetData sheetId="1"/>
      <sheetData sheetId="2"/>
      <sheetData sheetId="3"/>
      <sheetData sheetId="4"/>
      <sheetData sheetId="5"/>
      <sheetData sheetId="6"/>
      <sheetData sheetId="7"/>
      <sheetData sheetId="8"/>
      <sheetData sheetId="9"/>
      <sheetData sheetId="10">
        <row r="14">
          <cell r="I14">
            <v>880</v>
          </cell>
        </row>
        <row r="15">
          <cell r="I15">
            <v>141425.55204045697</v>
          </cell>
        </row>
        <row r="32">
          <cell r="I32">
            <v>1.5110423605690986</v>
          </cell>
        </row>
        <row r="69">
          <cell r="I69">
            <v>21.011163782392615</v>
          </cell>
        </row>
        <row r="101">
          <cell r="I101">
            <v>22.872922995387761</v>
          </cell>
        </row>
        <row r="117">
          <cell r="I117">
            <v>1.1020520368010418</v>
          </cell>
        </row>
        <row r="126">
          <cell r="I126">
            <v>0.77747542149806792</v>
          </cell>
        </row>
        <row r="138">
          <cell r="I138">
            <v>3.9664645518173423</v>
          </cell>
        </row>
        <row r="153">
          <cell r="I153">
            <v>3.549358604281097</v>
          </cell>
        </row>
        <row r="162">
          <cell r="I162">
            <v>2.0889452077367694</v>
          </cell>
        </row>
        <row r="190">
          <cell r="I190">
            <v>17.562385044037015</v>
          </cell>
        </row>
        <row r="212">
          <cell r="I212">
            <v>5.6698187766706534</v>
          </cell>
        </row>
        <row r="236">
          <cell r="I236">
            <v>3.8617005006937859</v>
          </cell>
        </row>
        <row r="270">
          <cell r="I270">
            <v>2.7576199135928907</v>
          </cell>
        </row>
        <row r="275">
          <cell r="I275">
            <v>0.77022406136177246</v>
          </cell>
        </row>
        <row r="294">
          <cell r="I294">
            <v>7.9693765076273202</v>
          </cell>
        </row>
        <row r="302">
          <cell r="I302">
            <v>3.2779083645887823</v>
          </cell>
        </row>
        <row r="310">
          <cell r="I310">
            <v>1.2515418709439889</v>
          </cell>
        </row>
        <row r="311">
          <cell r="D311">
            <v>943</v>
          </cell>
          <cell r="E311">
            <v>889.56</v>
          </cell>
          <cell r="F311">
            <v>477</v>
          </cell>
          <cell r="G311">
            <v>191.2</v>
          </cell>
          <cell r="H311">
            <v>482.2</v>
          </cell>
          <cell r="I311">
            <v>494.5</v>
          </cell>
        </row>
      </sheetData>
      <sheetData sheetId="11"/>
      <sheetData sheetId="12"/>
      <sheetData sheetId="13"/>
      <sheetData sheetId="14">
        <row r="7">
          <cell r="C7">
            <v>100</v>
          </cell>
        </row>
        <row r="8">
          <cell r="C8">
            <v>20</v>
          </cell>
        </row>
        <row r="9">
          <cell r="C9">
            <v>300</v>
          </cell>
        </row>
        <row r="10">
          <cell r="C10">
            <v>2000</v>
          </cell>
        </row>
        <row r="11">
          <cell r="C11">
            <v>150</v>
          </cell>
        </row>
      </sheetData>
      <sheetData sheetId="15">
        <row r="5">
          <cell r="H5">
            <v>152000.05204045697</v>
          </cell>
        </row>
        <row r="6">
          <cell r="H6">
            <v>10080</v>
          </cell>
        </row>
        <row r="7">
          <cell r="H7">
            <v>180</v>
          </cell>
        </row>
        <row r="8">
          <cell r="H8">
            <v>200</v>
          </cell>
        </row>
        <row r="9">
          <cell r="H9">
            <v>4500</v>
          </cell>
        </row>
        <row r="10">
          <cell r="H10">
            <v>3500</v>
          </cell>
        </row>
        <row r="11">
          <cell r="H11">
            <v>820</v>
          </cell>
        </row>
        <row r="12">
          <cell r="H12">
            <v>880</v>
          </cell>
        </row>
      </sheetData>
      <sheetData sheetId="16">
        <row r="8">
          <cell r="H8">
            <v>200</v>
          </cell>
        </row>
        <row r="9">
          <cell r="H9">
            <v>200</v>
          </cell>
        </row>
        <row r="10">
          <cell r="H10">
            <v>3700</v>
          </cell>
        </row>
        <row r="11">
          <cell r="H11">
            <v>3500</v>
          </cell>
        </row>
        <row r="12">
          <cell r="H12">
            <v>300</v>
          </cell>
        </row>
        <row r="13">
          <cell r="H13">
            <v>800</v>
          </cell>
        </row>
        <row r="154">
          <cell r="C154">
            <v>5678.5351351351355</v>
          </cell>
        </row>
        <row r="170">
          <cell r="C170">
            <v>3495.6441235004659</v>
          </cell>
        </row>
        <row r="192">
          <cell r="H192">
            <v>3696.5592327232416</v>
          </cell>
        </row>
        <row r="211">
          <cell r="H211">
            <v>825.97475539029119</v>
          </cell>
        </row>
      </sheetData>
      <sheetData sheetId="17">
        <row r="8">
          <cell r="C8">
            <v>200</v>
          </cell>
        </row>
        <row r="9">
          <cell r="C9">
            <v>200</v>
          </cell>
        </row>
        <row r="10">
          <cell r="C10">
            <v>3700</v>
          </cell>
        </row>
        <row r="11">
          <cell r="C11">
            <v>4900</v>
          </cell>
        </row>
        <row r="12">
          <cell r="C12">
            <v>160</v>
          </cell>
        </row>
        <row r="13">
          <cell r="C13">
            <v>800</v>
          </cell>
        </row>
      </sheetData>
      <sheetData sheetId="18">
        <row r="8">
          <cell r="C8">
            <v>200</v>
          </cell>
        </row>
        <row r="9">
          <cell r="C9">
            <v>200</v>
          </cell>
        </row>
        <row r="10">
          <cell r="C10">
            <v>2300</v>
          </cell>
        </row>
        <row r="11">
          <cell r="C11">
            <v>120</v>
          </cell>
        </row>
        <row r="12">
          <cell r="C12">
            <v>600</v>
          </cell>
        </row>
      </sheetData>
      <sheetData sheetId="19">
        <row r="8">
          <cell r="C8">
            <v>220</v>
          </cell>
        </row>
        <row r="9">
          <cell r="C9">
            <v>200</v>
          </cell>
        </row>
        <row r="10">
          <cell r="C10">
            <v>2500</v>
          </cell>
        </row>
        <row r="12">
          <cell r="C12">
            <v>1000</v>
          </cell>
        </row>
        <row r="13">
          <cell r="C13">
            <v>100</v>
          </cell>
        </row>
        <row r="244">
          <cell r="C244">
            <v>207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2"/>
      <sheetName val="BM1 - CHI TIEU TH"/>
      <sheetName val="BieunayKhongin"/>
      <sheetName val="Khongin"/>
      <sheetName val="BM9 - THU "/>
      <sheetName val="BM10 - CHI"/>
      <sheetName val="BM 12"/>
      <sheetName val="BM9 - THU  (2)"/>
      <sheetName val="PL17CCTT(khongin)"/>
      <sheetName val="Sheet3"/>
      <sheetName val="Pl14"/>
      <sheetName val="Sheet1"/>
      <sheetName val="Sheet2"/>
      <sheetName val="PL5"/>
    </sheetNames>
    <sheetDataSet>
      <sheetData sheetId="0" refreshError="1"/>
      <sheetData sheetId="1" refreshError="1"/>
      <sheetData sheetId="2" refreshError="1"/>
      <sheetData sheetId="3" refreshError="1"/>
      <sheetData sheetId="4" refreshError="1">
        <row r="96">
          <cell r="H96">
            <v>12691196.600000001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hh21-25"/>
      <sheetName val="GOss21-25"/>
      <sheetName val="VAhh21-25"/>
      <sheetName val="Cơ cấu GRDP"/>
      <sheetName val="VAss21-25 "/>
      <sheetName val="TĐPTGO"/>
      <sheetName val="TĐPT GRDP"/>
      <sheetName val="CS gia GO gốc 2010"/>
      <sheetName val="CS gia VA gốc 2010"/>
      <sheetName val="CS gia so năm truóc"/>
      <sheetName val="HS VA"/>
      <sheetName val="Sheet1"/>
      <sheetName val="Sheet2"/>
    </sheetNames>
    <sheetDataSet>
      <sheetData sheetId="0" refreshError="1"/>
      <sheetData sheetId="1">
        <row r="7">
          <cell r="G7">
            <v>163072469.5</v>
          </cell>
          <cell r="H7">
            <v>182774881.54553539</v>
          </cell>
          <cell r="I7">
            <v>192500055.40971443</v>
          </cell>
          <cell r="J7">
            <v>192708580.16938701</v>
          </cell>
          <cell r="K7">
            <v>206772697.83839908</v>
          </cell>
          <cell r="L7">
            <v>231817047.46684632</v>
          </cell>
        </row>
        <row r="8">
          <cell r="E8">
            <v>162997947.79000002</v>
          </cell>
          <cell r="G8">
            <v>162077343.60869515</v>
          </cell>
          <cell r="H8">
            <v>182774881.54553539</v>
          </cell>
          <cell r="I8">
            <v>192500055.40971443</v>
          </cell>
          <cell r="J8">
            <v>192708580.16938701</v>
          </cell>
          <cell r="K8">
            <v>206772697.83839908</v>
          </cell>
          <cell r="L8">
            <v>231817047.46684632</v>
          </cell>
        </row>
        <row r="10">
          <cell r="G10">
            <v>120335327.39469716</v>
          </cell>
          <cell r="H10">
            <v>138105084.91440746</v>
          </cell>
          <cell r="I10">
            <v>144679431.33987325</v>
          </cell>
          <cell r="J10">
            <v>141496101.69273332</v>
          </cell>
          <cell r="K10">
            <v>151907857.91646701</v>
          </cell>
          <cell r="L10">
            <v>173018231.24209523</v>
          </cell>
        </row>
        <row r="11">
          <cell r="G11">
            <v>109154390.08469716</v>
          </cell>
          <cell r="H11">
            <v>127177575.54042041</v>
          </cell>
          <cell r="I11">
            <v>131453828.80277817</v>
          </cell>
          <cell r="J11">
            <v>128189369.83439642</v>
          </cell>
          <cell r="K11">
            <v>141607364.54892042</v>
          </cell>
          <cell r="L11">
            <v>160914931.3903527</v>
          </cell>
        </row>
        <row r="12">
          <cell r="E12">
            <v>69952297.5</v>
          </cell>
          <cell r="G12">
            <v>60313363.712168351</v>
          </cell>
        </row>
        <row r="13">
          <cell r="E13">
            <v>37401668.560000002</v>
          </cell>
          <cell r="G13">
            <v>48841026.372528799</v>
          </cell>
          <cell r="H13">
            <v>57713010.423751801</v>
          </cell>
          <cell r="I13">
            <v>61989263.686109558</v>
          </cell>
          <cell r="J13">
            <v>66778667.339950249</v>
          </cell>
          <cell r="K13">
            <v>72142799.432251811</v>
          </cell>
          <cell r="L13">
            <v>91450366.273684084</v>
          </cell>
        </row>
        <row r="14">
          <cell r="E14">
            <v>32456757.560000002</v>
          </cell>
          <cell r="G14">
            <v>31817360.583019018</v>
          </cell>
        </row>
        <row r="16">
          <cell r="E16">
            <v>11742683.100000001</v>
          </cell>
          <cell r="G16">
            <v>11180937.310000001</v>
          </cell>
        </row>
        <row r="17">
          <cell r="E17">
            <v>27336524.550000004</v>
          </cell>
          <cell r="G17">
            <v>24985468.75</v>
          </cell>
        </row>
      </sheetData>
      <sheetData sheetId="2" refreshError="1"/>
      <sheetData sheetId="3" refreshError="1"/>
      <sheetData sheetId="4">
        <row r="19">
          <cell r="D19">
            <v>7776412.2300000004</v>
          </cell>
          <cell r="G19">
            <v>7001431.3516199281</v>
          </cell>
          <cell r="H19">
            <v>7475756.8761333926</v>
          </cell>
          <cell r="I19">
            <v>7332297.4533770876</v>
          </cell>
          <cell r="J19">
            <v>7267776.4370648582</v>
          </cell>
          <cell r="K19">
            <v>7716113.2886146735</v>
          </cell>
          <cell r="L19">
            <v>8975842.0678259768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9"/>
  <sheetViews>
    <sheetView view="pageBreakPreview" zoomScale="55" zoomScaleNormal="55" zoomScaleSheetLayoutView="55" workbookViewId="0">
      <selection activeCell="A8" sqref="A8:N8"/>
    </sheetView>
  </sheetViews>
  <sheetFormatPr defaultColWidth="8.85546875" defaultRowHeight="30.75"/>
  <cols>
    <col min="1" max="13" width="10.85546875" style="368" customWidth="1"/>
    <col min="14" max="14" width="44.140625" style="368" customWidth="1"/>
    <col min="15" max="16384" width="8.85546875" style="368"/>
  </cols>
  <sheetData>
    <row r="1" spans="1:22">
      <c r="A1" s="1483"/>
      <c r="B1" s="1483"/>
      <c r="C1" s="1483"/>
      <c r="D1" s="1483"/>
      <c r="E1" s="1483"/>
      <c r="F1" s="1483"/>
      <c r="G1" s="1483"/>
      <c r="H1" s="1483"/>
      <c r="I1" s="1483"/>
      <c r="J1" s="1483"/>
      <c r="K1" s="1483"/>
      <c r="L1" s="1483"/>
      <c r="M1" s="1483"/>
      <c r="N1" s="1483"/>
    </row>
    <row r="2" spans="1:22">
      <c r="A2" s="367"/>
      <c r="B2" s="367"/>
      <c r="C2" s="367"/>
      <c r="D2" s="367"/>
      <c r="E2" s="367"/>
      <c r="F2" s="367"/>
      <c r="G2" s="367"/>
      <c r="H2" s="367"/>
      <c r="I2" s="367"/>
      <c r="J2" s="367"/>
      <c r="K2" s="367"/>
      <c r="L2" s="367"/>
      <c r="M2" s="367"/>
      <c r="N2" s="367"/>
    </row>
    <row r="3" spans="1:22">
      <c r="A3" s="367"/>
      <c r="B3" s="367"/>
      <c r="C3" s="367"/>
      <c r="D3" s="367"/>
      <c r="E3" s="367"/>
      <c r="F3" s="367"/>
      <c r="G3" s="367"/>
      <c r="H3" s="367"/>
      <c r="I3" s="367"/>
      <c r="J3" s="367"/>
      <c r="K3" s="367"/>
      <c r="L3" s="367"/>
      <c r="M3" s="367"/>
      <c r="N3" s="367"/>
    </row>
    <row r="4" spans="1:22">
      <c r="A4" s="367"/>
      <c r="B4" s="367"/>
      <c r="C4" s="367"/>
      <c r="D4" s="367"/>
      <c r="E4" s="367"/>
      <c r="F4" s="367"/>
      <c r="G4" s="367"/>
      <c r="H4" s="367"/>
      <c r="I4" s="367"/>
      <c r="J4" s="367"/>
      <c r="K4" s="367"/>
      <c r="L4" s="367"/>
      <c r="M4" s="367"/>
      <c r="N4" s="367"/>
    </row>
    <row r="5" spans="1:22">
      <c r="A5" s="1488" t="s">
        <v>705</v>
      </c>
      <c r="B5" s="1488"/>
      <c r="C5" s="1488"/>
      <c r="D5" s="1488"/>
      <c r="E5" s="1488"/>
      <c r="F5" s="1488"/>
      <c r="G5" s="1488"/>
      <c r="H5" s="1488"/>
      <c r="I5" s="1488"/>
      <c r="J5" s="1488"/>
      <c r="K5" s="1488"/>
      <c r="L5" s="1488"/>
      <c r="M5" s="1488"/>
      <c r="N5" s="1488"/>
    </row>
    <row r="8" spans="1:22" ht="112.15" customHeight="1">
      <c r="A8" s="1484" t="s">
        <v>888</v>
      </c>
      <c r="B8" s="1485"/>
      <c r="C8" s="1484"/>
      <c r="D8" s="1486"/>
      <c r="E8" s="1484"/>
      <c r="F8" s="1484"/>
      <c r="G8" s="1484"/>
      <c r="H8" s="1484"/>
      <c r="I8" s="1484"/>
      <c r="J8" s="1484"/>
      <c r="K8" s="1485"/>
      <c r="L8" s="1484"/>
      <c r="M8" s="1486"/>
      <c r="N8" s="1485"/>
      <c r="O8" s="369"/>
      <c r="P8" s="370"/>
      <c r="Q8" s="371"/>
      <c r="S8" s="370"/>
      <c r="T8" s="371"/>
      <c r="V8" s="370"/>
    </row>
    <row r="9" spans="1:22" ht="43.5" customHeight="1">
      <c r="A9" s="1487" t="s">
        <v>886</v>
      </c>
      <c r="B9" s="1487"/>
      <c r="C9" s="1487"/>
      <c r="D9" s="1487"/>
      <c r="E9" s="1487"/>
      <c r="F9" s="1487"/>
      <c r="G9" s="1487"/>
      <c r="H9" s="1487"/>
      <c r="I9" s="1487"/>
      <c r="J9" s="1487"/>
      <c r="K9" s="1487"/>
      <c r="L9" s="1487"/>
      <c r="M9" s="1487"/>
      <c r="N9" s="1487"/>
      <c r="P9" s="370"/>
      <c r="Q9" s="371"/>
      <c r="S9" s="370"/>
      <c r="T9" s="371"/>
      <c r="V9" s="370"/>
    </row>
    <row r="10" spans="1:22">
      <c r="B10" s="371"/>
      <c r="D10" s="370"/>
      <c r="K10" s="371"/>
      <c r="M10" s="370"/>
      <c r="N10" s="371"/>
      <c r="P10" s="370"/>
      <c r="Q10" s="371"/>
      <c r="S10" s="370"/>
      <c r="T10" s="371"/>
      <c r="V10" s="370"/>
    </row>
    <row r="13" spans="1:22" ht="30.75" customHeight="1">
      <c r="A13" s="372"/>
    </row>
    <row r="22" spans="2:22">
      <c r="B22" s="371"/>
      <c r="D22" s="370"/>
      <c r="J22" s="373"/>
      <c r="K22" s="371"/>
      <c r="M22" s="370"/>
      <c r="N22" s="371"/>
      <c r="P22" s="370"/>
      <c r="Q22" s="371"/>
      <c r="S22" s="370"/>
      <c r="T22" s="371"/>
      <c r="V22" s="370"/>
    </row>
    <row r="23" spans="2:22">
      <c r="D23" s="370"/>
      <c r="J23" s="373"/>
      <c r="K23" s="371"/>
      <c r="M23" s="370"/>
      <c r="N23" s="371"/>
      <c r="P23" s="370"/>
      <c r="Q23" s="371"/>
      <c r="S23" s="370"/>
      <c r="T23" s="371"/>
    </row>
    <row r="24" spans="2:22">
      <c r="B24" s="371"/>
      <c r="D24" s="370"/>
      <c r="J24" s="373"/>
      <c r="K24" s="371"/>
      <c r="M24" s="370"/>
      <c r="N24" s="371"/>
      <c r="P24" s="370"/>
      <c r="Q24" s="371"/>
      <c r="S24" s="370"/>
      <c r="T24" s="371"/>
      <c r="V24" s="370"/>
    </row>
    <row r="25" spans="2:22">
      <c r="K25" s="371"/>
      <c r="M25" s="370"/>
      <c r="N25" s="371"/>
      <c r="P25" s="370"/>
      <c r="Q25" s="371"/>
      <c r="S25" s="370"/>
      <c r="T25" s="371"/>
    </row>
    <row r="26" spans="2:22">
      <c r="B26" s="371"/>
      <c r="D26" s="370"/>
      <c r="K26" s="371"/>
      <c r="M26" s="370"/>
      <c r="N26" s="371"/>
      <c r="P26" s="370"/>
      <c r="Q26" s="371"/>
      <c r="S26" s="370"/>
      <c r="T26" s="371"/>
      <c r="V26" s="370"/>
    </row>
    <row r="39" spans="2:22">
      <c r="B39" s="371"/>
      <c r="D39" s="370"/>
      <c r="K39" s="371"/>
      <c r="M39" s="370"/>
      <c r="N39" s="371"/>
      <c r="P39" s="370"/>
      <c r="Q39" s="371"/>
      <c r="S39" s="370"/>
      <c r="T39" s="371"/>
      <c r="V39" s="370"/>
    </row>
  </sheetData>
  <mergeCells count="4">
    <mergeCell ref="A1:N1"/>
    <mergeCell ref="A8:N8"/>
    <mergeCell ref="A9:N9"/>
    <mergeCell ref="A5:N5"/>
  </mergeCells>
  <pageMargins left="0.74803149606299213" right="0.15748031496062992" top="0.98425196850393704" bottom="0.98425196850393704" header="0.70866141732283472" footer="0.51181102362204722"/>
  <pageSetup paperSize="9" scale="75"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workbookViewId="0">
      <selection activeCell="J43" sqref="J43"/>
    </sheetView>
  </sheetViews>
  <sheetFormatPr defaultColWidth="9.140625" defaultRowHeight="12.75"/>
  <cols>
    <col min="1" max="1" width="5.140625" style="38" customWidth="1"/>
    <col min="2" max="2" width="43.140625" style="38" customWidth="1"/>
    <col min="3" max="3" width="11.85546875" style="38" customWidth="1"/>
    <col min="4" max="4" width="15.140625" style="40" customWidth="1"/>
    <col min="5" max="5" width="10.85546875" style="40" hidden="1" customWidth="1"/>
    <col min="6" max="7" width="10.85546875" style="38" hidden="1" customWidth="1"/>
    <col min="8" max="8" width="12.140625" style="38" hidden="1" customWidth="1"/>
    <col min="9" max="9" width="20.42578125" style="38" customWidth="1"/>
    <col min="10" max="10" width="15.140625" style="38" customWidth="1"/>
    <col min="11" max="11" width="14.85546875" style="38" customWidth="1"/>
    <col min="12" max="12" width="16.85546875" style="38" customWidth="1"/>
    <col min="13" max="16384" width="9.140625" style="38"/>
  </cols>
  <sheetData>
    <row r="1" spans="1:12" ht="36" customHeight="1">
      <c r="A1" s="1496" t="s">
        <v>130</v>
      </c>
      <c r="B1" s="1496"/>
      <c r="C1" s="1496"/>
      <c r="D1" s="1496"/>
      <c r="E1" s="1496"/>
      <c r="F1" s="1496"/>
      <c r="G1" s="1496"/>
      <c r="H1" s="1496"/>
      <c r="I1" s="1496"/>
      <c r="J1" s="1496"/>
      <c r="K1" s="1496"/>
      <c r="L1" s="1496"/>
    </row>
    <row r="2" spans="1:12" ht="27.75" customHeight="1">
      <c r="A2" s="1497" t="s">
        <v>100</v>
      </c>
      <c r="B2" s="1497"/>
      <c r="C2" s="1497"/>
      <c r="D2" s="1497"/>
      <c r="E2" s="1497"/>
      <c r="F2" s="1497"/>
      <c r="G2" s="1497"/>
      <c r="H2" s="1497"/>
      <c r="I2" s="1497"/>
      <c r="J2" s="1497"/>
      <c r="K2" s="1497"/>
      <c r="L2" s="1497"/>
    </row>
    <row r="3" spans="1:12" ht="13.5" thickBot="1">
      <c r="A3" s="56"/>
      <c r="B3" s="56"/>
      <c r="C3" s="56"/>
      <c r="D3" s="57"/>
      <c r="E3" s="57"/>
      <c r="F3" s="39"/>
      <c r="G3" s="39"/>
      <c r="H3" s="39"/>
      <c r="I3" s="57"/>
      <c r="J3" s="56"/>
      <c r="K3" s="56"/>
      <c r="L3" s="56"/>
    </row>
    <row r="4" spans="1:12" s="44" customFormat="1" ht="32.450000000000003" customHeight="1" thickTop="1">
      <c r="A4" s="1491" t="s">
        <v>0</v>
      </c>
      <c r="B4" s="1491" t="s">
        <v>19</v>
      </c>
      <c r="C4" s="1491" t="s">
        <v>20</v>
      </c>
      <c r="D4" s="1493" t="s">
        <v>21</v>
      </c>
      <c r="E4" s="1493" t="s">
        <v>98</v>
      </c>
      <c r="F4" s="1493" t="s">
        <v>22</v>
      </c>
      <c r="G4" s="1493" t="s">
        <v>23</v>
      </c>
      <c r="H4" s="1493" t="s">
        <v>24</v>
      </c>
      <c r="I4" s="1493" t="s">
        <v>124</v>
      </c>
      <c r="J4" s="1489" t="s">
        <v>95</v>
      </c>
      <c r="K4" s="1490"/>
      <c r="L4" s="1491" t="s">
        <v>25</v>
      </c>
    </row>
    <row r="5" spans="1:12" s="44" customFormat="1" ht="21" customHeight="1">
      <c r="A5" s="1492"/>
      <c r="B5" s="1492"/>
      <c r="C5" s="1492"/>
      <c r="D5" s="1494"/>
      <c r="E5" s="1494"/>
      <c r="F5" s="1494"/>
      <c r="G5" s="1494"/>
      <c r="H5" s="1494"/>
      <c r="I5" s="1494"/>
      <c r="J5" s="58">
        <v>2009</v>
      </c>
      <c r="K5" s="58">
        <v>2010</v>
      </c>
      <c r="L5" s="1492"/>
    </row>
    <row r="6" spans="1:12" s="44" customFormat="1" ht="30" customHeight="1">
      <c r="A6" s="45" t="s">
        <v>26</v>
      </c>
      <c r="B6" s="46" t="s">
        <v>27</v>
      </c>
      <c r="C6" s="45"/>
      <c r="D6" s="47"/>
      <c r="E6" s="47"/>
      <c r="F6" s="45"/>
      <c r="G6" s="45"/>
      <c r="H6" s="45">
        <v>6.2</v>
      </c>
      <c r="I6" s="45"/>
      <c r="J6" s="45"/>
      <c r="K6" s="45"/>
      <c r="L6" s="45"/>
    </row>
    <row r="7" spans="1:12" s="44" customFormat="1" ht="48.6" customHeight="1">
      <c r="A7" s="48">
        <v>1</v>
      </c>
      <c r="B7" s="49" t="s">
        <v>28</v>
      </c>
      <c r="C7" s="48" t="s">
        <v>5</v>
      </c>
      <c r="D7" s="50" t="s">
        <v>29</v>
      </c>
      <c r="E7" s="64" t="e">
        <f>#REF!</f>
        <v>#REF!</v>
      </c>
      <c r="F7" s="64" t="e">
        <f>#REF!</f>
        <v>#REF!</v>
      </c>
      <c r="G7" s="64" t="e">
        <f>#REF!</f>
        <v>#REF!</v>
      </c>
      <c r="H7" s="64" t="e">
        <f>#REF!</f>
        <v>#REF!</v>
      </c>
      <c r="I7" s="68" t="e">
        <f>#REF!</f>
        <v>#REF!</v>
      </c>
      <c r="J7" s="51" t="e">
        <f>#REF!</f>
        <v>#REF!</v>
      </c>
      <c r="K7" s="51">
        <v>7</v>
      </c>
      <c r="L7" s="48" t="s">
        <v>126</v>
      </c>
    </row>
    <row r="8" spans="1:12" s="44" customFormat="1" ht="36" customHeight="1">
      <c r="A8" s="48">
        <v>2</v>
      </c>
      <c r="B8" s="49" t="s">
        <v>31</v>
      </c>
      <c r="C8" s="48" t="s">
        <v>32</v>
      </c>
      <c r="D8" s="50" t="s">
        <v>33</v>
      </c>
      <c r="E8" s="50"/>
      <c r="F8" s="52">
        <v>425373</v>
      </c>
      <c r="G8" s="52">
        <v>461443</v>
      </c>
      <c r="H8" s="48" t="s">
        <v>34</v>
      </c>
      <c r="I8" s="48" t="s">
        <v>96</v>
      </c>
      <c r="J8" s="52" t="s">
        <v>97</v>
      </c>
      <c r="K8" s="52" t="s">
        <v>127</v>
      </c>
      <c r="L8" s="48" t="s">
        <v>30</v>
      </c>
    </row>
    <row r="9" spans="1:12" s="44" customFormat="1" ht="25.35" customHeight="1">
      <c r="A9" s="48">
        <v>3</v>
      </c>
      <c r="B9" s="49" t="s">
        <v>35</v>
      </c>
      <c r="C9" s="48" t="s">
        <v>10</v>
      </c>
      <c r="D9" s="50" t="e">
        <f>#REF!</f>
        <v>#REF!</v>
      </c>
      <c r="E9" s="50" t="e">
        <f>#REF!</f>
        <v>#REF!</v>
      </c>
      <c r="F9" s="50" t="e">
        <f>#REF!</f>
        <v>#REF!</v>
      </c>
      <c r="G9" s="50" t="e">
        <f>#REF!</f>
        <v>#REF!</v>
      </c>
      <c r="H9" s="50" t="e">
        <f>#REF!</f>
        <v>#REF!</v>
      </c>
      <c r="I9" s="50" t="e">
        <f>#REF!</f>
        <v>#REF!</v>
      </c>
      <c r="J9" s="52" t="e">
        <f>#REF!</f>
        <v>#REF!</v>
      </c>
      <c r="K9" s="52">
        <v>1380</v>
      </c>
      <c r="L9" s="48" t="s">
        <v>78</v>
      </c>
    </row>
    <row r="10" spans="1:12" s="44" customFormat="1" ht="25.35" customHeight="1">
      <c r="A10" s="48">
        <v>4</v>
      </c>
      <c r="B10" s="49" t="s">
        <v>37</v>
      </c>
      <c r="C10" s="48" t="s">
        <v>5</v>
      </c>
      <c r="D10" s="50" t="e">
        <f>#REF!</f>
        <v>#REF!</v>
      </c>
      <c r="E10" s="50" t="e">
        <f>#REF!</f>
        <v>#REF!</v>
      </c>
      <c r="F10" s="50" t="e">
        <f>#REF!</f>
        <v>#REF!</v>
      </c>
      <c r="G10" s="50" t="e">
        <f>#REF!</f>
        <v>#REF!</v>
      </c>
      <c r="H10" s="50" t="e">
        <f>#REF!</f>
        <v>#REF!</v>
      </c>
      <c r="I10" s="66" t="e">
        <f>#REF!</f>
        <v>#REF!</v>
      </c>
      <c r="J10" s="51" t="e">
        <f>#REF!</f>
        <v>#REF!</v>
      </c>
      <c r="K10" s="51">
        <v>3.5</v>
      </c>
      <c r="L10" s="48" t="s">
        <v>78</v>
      </c>
    </row>
    <row r="11" spans="1:12" s="44" customFormat="1" ht="25.35" customHeight="1">
      <c r="A11" s="48">
        <v>5</v>
      </c>
      <c r="B11" s="49" t="s">
        <v>38</v>
      </c>
      <c r="C11" s="48" t="s">
        <v>5</v>
      </c>
      <c r="D11" s="50" t="e">
        <f>#REF!</f>
        <v>#REF!</v>
      </c>
      <c r="E11" s="50" t="e">
        <f>#REF!</f>
        <v>#REF!</v>
      </c>
      <c r="F11" s="50" t="e">
        <f>#REF!</f>
        <v>#REF!</v>
      </c>
      <c r="G11" s="50" t="e">
        <f>#REF!</f>
        <v>#REF!</v>
      </c>
      <c r="H11" s="50" t="e">
        <f>#REF!</f>
        <v>#REF!</v>
      </c>
      <c r="I11" s="66" t="e">
        <f>#REF!</f>
        <v>#REF!</v>
      </c>
      <c r="J11" s="51" t="e">
        <f>#REF!</f>
        <v>#REF!</v>
      </c>
      <c r="K11" s="51">
        <v>8</v>
      </c>
      <c r="L11" s="48" t="s">
        <v>126</v>
      </c>
    </row>
    <row r="12" spans="1:12" s="44" customFormat="1" ht="25.35" customHeight="1">
      <c r="A12" s="48">
        <v>6</v>
      </c>
      <c r="B12" s="49" t="s">
        <v>39</v>
      </c>
      <c r="C12" s="48" t="s">
        <v>5</v>
      </c>
      <c r="D12" s="50" t="e">
        <f>#REF!</f>
        <v>#REF!</v>
      </c>
      <c r="E12" s="50" t="e">
        <f>#REF!</f>
        <v>#REF!</v>
      </c>
      <c r="F12" s="50" t="e">
        <f>#REF!</f>
        <v>#REF!</v>
      </c>
      <c r="G12" s="50" t="e">
        <f>#REF!</f>
        <v>#REF!</v>
      </c>
      <c r="H12" s="50" t="e">
        <f>#REF!</f>
        <v>#REF!</v>
      </c>
      <c r="I12" s="66" t="e">
        <f>#REF!</f>
        <v>#REF!</v>
      </c>
      <c r="J12" s="51" t="e">
        <f>#REF!</f>
        <v>#REF!</v>
      </c>
      <c r="K12" s="48">
        <v>7.8</v>
      </c>
      <c r="L12" s="48" t="s">
        <v>36</v>
      </c>
    </row>
    <row r="13" spans="1:12" s="44" customFormat="1" ht="25.35" customHeight="1">
      <c r="A13" s="48">
        <v>7</v>
      </c>
      <c r="B13" s="49" t="s">
        <v>40</v>
      </c>
      <c r="C13" s="48"/>
      <c r="D13" s="50"/>
      <c r="E13" s="50"/>
      <c r="F13" s="48"/>
      <c r="G13" s="48"/>
      <c r="H13" s="48"/>
      <c r="I13" s="48"/>
      <c r="J13" s="48"/>
      <c r="K13" s="48"/>
      <c r="L13" s="48"/>
    </row>
    <row r="14" spans="1:12" s="44" customFormat="1" ht="25.35" customHeight="1">
      <c r="A14" s="48"/>
      <c r="B14" s="49" t="s">
        <v>41</v>
      </c>
      <c r="C14" s="48" t="s">
        <v>5</v>
      </c>
      <c r="D14" s="50" t="e">
        <f>#REF!</f>
        <v>#REF!</v>
      </c>
      <c r="E14" s="50" t="e">
        <f>#REF!</f>
        <v>#REF!</v>
      </c>
      <c r="F14" s="50" t="e">
        <f>#REF!</f>
        <v>#REF!</v>
      </c>
      <c r="G14" s="50" t="e">
        <f>#REF!</f>
        <v>#REF!</v>
      </c>
      <c r="H14" s="50" t="e">
        <f>#REF!</f>
        <v>#REF!</v>
      </c>
      <c r="I14" s="50" t="e">
        <f>#REF!</f>
        <v>#REF!</v>
      </c>
      <c r="J14" s="124" t="e">
        <f>#REF!</f>
        <v>#REF!</v>
      </c>
      <c r="K14" s="48">
        <v>20</v>
      </c>
      <c r="L14" s="48" t="s">
        <v>42</v>
      </c>
    </row>
    <row r="15" spans="1:12" s="44" customFormat="1" ht="25.35" customHeight="1">
      <c r="A15" s="48"/>
      <c r="B15" s="49" t="s">
        <v>43</v>
      </c>
      <c r="C15" s="48" t="s">
        <v>5</v>
      </c>
      <c r="D15" s="50" t="e">
        <f>#REF!</f>
        <v>#REF!</v>
      </c>
      <c r="E15" s="50" t="e">
        <f>#REF!</f>
        <v>#REF!</v>
      </c>
      <c r="F15" s="50" t="e">
        <f>#REF!</f>
        <v>#REF!</v>
      </c>
      <c r="G15" s="50" t="e">
        <f>#REF!</f>
        <v>#REF!</v>
      </c>
      <c r="H15" s="50" t="e">
        <f>#REF!</f>
        <v>#REF!</v>
      </c>
      <c r="I15" s="50" t="e">
        <f>#REF!</f>
        <v>#REF!</v>
      </c>
      <c r="J15" s="124" t="e">
        <f>#REF!</f>
        <v>#REF!</v>
      </c>
      <c r="K15" s="48">
        <v>40.799999999999997</v>
      </c>
      <c r="L15" s="48" t="s">
        <v>42</v>
      </c>
    </row>
    <row r="16" spans="1:12" s="44" customFormat="1" ht="25.35" customHeight="1">
      <c r="A16" s="48"/>
      <c r="B16" s="49" t="s">
        <v>44</v>
      </c>
      <c r="C16" s="48" t="s">
        <v>5</v>
      </c>
      <c r="D16" s="50" t="e">
        <f>#REF!</f>
        <v>#REF!</v>
      </c>
      <c r="E16" s="50" t="e">
        <f>#REF!</f>
        <v>#REF!</v>
      </c>
      <c r="F16" s="50" t="e">
        <f>#REF!</f>
        <v>#REF!</v>
      </c>
      <c r="G16" s="50" t="e">
        <f>#REF!</f>
        <v>#REF!</v>
      </c>
      <c r="H16" s="50" t="e">
        <f>#REF!</f>
        <v>#REF!</v>
      </c>
      <c r="I16" s="50" t="e">
        <f>#REF!</f>
        <v>#REF!</v>
      </c>
      <c r="J16" s="124" t="e">
        <f>#REF!</f>
        <v>#REF!</v>
      </c>
      <c r="K16" s="48">
        <v>40.5</v>
      </c>
      <c r="L16" s="48" t="s">
        <v>30</v>
      </c>
    </row>
    <row r="17" spans="1:15" s="44" customFormat="1" ht="32.450000000000003" customHeight="1">
      <c r="A17" s="48">
        <v>8</v>
      </c>
      <c r="B17" s="49" t="s">
        <v>45</v>
      </c>
      <c r="C17" s="48" t="s">
        <v>5</v>
      </c>
      <c r="D17" s="50" t="e">
        <f>#REF!</f>
        <v>#REF!</v>
      </c>
      <c r="E17" s="50" t="e">
        <f>#REF!</f>
        <v>#REF!</v>
      </c>
      <c r="F17" s="50" t="e">
        <f>#REF!</f>
        <v>#REF!</v>
      </c>
      <c r="G17" s="50" t="e">
        <f>#REF!</f>
        <v>#REF!</v>
      </c>
      <c r="H17" s="60" t="e">
        <f>#REF!</f>
        <v>#REF!</v>
      </c>
      <c r="I17" s="60" t="e">
        <f>#REF!</f>
        <v>#REF!</v>
      </c>
      <c r="J17" s="51" t="e">
        <f>#REF!</f>
        <v>#REF!</v>
      </c>
      <c r="K17" s="48">
        <v>20</v>
      </c>
      <c r="L17" s="48" t="s">
        <v>78</v>
      </c>
      <c r="O17" s="116"/>
    </row>
    <row r="18" spans="1:15" s="44" customFormat="1" ht="33.6" customHeight="1">
      <c r="A18" s="48">
        <v>9</v>
      </c>
      <c r="B18" s="49" t="s">
        <v>47</v>
      </c>
      <c r="C18" s="48" t="s">
        <v>5</v>
      </c>
      <c r="D18" s="50" t="e">
        <f>#REF!</f>
        <v>#REF!</v>
      </c>
      <c r="E18" s="50" t="e">
        <f>#REF!</f>
        <v>#REF!</v>
      </c>
      <c r="F18" s="50" t="e">
        <f>#REF!</f>
        <v>#REF!</v>
      </c>
      <c r="G18" s="50" t="e">
        <f>#REF!</f>
        <v>#REF!</v>
      </c>
      <c r="H18" s="50" t="e">
        <f>#REF!</f>
        <v>#REF!</v>
      </c>
      <c r="I18" s="50" t="e">
        <f>#REF!</f>
        <v>#REF!</v>
      </c>
      <c r="J18" s="48" t="e">
        <f>#REF!</f>
        <v>#REF!</v>
      </c>
      <c r="K18" s="48">
        <v>40</v>
      </c>
      <c r="L18" s="48" t="s">
        <v>36</v>
      </c>
    </row>
    <row r="19" spans="1:15" s="44" customFormat="1" ht="35.450000000000003" customHeight="1">
      <c r="A19" s="48">
        <v>10</v>
      </c>
      <c r="B19" s="49" t="s">
        <v>49</v>
      </c>
      <c r="C19" s="48" t="s">
        <v>5</v>
      </c>
      <c r="D19" s="50" t="s">
        <v>50</v>
      </c>
      <c r="E19" s="50">
        <v>27.2</v>
      </c>
      <c r="F19" s="48">
        <v>28.7</v>
      </c>
      <c r="G19" s="48">
        <v>27.6</v>
      </c>
      <c r="H19" s="48">
        <v>26.8</v>
      </c>
      <c r="I19" s="51" t="e">
        <f>#REF!</f>
        <v>#REF!</v>
      </c>
      <c r="J19" s="100" t="e">
        <f>#REF!</f>
        <v>#REF!</v>
      </c>
      <c r="K19" s="53">
        <v>23</v>
      </c>
      <c r="L19" s="48" t="s">
        <v>78</v>
      </c>
    </row>
    <row r="20" spans="1:15" s="44" customFormat="1" ht="25.35" customHeight="1">
      <c r="A20" s="48" t="s">
        <v>51</v>
      </c>
      <c r="B20" s="49" t="s">
        <v>52</v>
      </c>
      <c r="C20" s="48"/>
      <c r="D20" s="50"/>
      <c r="E20" s="50"/>
      <c r="F20" s="48"/>
      <c r="G20" s="48"/>
      <c r="H20" s="48"/>
      <c r="I20" s="48"/>
      <c r="J20" s="48"/>
      <c r="K20" s="48"/>
      <c r="L20" s="48"/>
    </row>
    <row r="21" spans="1:15" s="44" customFormat="1" ht="43.5" customHeight="1">
      <c r="A21" s="48">
        <v>11</v>
      </c>
      <c r="B21" s="49" t="s">
        <v>53</v>
      </c>
      <c r="C21" s="48" t="s">
        <v>54</v>
      </c>
      <c r="D21" s="50" t="s">
        <v>55</v>
      </c>
      <c r="E21" s="65" t="e">
        <f>#REF!</f>
        <v>#REF!</v>
      </c>
      <c r="F21" s="65" t="e">
        <f>#REF!</f>
        <v>#REF!</v>
      </c>
      <c r="G21" s="65" t="e">
        <f>#REF!</f>
        <v>#REF!</v>
      </c>
      <c r="H21" s="65" t="e">
        <f>#REF!</f>
        <v>#REF!</v>
      </c>
      <c r="I21" s="65" t="e">
        <f>#REF!</f>
        <v>#REF!</v>
      </c>
      <c r="J21" s="52" t="e">
        <f>#REF!</f>
        <v>#REF!</v>
      </c>
      <c r="K21" s="48" t="s">
        <v>104</v>
      </c>
      <c r="L21" s="48" t="s">
        <v>42</v>
      </c>
    </row>
    <row r="22" spans="1:15" s="44" customFormat="1" ht="30.6" customHeight="1">
      <c r="A22" s="48">
        <v>12</v>
      </c>
      <c r="B22" s="49" t="s">
        <v>56</v>
      </c>
      <c r="C22" s="48" t="s">
        <v>57</v>
      </c>
      <c r="D22" s="50" t="s">
        <v>58</v>
      </c>
      <c r="E22" s="50"/>
      <c r="F22" s="48">
        <v>183</v>
      </c>
      <c r="G22" s="48" t="s">
        <v>59</v>
      </c>
      <c r="H22" s="48" t="s">
        <v>60</v>
      </c>
      <c r="I22" s="117" t="e">
        <f>bieu4!#REF!</f>
        <v>#REF!</v>
      </c>
      <c r="J22" s="48">
        <v>196</v>
      </c>
      <c r="K22" s="48">
        <v>204</v>
      </c>
      <c r="L22" s="48" t="s">
        <v>30</v>
      </c>
    </row>
    <row r="23" spans="1:15" s="44" customFormat="1" ht="29.1" customHeight="1">
      <c r="A23" s="48">
        <v>13</v>
      </c>
      <c r="B23" s="49" t="s">
        <v>61</v>
      </c>
      <c r="C23" s="48" t="s">
        <v>5</v>
      </c>
      <c r="D23" s="50" t="s">
        <v>48</v>
      </c>
      <c r="E23" s="50"/>
      <c r="F23" s="48">
        <v>27.8</v>
      </c>
      <c r="G23" s="48" t="s">
        <v>62</v>
      </c>
      <c r="H23" s="48" t="s">
        <v>63</v>
      </c>
      <c r="I23" s="51" t="str">
        <f>H23</f>
        <v>37</v>
      </c>
      <c r="J23" s="48">
        <v>40</v>
      </c>
      <c r="K23" s="48">
        <v>43</v>
      </c>
      <c r="L23" s="48" t="s">
        <v>36</v>
      </c>
    </row>
    <row r="24" spans="1:15" s="44" customFormat="1" ht="35.1" customHeight="1">
      <c r="A24" s="48">
        <v>14</v>
      </c>
      <c r="B24" s="49" t="s">
        <v>75</v>
      </c>
      <c r="C24" s="48" t="s">
        <v>5</v>
      </c>
      <c r="D24" s="50" t="s">
        <v>76</v>
      </c>
      <c r="E24" s="50"/>
      <c r="F24" s="48">
        <v>8.4700000000000006</v>
      </c>
      <c r="G24" s="48">
        <v>21.5</v>
      </c>
      <c r="H24" s="48">
        <v>12.4</v>
      </c>
      <c r="I24" s="118" t="s">
        <v>128</v>
      </c>
      <c r="J24" s="48">
        <v>18</v>
      </c>
      <c r="K24" s="48"/>
      <c r="L24" s="48" t="s">
        <v>78</v>
      </c>
    </row>
    <row r="25" spans="1:15" s="44" customFormat="1" ht="25.35" customHeight="1">
      <c r="A25" s="48">
        <v>15</v>
      </c>
      <c r="B25" s="49" t="s">
        <v>64</v>
      </c>
      <c r="C25" s="48" t="s">
        <v>5</v>
      </c>
      <c r="D25" s="64" t="e">
        <f>#REF!</f>
        <v>#REF!</v>
      </c>
      <c r="E25" s="64" t="e">
        <f>#REF!</f>
        <v>#REF!</v>
      </c>
      <c r="F25" s="64" t="e">
        <f>#REF!</f>
        <v>#REF!</v>
      </c>
      <c r="G25" s="64" t="e">
        <f>#REF!</f>
        <v>#REF!</v>
      </c>
      <c r="H25" s="64" t="e">
        <f>#REF!</f>
        <v>#REF!</v>
      </c>
      <c r="I25" s="64" t="e">
        <f>#REF!</f>
        <v>#REF!</v>
      </c>
      <c r="J25" s="124" t="e">
        <f>#REF!</f>
        <v>#REF!</v>
      </c>
      <c r="K25" s="48">
        <v>1.1599999999999999</v>
      </c>
      <c r="L25" s="48" t="s">
        <v>42</v>
      </c>
    </row>
    <row r="26" spans="1:15" s="44" customFormat="1" ht="25.35" customHeight="1">
      <c r="A26" s="48">
        <v>16</v>
      </c>
      <c r="B26" s="49" t="s">
        <v>65</v>
      </c>
      <c r="C26" s="48" t="s">
        <v>66</v>
      </c>
      <c r="D26" s="50" t="s">
        <v>103</v>
      </c>
      <c r="E26" s="50" t="e">
        <f>#REF!</f>
        <v>#REF!</v>
      </c>
      <c r="F26" s="50" t="e">
        <f>#REF!</f>
        <v>#REF!</v>
      </c>
      <c r="G26" s="50" t="e">
        <f>#REF!</f>
        <v>#REF!</v>
      </c>
      <c r="H26" s="50" t="e">
        <f>#REF!</f>
        <v>#REF!</v>
      </c>
      <c r="I26" s="50" t="e">
        <f>#REF!</f>
        <v>#REF!</v>
      </c>
      <c r="J26" s="48" t="e">
        <f>#REF!</f>
        <v>#REF!</v>
      </c>
      <c r="K26" s="48">
        <v>1.8</v>
      </c>
      <c r="L26" s="48" t="s">
        <v>78</v>
      </c>
    </row>
    <row r="27" spans="1:15" s="44" customFormat="1" ht="25.35" customHeight="1">
      <c r="A27" s="48">
        <v>17</v>
      </c>
      <c r="B27" s="49" t="s">
        <v>67</v>
      </c>
      <c r="C27" s="48" t="s">
        <v>5</v>
      </c>
      <c r="D27" s="64" t="e">
        <f>#REF!</f>
        <v>#REF!</v>
      </c>
      <c r="E27" s="64" t="e">
        <f>#REF!</f>
        <v>#REF!</v>
      </c>
      <c r="F27" s="64" t="e">
        <f>#REF!</f>
        <v>#REF!</v>
      </c>
      <c r="G27" s="64" t="e">
        <f>#REF!</f>
        <v>#REF!</v>
      </c>
      <c r="H27" s="64" t="e">
        <f>#REF!</f>
        <v>#REF!</v>
      </c>
      <c r="I27" s="64" t="e">
        <f>#REF!</f>
        <v>#REF!</v>
      </c>
      <c r="J27" s="124" t="e">
        <f>#REF!</f>
        <v>#REF!</v>
      </c>
      <c r="K27" s="48" t="s">
        <v>125</v>
      </c>
      <c r="L27" s="48" t="s">
        <v>78</v>
      </c>
    </row>
    <row r="28" spans="1:15" s="44" customFormat="1" ht="51.6" customHeight="1">
      <c r="A28" s="48">
        <v>18</v>
      </c>
      <c r="B28" s="49" t="s">
        <v>68</v>
      </c>
      <c r="C28" s="48" t="s">
        <v>5</v>
      </c>
      <c r="D28" s="50" t="e">
        <f>'Bieu 5'!#REF!</f>
        <v>#REF!</v>
      </c>
      <c r="E28" s="50" t="e">
        <f>'Bieu 5'!#REF!</f>
        <v>#REF!</v>
      </c>
      <c r="F28" s="50" t="e">
        <f>'Bieu 5'!#REF!</f>
        <v>#REF!</v>
      </c>
      <c r="G28" s="50">
        <f>'Bieu 5'!G35</f>
        <v>100</v>
      </c>
      <c r="H28" s="50">
        <f>'Bieu 5'!H35</f>
        <v>0</v>
      </c>
      <c r="I28" s="66" t="e">
        <f>'Bieu 5'!#REF!</f>
        <v>#REF!</v>
      </c>
      <c r="J28" s="66" t="e">
        <f>'Bieu 5'!#REF!</f>
        <v>#REF!</v>
      </c>
      <c r="K28" s="48"/>
      <c r="L28" s="48" t="s">
        <v>30</v>
      </c>
    </row>
    <row r="29" spans="1:15" s="44" customFormat="1" ht="25.35" customHeight="1">
      <c r="A29" s="48">
        <v>19</v>
      </c>
      <c r="B29" s="49" t="s">
        <v>69</v>
      </c>
      <c r="C29" s="48" t="s">
        <v>70</v>
      </c>
      <c r="D29" s="50" t="s">
        <v>71</v>
      </c>
      <c r="E29" s="50"/>
      <c r="F29" s="48" t="s">
        <v>72</v>
      </c>
      <c r="G29" s="48" t="s">
        <v>72</v>
      </c>
      <c r="H29" s="54">
        <v>71.7</v>
      </c>
      <c r="I29" s="51">
        <f>H29</f>
        <v>71.7</v>
      </c>
      <c r="J29" s="48" t="s">
        <v>71</v>
      </c>
      <c r="K29" s="48"/>
      <c r="L29" s="48" t="s">
        <v>36</v>
      </c>
    </row>
    <row r="30" spans="1:15" s="44" customFormat="1" ht="33" customHeight="1">
      <c r="A30" s="1495" t="s">
        <v>129</v>
      </c>
      <c r="B30" s="1495"/>
      <c r="C30" s="1495"/>
      <c r="D30" s="1495"/>
      <c r="E30" s="1495"/>
      <c r="F30" s="1495"/>
      <c r="G30" s="1495"/>
      <c r="H30" s="1495"/>
      <c r="I30" s="1495"/>
      <c r="J30" s="1495"/>
      <c r="K30" s="1495"/>
      <c r="L30" s="1495"/>
    </row>
    <row r="31" spans="1:15" s="44" customFormat="1" ht="37.35" customHeight="1">
      <c r="A31" s="45">
        <v>20</v>
      </c>
      <c r="B31" s="46" t="s">
        <v>73</v>
      </c>
      <c r="C31" s="45" t="s">
        <v>5</v>
      </c>
      <c r="D31" s="47">
        <v>15</v>
      </c>
      <c r="E31" s="47"/>
      <c r="F31" s="45" t="s">
        <v>74</v>
      </c>
      <c r="G31" s="45">
        <v>20.8</v>
      </c>
      <c r="H31" s="45" t="s">
        <v>46</v>
      </c>
      <c r="I31" s="119">
        <f>(F31+G31+H31)/3</f>
        <v>16.733333333333334</v>
      </c>
      <c r="J31" s="45">
        <v>17</v>
      </c>
      <c r="K31" s="45">
        <v>18.5</v>
      </c>
      <c r="L31" s="45" t="s">
        <v>78</v>
      </c>
    </row>
    <row r="32" spans="1:15" s="44" customFormat="1" ht="32.450000000000003" customHeight="1">
      <c r="A32" s="48">
        <v>21</v>
      </c>
      <c r="B32" s="49" t="s">
        <v>77</v>
      </c>
      <c r="C32" s="48" t="s">
        <v>14</v>
      </c>
      <c r="D32" s="68" t="e">
        <f>'Bieu 5'!#REF!</f>
        <v>#REF!</v>
      </c>
      <c r="E32" s="68" t="e">
        <f>#REF!</f>
        <v>#REF!</v>
      </c>
      <c r="F32" s="68" t="e">
        <f>'Bieu 5'!#REF!</f>
        <v>#REF!</v>
      </c>
      <c r="G32" s="68" t="e">
        <f>'Bieu 5'!#REF!</f>
        <v>#REF!</v>
      </c>
      <c r="H32" s="68" t="e">
        <f>'Bieu 5'!#REF!</f>
        <v>#REF!</v>
      </c>
      <c r="I32" s="68" t="e">
        <f>#REF!</f>
        <v>#REF!</v>
      </c>
      <c r="J32" s="54" t="e">
        <f>'Bieu 5'!#REF!</f>
        <v>#REF!</v>
      </c>
      <c r="K32" s="54">
        <v>15</v>
      </c>
      <c r="L32" s="48" t="s">
        <v>78</v>
      </c>
    </row>
    <row r="33" spans="1:12" s="44" customFormat="1" ht="34.35" customHeight="1">
      <c r="A33" s="48">
        <v>22</v>
      </c>
      <c r="B33" s="49" t="s">
        <v>79</v>
      </c>
      <c r="C33" s="48" t="s">
        <v>5</v>
      </c>
      <c r="D33" s="50" t="e">
        <f>'Bieu 5'!#REF!</f>
        <v>#REF!</v>
      </c>
      <c r="E33" s="50" t="e">
        <f>#REF!</f>
        <v>#REF!</v>
      </c>
      <c r="F33" s="50" t="e">
        <f>'Bieu 5'!#REF!</f>
        <v>#REF!</v>
      </c>
      <c r="G33" s="50" t="e">
        <f>'Bieu 5'!#REF!</f>
        <v>#REF!</v>
      </c>
      <c r="H33" s="50" t="e">
        <f>'Bieu 5'!#REF!</f>
        <v>#REF!</v>
      </c>
      <c r="I33" s="50" t="e">
        <f>#REF!</f>
        <v>#REF!</v>
      </c>
      <c r="J33" s="54" t="e">
        <f>'Bieu 5'!#REF!</f>
        <v>#REF!</v>
      </c>
      <c r="K33" s="54" t="s">
        <v>99</v>
      </c>
      <c r="L33" s="48" t="s">
        <v>78</v>
      </c>
    </row>
    <row r="34" spans="1:12" s="44" customFormat="1" ht="32.1" customHeight="1">
      <c r="A34" s="48">
        <v>23</v>
      </c>
      <c r="B34" s="49" t="s">
        <v>80</v>
      </c>
      <c r="C34" s="48" t="s">
        <v>13</v>
      </c>
      <c r="D34" s="68" t="e">
        <f>'Bieu 5'!#REF!</f>
        <v>#REF!</v>
      </c>
      <c r="E34" s="68" t="e">
        <f>#REF!</f>
        <v>#REF!</v>
      </c>
      <c r="F34" s="68" t="e">
        <f>'Bieu 5'!#REF!</f>
        <v>#REF!</v>
      </c>
      <c r="G34" s="68" t="e">
        <f>'Bieu 5'!#REF!</f>
        <v>#REF!</v>
      </c>
      <c r="H34" s="68" t="e">
        <f>'Bieu 5'!#REF!</f>
        <v>#REF!</v>
      </c>
      <c r="I34" s="68" t="e">
        <f>#REF!</f>
        <v>#REF!</v>
      </c>
      <c r="J34" s="54" t="e">
        <f>'Bieu 5'!#REF!</f>
        <v>#REF!</v>
      </c>
      <c r="K34" s="54">
        <v>74</v>
      </c>
      <c r="L34" s="48" t="s">
        <v>42</v>
      </c>
    </row>
    <row r="35" spans="1:12" s="44" customFormat="1" ht="25.35" customHeight="1">
      <c r="A35" s="48">
        <v>24</v>
      </c>
      <c r="B35" s="49" t="s">
        <v>81</v>
      </c>
      <c r="C35" s="48" t="s">
        <v>82</v>
      </c>
      <c r="D35" s="60" t="e">
        <f>'Bieu 5'!#REF!</f>
        <v>#REF!</v>
      </c>
      <c r="E35" s="60" t="e">
        <f>'Bieu 5'!#REF!</f>
        <v>#REF!</v>
      </c>
      <c r="F35" s="60" t="e">
        <f>'Bieu 5'!#REF!</f>
        <v>#REF!</v>
      </c>
      <c r="G35" s="60" t="e">
        <f>'Bieu 5'!#REF!</f>
        <v>#REF!</v>
      </c>
      <c r="H35" s="60" t="e">
        <f>'Bieu 5'!#REF!</f>
        <v>#REF!</v>
      </c>
      <c r="I35" s="60" t="e">
        <f>'Bieu 5'!#REF!</f>
        <v>#REF!</v>
      </c>
      <c r="J35" s="60" t="e">
        <f>'Bieu 5'!#REF!</f>
        <v>#REF!</v>
      </c>
      <c r="K35" s="48">
        <v>7</v>
      </c>
      <c r="L35" s="48" t="s">
        <v>30</v>
      </c>
    </row>
    <row r="36" spans="1:12" s="44" customFormat="1" ht="35.450000000000003" customHeight="1">
      <c r="A36" s="48">
        <v>25</v>
      </c>
      <c r="B36" s="49" t="s">
        <v>83</v>
      </c>
      <c r="C36" s="48" t="s">
        <v>5</v>
      </c>
      <c r="D36" s="67" t="e">
        <f>#REF!</f>
        <v>#REF!</v>
      </c>
      <c r="E36" s="67" t="e">
        <f>#REF!</f>
        <v>#REF!</v>
      </c>
      <c r="F36" s="67" t="e">
        <f>#REF!</f>
        <v>#REF!</v>
      </c>
      <c r="G36" s="67" t="e">
        <f>#REF!</f>
        <v>#REF!</v>
      </c>
      <c r="H36" s="67" t="e">
        <f>#REF!</f>
        <v>#REF!</v>
      </c>
      <c r="I36" s="51" t="e">
        <f>#REF!</f>
        <v>#REF!</v>
      </c>
      <c r="J36" s="48" t="e">
        <f>#REF!</f>
        <v>#REF!</v>
      </c>
      <c r="K36" s="61" t="s">
        <v>12</v>
      </c>
      <c r="L36" s="48" t="s">
        <v>30</v>
      </c>
    </row>
    <row r="37" spans="1:12" s="44" customFormat="1" ht="25.35" customHeight="1">
      <c r="A37" s="48">
        <v>26</v>
      </c>
      <c r="B37" s="49" t="s">
        <v>84</v>
      </c>
      <c r="C37" s="48" t="s">
        <v>85</v>
      </c>
      <c r="D37" s="65" t="e">
        <f>#REF!</f>
        <v>#REF!</v>
      </c>
      <c r="E37" s="65" t="e">
        <f>#REF!</f>
        <v>#REF!</v>
      </c>
      <c r="F37" s="65" t="e">
        <f>#REF!</f>
        <v>#REF!</v>
      </c>
      <c r="G37" s="65" t="e">
        <f>#REF!</f>
        <v>#REF!</v>
      </c>
      <c r="H37" s="65" t="e">
        <f>#REF!</f>
        <v>#REF!</v>
      </c>
      <c r="I37" s="68" t="e">
        <f>#REF!</f>
        <v>#REF!</v>
      </c>
      <c r="J37" s="48" t="e">
        <f>#REF!</f>
        <v>#REF!</v>
      </c>
      <c r="K37" s="48">
        <v>100</v>
      </c>
      <c r="L37" s="48" t="s">
        <v>78</v>
      </c>
    </row>
    <row r="38" spans="1:12" s="44" customFormat="1" ht="25.35" customHeight="1">
      <c r="A38" s="48">
        <v>27</v>
      </c>
      <c r="B38" s="49" t="s">
        <v>86</v>
      </c>
      <c r="C38" s="48" t="s">
        <v>87</v>
      </c>
      <c r="D38" s="50" t="e">
        <f>#REF!</f>
        <v>#REF!</v>
      </c>
      <c r="E38" s="50" t="e">
        <f>#REF!</f>
        <v>#REF!</v>
      </c>
      <c r="F38" s="50" t="e">
        <f>#REF!</f>
        <v>#REF!</v>
      </c>
      <c r="G38" s="50" t="e">
        <f>#REF!</f>
        <v>#REF!</v>
      </c>
      <c r="H38" s="50" t="e">
        <f>#REF!</f>
        <v>#REF!</v>
      </c>
      <c r="I38" s="50" t="e">
        <f>#REF!</f>
        <v>#REF!</v>
      </c>
      <c r="J38" s="124" t="e">
        <f>#REF!</f>
        <v>#REF!</v>
      </c>
      <c r="K38" s="48">
        <v>9.5</v>
      </c>
      <c r="L38" s="48" t="s">
        <v>42</v>
      </c>
    </row>
    <row r="39" spans="1:12" s="44" customFormat="1" ht="25.35" customHeight="1">
      <c r="A39" s="48" t="s">
        <v>88</v>
      </c>
      <c r="B39" s="49" t="s">
        <v>89</v>
      </c>
      <c r="C39" s="48"/>
      <c r="D39" s="50"/>
      <c r="E39" s="50"/>
      <c r="F39" s="48"/>
      <c r="G39" s="48"/>
      <c r="H39" s="48"/>
      <c r="I39" s="48"/>
      <c r="J39" s="48"/>
      <c r="K39" s="48"/>
      <c r="L39" s="48"/>
    </row>
    <row r="40" spans="1:12" s="44" customFormat="1" ht="25.35" customHeight="1">
      <c r="A40" s="48">
        <v>28</v>
      </c>
      <c r="B40" s="49" t="s">
        <v>90</v>
      </c>
      <c r="C40" s="48" t="s">
        <v>5</v>
      </c>
      <c r="D40" s="50" t="e">
        <f>#REF!</f>
        <v>#REF!</v>
      </c>
      <c r="E40" s="50" t="e">
        <f>#REF!</f>
        <v>#REF!</v>
      </c>
      <c r="F40" s="50" t="e">
        <f>#REF!</f>
        <v>#REF!</v>
      </c>
      <c r="G40" s="50" t="e">
        <f>#REF!</f>
        <v>#REF!</v>
      </c>
      <c r="H40" s="50" t="e">
        <f>#REF!</f>
        <v>#REF!</v>
      </c>
      <c r="I40" s="59" t="e">
        <f>+#REF!</f>
        <v>#REF!</v>
      </c>
      <c r="J40" s="48" t="e">
        <f>#REF!</f>
        <v>#REF!</v>
      </c>
      <c r="K40" s="48">
        <v>40.6</v>
      </c>
      <c r="L40" s="48" t="s">
        <v>42</v>
      </c>
    </row>
    <row r="41" spans="1:12" s="44" customFormat="1" ht="35.1" customHeight="1">
      <c r="A41" s="48">
        <v>29</v>
      </c>
      <c r="B41" s="49" t="s">
        <v>91</v>
      </c>
      <c r="C41" s="48" t="s">
        <v>5</v>
      </c>
      <c r="D41" s="60" t="e">
        <f>#REF!</f>
        <v>#REF!</v>
      </c>
      <c r="E41" s="60" t="e">
        <f>#REF!</f>
        <v>#REF!</v>
      </c>
      <c r="F41" s="60" t="e">
        <f>#REF!</f>
        <v>#REF!</v>
      </c>
      <c r="G41" s="60" t="e">
        <f>#REF!</f>
        <v>#REF!</v>
      </c>
      <c r="H41" s="60" t="e">
        <f>#REF!</f>
        <v>#REF!</v>
      </c>
      <c r="I41" s="51" t="e">
        <f>+#REF!</f>
        <v>#REF!</v>
      </c>
      <c r="J41" s="48" t="e">
        <f>#REF!</f>
        <v>#REF!</v>
      </c>
      <c r="K41" s="48">
        <v>84</v>
      </c>
      <c r="L41" s="48" t="s">
        <v>78</v>
      </c>
    </row>
    <row r="42" spans="1:12" s="44" customFormat="1" ht="32.1" customHeight="1">
      <c r="A42" s="48">
        <v>30</v>
      </c>
      <c r="B42" s="49" t="s">
        <v>92</v>
      </c>
      <c r="C42" s="48" t="s">
        <v>5</v>
      </c>
      <c r="D42" s="60" t="e">
        <f>#REF!</f>
        <v>#REF!</v>
      </c>
      <c r="E42" s="60" t="e">
        <f>#REF!</f>
        <v>#REF!</v>
      </c>
      <c r="F42" s="60" t="e">
        <f>#REF!</f>
        <v>#REF!</v>
      </c>
      <c r="G42" s="60" t="e">
        <f>#REF!</f>
        <v>#REF!</v>
      </c>
      <c r="H42" s="60" t="e">
        <f>#REF!</f>
        <v>#REF!</v>
      </c>
      <c r="I42" s="60" t="e">
        <f>#REF!</f>
        <v>#REF!</v>
      </c>
      <c r="J42" s="48" t="e">
        <f>#REF!</f>
        <v>#REF!</v>
      </c>
      <c r="K42" s="48">
        <v>95</v>
      </c>
      <c r="L42" s="48" t="s">
        <v>30</v>
      </c>
    </row>
    <row r="43" spans="1:12" s="41" customFormat="1" ht="17.25" thickBot="1">
      <c r="A43" s="42"/>
      <c r="B43" s="42"/>
      <c r="C43" s="42"/>
      <c r="D43" s="43"/>
      <c r="E43" s="43"/>
      <c r="F43" s="42"/>
      <c r="G43" s="42"/>
      <c r="H43" s="42"/>
      <c r="I43" s="42"/>
      <c r="J43" s="42"/>
      <c r="K43" s="42"/>
      <c r="L43" s="42"/>
    </row>
    <row r="44" spans="1:12" ht="13.5" thickTop="1"/>
  </sheetData>
  <mergeCells count="14">
    <mergeCell ref="J4:K4"/>
    <mergeCell ref="L4:L5"/>
    <mergeCell ref="E4:E5"/>
    <mergeCell ref="A30:L30"/>
    <mergeCell ref="A1:L1"/>
    <mergeCell ref="A2:L2"/>
    <mergeCell ref="A4:A5"/>
    <mergeCell ref="B4:B5"/>
    <mergeCell ref="C4:C5"/>
    <mergeCell ref="D4:D5"/>
    <mergeCell ref="F4:F5"/>
    <mergeCell ref="G4:G5"/>
    <mergeCell ref="H4:H5"/>
    <mergeCell ref="I4:I5"/>
  </mergeCells>
  <phoneticPr fontId="24" type="noConversion"/>
  <pageMargins left="0.62" right="0.41" top="0.9" bottom="1.2" header="0.43" footer="0.5"/>
  <pageSetup paperSize="9" scale="95" firstPageNumber="61" orientation="landscape" horizontalDpi="300" r:id="rId1"/>
  <headerFooter alignWithMargins="0">
    <oddFooter>&amp;C&amp;P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O145"/>
  <sheetViews>
    <sheetView view="pageBreakPreview" zoomScale="70" zoomScaleSheetLayoutView="70" workbookViewId="0">
      <pane ySplit="5" topLeftCell="A6" activePane="bottomLeft" state="frozen"/>
      <selection pane="bottomLeft" activeCell="B17" sqref="B17"/>
    </sheetView>
  </sheetViews>
  <sheetFormatPr defaultColWidth="9.140625" defaultRowHeight="16.5"/>
  <cols>
    <col min="1" max="1" width="7.28515625" style="396" customWidth="1"/>
    <col min="2" max="2" width="60.7109375" style="397" customWidth="1"/>
    <col min="3" max="3" width="17.7109375" style="398" customWidth="1"/>
    <col min="4" max="4" width="16.140625" style="398" customWidth="1"/>
    <col min="5" max="5" width="14.85546875" style="384" customWidth="1"/>
    <col min="6" max="6" width="17.5703125" style="384" customWidth="1"/>
    <col min="7" max="8" width="20.85546875" style="384" customWidth="1"/>
    <col min="9" max="9" width="16.42578125" style="384" hidden="1" customWidth="1"/>
    <col min="10" max="10" width="18.28515625" style="399" hidden="1" customWidth="1"/>
    <col min="11" max="11" width="19" style="396" hidden="1" customWidth="1"/>
    <col min="12" max="14" width="22.28515625" style="398" customWidth="1"/>
    <col min="15" max="15" width="58.5703125" style="384" customWidth="1"/>
    <col min="16" max="19" width="14.85546875" style="384" customWidth="1"/>
    <col min="20" max="24" width="22.85546875" style="384" customWidth="1"/>
    <col min="25" max="25" width="14" style="384" customWidth="1"/>
    <col min="26" max="27" width="16.7109375" style="384" customWidth="1"/>
    <col min="28" max="28" width="17.5703125" style="384" customWidth="1"/>
    <col min="29" max="29" width="16.28515625" style="384" customWidth="1"/>
    <col min="30" max="30" width="17.42578125" style="384" customWidth="1"/>
    <col min="31" max="31" width="13.85546875" style="384" customWidth="1"/>
    <col min="32" max="32" width="18.140625" style="384" customWidth="1"/>
    <col min="33" max="33" width="12.28515625" style="384" customWidth="1"/>
    <col min="34" max="34" width="12.5703125" style="384" customWidth="1"/>
    <col min="35" max="16384" width="9.140625" style="384"/>
  </cols>
  <sheetData>
    <row r="1" spans="1:15">
      <c r="A1" s="1501" t="s">
        <v>707</v>
      </c>
      <c r="B1" s="1501"/>
      <c r="C1" s="1501"/>
      <c r="D1" s="1501"/>
      <c r="E1" s="1501"/>
      <c r="F1" s="1501"/>
      <c r="G1" s="1501"/>
      <c r="H1" s="1501"/>
      <c r="I1" s="1501"/>
      <c r="J1" s="1501"/>
      <c r="K1" s="1501"/>
      <c r="L1" s="1501"/>
      <c r="M1" s="441"/>
      <c r="N1" s="441"/>
    </row>
    <row r="2" spans="1:15">
      <c r="A2" s="1502" t="s">
        <v>709</v>
      </c>
      <c r="B2" s="1502"/>
      <c r="C2" s="1502"/>
      <c r="D2" s="1502"/>
      <c r="E2" s="1502"/>
      <c r="F2" s="1502"/>
      <c r="G2" s="1502"/>
      <c r="H2" s="1502"/>
      <c r="I2" s="1502"/>
      <c r="J2" s="1502"/>
      <c r="K2" s="1502"/>
      <c r="L2" s="1502"/>
      <c r="M2" s="442"/>
      <c r="N2" s="442"/>
    </row>
    <row r="3" spans="1:15">
      <c r="A3" s="1503" t="s">
        <v>887</v>
      </c>
      <c r="B3" s="1503"/>
      <c r="C3" s="1503"/>
      <c r="D3" s="1503"/>
      <c r="E3" s="1503"/>
      <c r="F3" s="1503"/>
      <c r="G3" s="1503"/>
      <c r="H3" s="1503"/>
      <c r="I3" s="1503"/>
      <c r="J3" s="1503"/>
      <c r="K3" s="1503"/>
      <c r="L3" s="1503"/>
      <c r="M3" s="409"/>
      <c r="N3" s="409"/>
    </row>
    <row r="4" spans="1:15" s="391" customFormat="1">
      <c r="A4" s="1504" t="s">
        <v>501</v>
      </c>
      <c r="B4" s="1504" t="s">
        <v>289</v>
      </c>
      <c r="C4" s="1504" t="s">
        <v>20</v>
      </c>
      <c r="D4" s="1504" t="s">
        <v>559</v>
      </c>
      <c r="E4" s="1504" t="s">
        <v>543</v>
      </c>
      <c r="F4" s="1504"/>
      <c r="G4" s="1504"/>
      <c r="H4" s="443"/>
      <c r="I4" s="1504" t="s">
        <v>545</v>
      </c>
      <c r="J4" s="1504"/>
      <c r="K4" s="1504"/>
      <c r="L4" s="1504" t="s">
        <v>667</v>
      </c>
      <c r="M4" s="442"/>
      <c r="N4" s="431"/>
    </row>
    <row r="5" spans="1:15" s="391" customFormat="1" ht="49.5">
      <c r="A5" s="1504"/>
      <c r="B5" s="1504"/>
      <c r="C5" s="1504"/>
      <c r="D5" s="1504"/>
      <c r="E5" s="443" t="s">
        <v>560</v>
      </c>
      <c r="F5" s="443" t="s">
        <v>561</v>
      </c>
      <c r="G5" s="443" t="s">
        <v>562</v>
      </c>
      <c r="H5" s="443" t="s">
        <v>704</v>
      </c>
      <c r="I5" s="443" t="s">
        <v>560</v>
      </c>
      <c r="J5" s="443" t="s">
        <v>563</v>
      </c>
      <c r="K5" s="443" t="s">
        <v>564</v>
      </c>
      <c r="L5" s="1504"/>
      <c r="M5" s="442"/>
      <c r="N5" s="431"/>
      <c r="O5" s="391">
        <v>2025</v>
      </c>
    </row>
    <row r="6" spans="1:15" s="391" customFormat="1">
      <c r="A6" s="547" t="s">
        <v>3</v>
      </c>
      <c r="B6" s="662" t="s">
        <v>290</v>
      </c>
      <c r="C6" s="663"/>
      <c r="D6" s="664"/>
      <c r="E6" s="664"/>
      <c r="F6" s="664"/>
      <c r="G6" s="664"/>
      <c r="H6" s="432"/>
      <c r="I6" s="432"/>
      <c r="J6" s="432"/>
      <c r="K6" s="432"/>
      <c r="L6" s="432"/>
      <c r="M6" s="442"/>
      <c r="N6" s="431"/>
    </row>
    <row r="7" spans="1:15" s="391" customFormat="1" ht="51.75">
      <c r="A7" s="665">
        <v>1</v>
      </c>
      <c r="B7" s="662" t="s">
        <v>675</v>
      </c>
      <c r="C7" s="663"/>
      <c r="D7" s="664"/>
      <c r="E7" s="664"/>
      <c r="F7" s="664"/>
      <c r="G7" s="664"/>
      <c r="H7" s="432"/>
      <c r="I7" s="432"/>
      <c r="J7" s="432"/>
      <c r="K7" s="432"/>
      <c r="L7" s="439" t="s">
        <v>708</v>
      </c>
      <c r="M7" s="442"/>
      <c r="N7" s="431"/>
    </row>
    <row r="8" spans="1:15" s="391" customFormat="1" ht="17.25">
      <c r="A8" s="665" t="s">
        <v>311</v>
      </c>
      <c r="B8" s="666" t="s">
        <v>874</v>
      </c>
      <c r="C8" s="663" t="s">
        <v>352</v>
      </c>
      <c r="D8" s="667">
        <v>55612.064132612199</v>
      </c>
      <c r="E8" s="668">
        <v>59485.58</v>
      </c>
      <c r="F8" s="669">
        <v>55853.001341658419</v>
      </c>
      <c r="G8" s="670">
        <f>F8/D8*100</f>
        <v>100.43324629791061</v>
      </c>
      <c r="H8" s="670">
        <f>F8/E8*100</f>
        <v>93.893345818698265</v>
      </c>
      <c r="I8" s="432"/>
      <c r="J8" s="432"/>
      <c r="K8" s="432"/>
      <c r="L8" s="432"/>
      <c r="M8" s="437">
        <f>F8/D8*100</f>
        <v>100.43324629791061</v>
      </c>
      <c r="N8" s="431"/>
    </row>
    <row r="9" spans="1:15" s="391" customFormat="1" ht="17.25">
      <c r="A9" s="547"/>
      <c r="B9" s="671" t="s">
        <v>875</v>
      </c>
      <c r="C9" s="663" t="s">
        <v>352</v>
      </c>
      <c r="D9" s="667">
        <v>38314.383466952204</v>
      </c>
      <c r="E9" s="668">
        <v>44411.28</v>
      </c>
      <c r="F9" s="672">
        <v>40923.281575398418</v>
      </c>
      <c r="G9" s="670">
        <f t="shared" ref="G9:G59" si="0">F9/D9*100</f>
        <v>106.80918723564091</v>
      </c>
      <c r="H9" s="670">
        <f t="shared" ref="H9:H22" si="1">F9/E9*100</f>
        <v>92.146142996550466</v>
      </c>
      <c r="I9" s="432"/>
      <c r="J9" s="432"/>
      <c r="K9" s="432"/>
      <c r="L9" s="432"/>
      <c r="M9" s="437">
        <f t="shared" ref="M9:M22" si="2">F9/D9*100</f>
        <v>106.80918723564091</v>
      </c>
      <c r="N9" s="431"/>
    </row>
    <row r="10" spans="1:15" s="391" customFormat="1">
      <c r="A10" s="547"/>
      <c r="B10" s="673" t="s">
        <v>676</v>
      </c>
      <c r="C10" s="663" t="s">
        <v>352</v>
      </c>
      <c r="D10" s="667">
        <v>36750.014770952206</v>
      </c>
      <c r="E10" s="664"/>
      <c r="F10" s="674">
        <v>35537.681575398419</v>
      </c>
      <c r="G10" s="670">
        <f t="shared" si="0"/>
        <v>96.701135487673227</v>
      </c>
      <c r="H10" s="670"/>
      <c r="I10" s="432"/>
      <c r="J10" s="432"/>
      <c r="K10" s="432"/>
      <c r="L10" s="432"/>
      <c r="M10" s="437">
        <f t="shared" si="2"/>
        <v>96.701135487673227</v>
      </c>
      <c r="N10" s="431"/>
    </row>
    <row r="11" spans="1:15" s="436" customFormat="1" ht="17.25">
      <c r="A11" s="547"/>
      <c r="B11" s="675" t="s">
        <v>677</v>
      </c>
      <c r="C11" s="676" t="s">
        <v>352</v>
      </c>
      <c r="D11" s="677">
        <v>29848.080385499998</v>
      </c>
      <c r="E11" s="678">
        <v>31852.639999999999</v>
      </c>
      <c r="F11" s="679">
        <v>30798.443706027196</v>
      </c>
      <c r="G11" s="680">
        <f t="shared" si="0"/>
        <v>103.18400147765911</v>
      </c>
      <c r="H11" s="680">
        <f t="shared" si="1"/>
        <v>96.690395854243789</v>
      </c>
      <c r="I11" s="434"/>
      <c r="J11" s="434"/>
      <c r="K11" s="434"/>
      <c r="L11" s="434"/>
      <c r="M11" s="437">
        <f t="shared" si="2"/>
        <v>103.18400147765911</v>
      </c>
      <c r="N11" s="435"/>
    </row>
    <row r="12" spans="1:15" s="391" customFormat="1">
      <c r="A12" s="547"/>
      <c r="B12" s="681" t="s">
        <v>701</v>
      </c>
      <c r="C12" s="682" t="s">
        <v>352</v>
      </c>
      <c r="D12" s="683">
        <v>26799.620385499999</v>
      </c>
      <c r="E12" s="684">
        <v>29354.12</v>
      </c>
      <c r="F12" s="685">
        <v>27895.700094027197</v>
      </c>
      <c r="G12" s="686">
        <f t="shared" si="0"/>
        <v>104.08990759108003</v>
      </c>
      <c r="H12" s="686">
        <f t="shared" si="1"/>
        <v>95.031634721215269</v>
      </c>
      <c r="I12" s="432"/>
      <c r="J12" s="432"/>
      <c r="K12" s="432"/>
      <c r="L12" s="432"/>
      <c r="M12" s="437">
        <f t="shared" si="2"/>
        <v>104.08990759108003</v>
      </c>
      <c r="N12" s="431"/>
    </row>
    <row r="13" spans="1:15" s="436" customFormat="1" ht="17.25">
      <c r="A13" s="547"/>
      <c r="B13" s="687" t="s">
        <v>678</v>
      </c>
      <c r="C13" s="676" t="s">
        <v>352</v>
      </c>
      <c r="D13" s="688">
        <v>17297.680665659998</v>
      </c>
      <c r="E13" s="689">
        <v>15074.3</v>
      </c>
      <c r="F13" s="690">
        <v>14929.719766259999</v>
      </c>
      <c r="G13" s="686">
        <f t="shared" si="0"/>
        <v>86.310529456697836</v>
      </c>
      <c r="H13" s="686">
        <f t="shared" si="1"/>
        <v>99.040882603238629</v>
      </c>
      <c r="I13" s="434"/>
      <c r="J13" s="434"/>
      <c r="K13" s="434"/>
      <c r="L13" s="434"/>
      <c r="M13" s="437">
        <f t="shared" si="2"/>
        <v>86.310529456697836</v>
      </c>
      <c r="N13" s="435"/>
    </row>
    <row r="14" spans="1:15" s="436" customFormat="1" ht="17.25">
      <c r="A14" s="546"/>
      <c r="B14" s="687" t="s">
        <v>679</v>
      </c>
      <c r="C14" s="676" t="s">
        <v>352</v>
      </c>
      <c r="D14" s="688">
        <v>9501.9397198400002</v>
      </c>
      <c r="E14" s="689">
        <v>14279.82</v>
      </c>
      <c r="F14" s="691">
        <v>12965.9803277672</v>
      </c>
      <c r="G14" s="686">
        <f t="shared" si="0"/>
        <v>136.45614169383015</v>
      </c>
      <c r="H14" s="686">
        <f t="shared" si="1"/>
        <v>90.799326096317742</v>
      </c>
      <c r="I14" s="434"/>
      <c r="J14" s="434"/>
      <c r="K14" s="434"/>
      <c r="L14" s="434"/>
      <c r="M14" s="437">
        <f t="shared" si="2"/>
        <v>136.45614169383015</v>
      </c>
      <c r="N14" s="435"/>
    </row>
    <row r="15" spans="1:15" s="391" customFormat="1">
      <c r="A15" s="665"/>
      <c r="B15" s="681" t="s">
        <v>680</v>
      </c>
      <c r="C15" s="682" t="s">
        <v>352</v>
      </c>
      <c r="D15" s="683">
        <v>7937.5710238399997</v>
      </c>
      <c r="E15" s="689">
        <v>8389.32</v>
      </c>
      <c r="F15" s="692">
        <v>7580.3803277672005</v>
      </c>
      <c r="G15" s="686">
        <f t="shared" si="0"/>
        <v>95.5</v>
      </c>
      <c r="H15" s="686">
        <f t="shared" si="1"/>
        <v>90.357506064462925</v>
      </c>
      <c r="I15" s="432"/>
      <c r="J15" s="432"/>
      <c r="K15" s="432"/>
      <c r="L15" s="432"/>
      <c r="M15" s="437">
        <f t="shared" si="2"/>
        <v>95.5</v>
      </c>
      <c r="N15" s="431"/>
    </row>
    <row r="16" spans="1:15" s="391" customFormat="1">
      <c r="A16" s="665"/>
      <c r="B16" s="681" t="s">
        <v>681</v>
      </c>
      <c r="C16" s="682" t="s">
        <v>352</v>
      </c>
      <c r="D16" s="693">
        <v>1564.368696</v>
      </c>
      <c r="E16" s="689">
        <v>5890.5</v>
      </c>
      <c r="F16" s="694">
        <v>5385.6</v>
      </c>
      <c r="G16" s="686">
        <f t="shared" si="0"/>
        <v>344.26666896177778</v>
      </c>
      <c r="H16" s="686">
        <f t="shared" si="1"/>
        <v>91.428571428571431</v>
      </c>
      <c r="I16" s="432"/>
      <c r="J16" s="432"/>
      <c r="K16" s="432"/>
      <c r="L16" s="432"/>
      <c r="M16" s="437">
        <f t="shared" si="2"/>
        <v>344.26666896177778</v>
      </c>
      <c r="N16" s="431"/>
    </row>
    <row r="17" spans="1:14" s="391" customFormat="1">
      <c r="A17" s="665"/>
      <c r="B17" s="681" t="s">
        <v>682</v>
      </c>
      <c r="C17" s="682" t="s">
        <v>352</v>
      </c>
      <c r="D17" s="695">
        <v>3048.46</v>
      </c>
      <c r="E17" s="684">
        <v>2498.52</v>
      </c>
      <c r="F17" s="685">
        <v>2902.7436119999998</v>
      </c>
      <c r="G17" s="686">
        <f t="shared" si="0"/>
        <v>95.22</v>
      </c>
      <c r="H17" s="686">
        <f t="shared" si="1"/>
        <v>116.17852216512175</v>
      </c>
      <c r="I17" s="432"/>
      <c r="J17" s="432"/>
      <c r="K17" s="432"/>
      <c r="L17" s="432"/>
      <c r="M17" s="437">
        <f t="shared" si="2"/>
        <v>95.22</v>
      </c>
      <c r="N17" s="431"/>
    </row>
    <row r="18" spans="1:14" s="391" customFormat="1" ht="17.25">
      <c r="A18" s="696"/>
      <c r="B18" s="675" t="s">
        <v>683</v>
      </c>
      <c r="C18" s="697" t="s">
        <v>352</v>
      </c>
      <c r="D18" s="698">
        <v>16650.361000000001</v>
      </c>
      <c r="E18" s="678">
        <v>18304.689999999999</v>
      </c>
      <c r="F18" s="699">
        <v>15761.2317226</v>
      </c>
      <c r="G18" s="680">
        <f t="shared" si="0"/>
        <v>94.659999999999982</v>
      </c>
      <c r="H18" s="670">
        <f t="shared" si="1"/>
        <v>86.104881987075444</v>
      </c>
      <c r="I18" s="432"/>
      <c r="J18" s="432"/>
      <c r="K18" s="432"/>
      <c r="L18" s="432"/>
      <c r="M18" s="437">
        <f t="shared" si="2"/>
        <v>94.659999999999982</v>
      </c>
      <c r="N18" s="431"/>
    </row>
    <row r="19" spans="1:14" s="391" customFormat="1" ht="17.25">
      <c r="A19" s="696"/>
      <c r="B19" s="675" t="s">
        <v>684</v>
      </c>
      <c r="C19" s="697" t="s">
        <v>352</v>
      </c>
      <c r="D19" s="679">
        <v>9113.6227471121929</v>
      </c>
      <c r="E19" s="678">
        <v>9328.25</v>
      </c>
      <c r="F19" s="679">
        <v>9293.3259130312217</v>
      </c>
      <c r="G19" s="680">
        <f t="shared" si="0"/>
        <v>101.97180825787386</v>
      </c>
      <c r="H19" s="670">
        <f t="shared" si="1"/>
        <v>99.625609444764251</v>
      </c>
      <c r="I19" s="432"/>
      <c r="J19" s="432"/>
      <c r="K19" s="432"/>
      <c r="L19" s="432"/>
      <c r="M19" s="437">
        <f t="shared" si="2"/>
        <v>101.97180825787386</v>
      </c>
      <c r="N19" s="431"/>
    </row>
    <row r="20" spans="1:14" s="391" customFormat="1">
      <c r="A20" s="546"/>
      <c r="B20" s="687" t="s">
        <v>685</v>
      </c>
      <c r="C20" s="676" t="s">
        <v>352</v>
      </c>
      <c r="D20" s="700">
        <v>4963.902</v>
      </c>
      <c r="E20" s="689">
        <v>5035.97</v>
      </c>
      <c r="F20" s="701">
        <v>5000.3050665693036</v>
      </c>
      <c r="G20" s="686">
        <f t="shared" si="0"/>
        <v>100.73335586740639</v>
      </c>
      <c r="H20" s="686">
        <f t="shared" si="1"/>
        <v>99.291796149883808</v>
      </c>
      <c r="I20" s="432"/>
      <c r="J20" s="432"/>
      <c r="K20" s="432"/>
      <c r="L20" s="432"/>
      <c r="M20" s="437">
        <f t="shared" si="2"/>
        <v>100.73335586740639</v>
      </c>
      <c r="N20" s="431"/>
    </row>
    <row r="21" spans="1:14" s="391" customFormat="1">
      <c r="A21" s="546"/>
      <c r="B21" s="687" t="s">
        <v>686</v>
      </c>
      <c r="C21" s="676" t="s">
        <v>352</v>
      </c>
      <c r="D21" s="700">
        <v>922.202</v>
      </c>
      <c r="E21" s="702">
        <v>914.17</v>
      </c>
      <c r="F21" s="701">
        <v>902.1900943969689</v>
      </c>
      <c r="G21" s="686">
        <f t="shared" si="0"/>
        <v>97.829986748778353</v>
      </c>
      <c r="H21" s="686">
        <f t="shared" si="1"/>
        <v>98.689531968558256</v>
      </c>
      <c r="I21" s="432"/>
      <c r="J21" s="432"/>
      <c r="K21" s="432"/>
      <c r="L21" s="432"/>
      <c r="M21" s="437">
        <f t="shared" si="2"/>
        <v>97.829986748778353</v>
      </c>
      <c r="N21" s="431"/>
    </row>
    <row r="22" spans="1:14" s="391" customFormat="1">
      <c r="A22" s="546"/>
      <c r="B22" s="687" t="s">
        <v>687</v>
      </c>
      <c r="C22" s="676" t="s">
        <v>352</v>
      </c>
      <c r="D22" s="701">
        <v>3227.5187471121922</v>
      </c>
      <c r="E22" s="689">
        <v>3378.12</v>
      </c>
      <c r="F22" s="701">
        <v>3390.8307520649487</v>
      </c>
      <c r="G22" s="686">
        <f t="shared" si="0"/>
        <v>105.05998625411175</v>
      </c>
      <c r="H22" s="686">
        <f t="shared" si="1"/>
        <v>100.37626703802556</v>
      </c>
      <c r="I22" s="432"/>
      <c r="J22" s="432"/>
      <c r="K22" s="432"/>
      <c r="L22" s="432"/>
      <c r="M22" s="437">
        <f t="shared" si="2"/>
        <v>105.05998625411175</v>
      </c>
      <c r="N22" s="431"/>
    </row>
    <row r="23" spans="1:14" s="391" customFormat="1">
      <c r="A23" s="665"/>
      <c r="B23" s="703" t="s">
        <v>688</v>
      </c>
      <c r="C23" s="704" t="s">
        <v>5</v>
      </c>
      <c r="D23" s="701"/>
      <c r="E23" s="664"/>
      <c r="F23" s="701"/>
      <c r="G23" s="686"/>
      <c r="H23" s="433"/>
      <c r="I23" s="432"/>
      <c r="J23" s="432"/>
      <c r="K23" s="432"/>
      <c r="L23" s="432"/>
      <c r="M23" s="442"/>
      <c r="N23" s="431"/>
    </row>
    <row r="24" spans="1:14" s="391" customFormat="1" ht="33">
      <c r="A24" s="665"/>
      <c r="B24" s="703" t="s">
        <v>689</v>
      </c>
      <c r="C24" s="704" t="s">
        <v>5</v>
      </c>
      <c r="D24" s="701"/>
      <c r="E24" s="664"/>
      <c r="F24" s="701"/>
      <c r="G24" s="686"/>
      <c r="H24" s="433"/>
      <c r="I24" s="432"/>
      <c r="J24" s="432"/>
      <c r="K24" s="432"/>
      <c r="L24" s="432"/>
      <c r="M24" s="442"/>
      <c r="N24" s="431"/>
    </row>
    <row r="25" spans="1:14" s="391" customFormat="1" ht="34.5">
      <c r="A25" s="665" t="s">
        <v>312</v>
      </c>
      <c r="B25" s="666" t="s">
        <v>876</v>
      </c>
      <c r="C25" s="682" t="s">
        <v>352</v>
      </c>
      <c r="D25" s="669">
        <v>80599.368000000002</v>
      </c>
      <c r="E25" s="705">
        <v>91590.399999999994</v>
      </c>
      <c r="F25" s="669">
        <v>82432.191798147425</v>
      </c>
      <c r="G25" s="686"/>
      <c r="H25" s="433"/>
      <c r="I25" s="432"/>
      <c r="J25" s="432"/>
      <c r="K25" s="432"/>
      <c r="L25" s="432"/>
      <c r="M25" s="442"/>
      <c r="N25" s="431"/>
    </row>
    <row r="26" spans="1:14" s="391" customFormat="1" ht="17.25">
      <c r="A26" s="665"/>
      <c r="B26" s="671" t="s">
        <v>875</v>
      </c>
      <c r="C26" s="682" t="s">
        <v>352</v>
      </c>
      <c r="D26" s="706">
        <v>59351.482000000004</v>
      </c>
      <c r="E26" s="707"/>
      <c r="F26" s="708">
        <v>65926.945183687407</v>
      </c>
      <c r="G26" s="686"/>
      <c r="H26" s="433"/>
      <c r="I26" s="432"/>
      <c r="J26" s="432"/>
      <c r="K26" s="432"/>
      <c r="L26" s="432"/>
      <c r="M26" s="442"/>
      <c r="N26" s="431"/>
    </row>
    <row r="27" spans="1:14" s="391" customFormat="1" ht="17.25">
      <c r="A27" s="665"/>
      <c r="B27" s="675" t="s">
        <v>677</v>
      </c>
      <c r="C27" s="682" t="s">
        <v>352</v>
      </c>
      <c r="D27" s="709">
        <v>41852.319000000003</v>
      </c>
      <c r="E27" s="684">
        <v>49609.7</v>
      </c>
      <c r="F27" s="710">
        <v>43544.522540561033</v>
      </c>
      <c r="G27" s="686"/>
      <c r="H27" s="433"/>
      <c r="I27" s="432"/>
      <c r="J27" s="432"/>
      <c r="K27" s="432"/>
      <c r="L27" s="432"/>
      <c r="M27" s="442"/>
      <c r="N27" s="431"/>
    </row>
    <row r="28" spans="1:14" s="391" customFormat="1">
      <c r="A28" s="665"/>
      <c r="B28" s="687" t="s">
        <v>877</v>
      </c>
      <c r="C28" s="682" t="s">
        <v>352</v>
      </c>
      <c r="D28" s="708">
        <v>37331.309000000001</v>
      </c>
      <c r="E28" s="664"/>
      <c r="F28" s="708">
        <v>39110.469646901031</v>
      </c>
      <c r="G28" s="686"/>
      <c r="H28" s="433"/>
      <c r="I28" s="432"/>
      <c r="J28" s="432"/>
      <c r="K28" s="432"/>
      <c r="L28" s="432"/>
      <c r="M28" s="442"/>
      <c r="N28" s="431"/>
    </row>
    <row r="29" spans="1:14" s="391" customFormat="1">
      <c r="A29" s="665"/>
      <c r="B29" s="687" t="s">
        <v>678</v>
      </c>
      <c r="C29" s="682" t="s">
        <v>352</v>
      </c>
      <c r="D29" s="708">
        <v>21247.885999999999</v>
      </c>
      <c r="E29" s="664"/>
      <c r="F29" s="708">
        <v>16505.246614460018</v>
      </c>
      <c r="G29" s="686"/>
      <c r="H29" s="433"/>
      <c r="I29" s="432"/>
      <c r="J29" s="432"/>
      <c r="K29" s="432"/>
      <c r="L29" s="432"/>
      <c r="M29" s="442"/>
      <c r="N29" s="431"/>
    </row>
    <row r="30" spans="1:14" s="391" customFormat="1">
      <c r="A30" s="665"/>
      <c r="B30" s="687" t="s">
        <v>679</v>
      </c>
      <c r="C30" s="682" t="s">
        <v>352</v>
      </c>
      <c r="D30" s="708">
        <v>16083.423000000003</v>
      </c>
      <c r="E30" s="664"/>
      <c r="F30" s="708">
        <v>22605.223032441012</v>
      </c>
      <c r="G30" s="686"/>
      <c r="H30" s="433"/>
      <c r="I30" s="432"/>
      <c r="J30" s="432"/>
      <c r="K30" s="432"/>
      <c r="L30" s="432"/>
      <c r="M30" s="442"/>
      <c r="N30" s="431"/>
    </row>
    <row r="31" spans="1:14" s="391" customFormat="1">
      <c r="A31" s="665"/>
      <c r="B31" s="681" t="s">
        <v>682</v>
      </c>
      <c r="C31" s="682" t="s">
        <v>352</v>
      </c>
      <c r="D31" s="685">
        <v>4521.01</v>
      </c>
      <c r="E31" s="664"/>
      <c r="F31" s="685">
        <v>4434.0528936599994</v>
      </c>
      <c r="G31" s="686"/>
      <c r="H31" s="433"/>
      <c r="I31" s="432"/>
      <c r="J31" s="432"/>
      <c r="K31" s="432"/>
      <c r="L31" s="432"/>
      <c r="M31" s="442"/>
      <c r="N31" s="431"/>
    </row>
    <row r="32" spans="1:14" s="391" customFormat="1" ht="17.25">
      <c r="A32" s="665"/>
      <c r="B32" s="675" t="s">
        <v>683</v>
      </c>
      <c r="C32" s="682" t="s">
        <v>352</v>
      </c>
      <c r="D32" s="711">
        <v>24016.600999999999</v>
      </c>
      <c r="E32" s="684">
        <v>26806.3</v>
      </c>
      <c r="F32" s="699">
        <v>23416.137941797995</v>
      </c>
      <c r="G32" s="686"/>
      <c r="H32" s="433"/>
      <c r="I32" s="432"/>
      <c r="J32" s="432"/>
      <c r="K32" s="432"/>
      <c r="L32" s="432"/>
      <c r="M32" s="442"/>
      <c r="N32" s="431"/>
    </row>
    <row r="33" spans="1:14" s="391" customFormat="1" ht="17.25">
      <c r="A33" s="665"/>
      <c r="B33" s="675" t="s">
        <v>684</v>
      </c>
      <c r="C33" s="682" t="s">
        <v>352</v>
      </c>
      <c r="D33" s="712">
        <v>14730.448</v>
      </c>
      <c r="E33" s="684">
        <v>15174.4</v>
      </c>
      <c r="F33" s="679">
        <v>15471.531315788388</v>
      </c>
      <c r="G33" s="686"/>
      <c r="H33" s="433"/>
      <c r="I33" s="432"/>
      <c r="J33" s="432"/>
      <c r="K33" s="432"/>
      <c r="L33" s="432"/>
      <c r="M33" s="442"/>
      <c r="N33" s="431"/>
    </row>
    <row r="34" spans="1:14" s="391" customFormat="1">
      <c r="A34" s="665"/>
      <c r="B34" s="687" t="s">
        <v>878</v>
      </c>
      <c r="C34" s="682" t="s">
        <v>352</v>
      </c>
      <c r="D34" s="708">
        <v>7822.7620863117918</v>
      </c>
      <c r="E34" s="664"/>
      <c r="F34" s="708">
        <v>8116.5346941969519</v>
      </c>
      <c r="G34" s="686"/>
      <c r="H34" s="433"/>
      <c r="I34" s="432"/>
      <c r="J34" s="432"/>
      <c r="K34" s="432"/>
      <c r="L34" s="432"/>
      <c r="M34" s="442"/>
      <c r="N34" s="431"/>
    </row>
    <row r="35" spans="1:14" s="391" customFormat="1">
      <c r="A35" s="665"/>
      <c r="B35" s="687" t="s">
        <v>879</v>
      </c>
      <c r="C35" s="682" t="s">
        <v>352</v>
      </c>
      <c r="D35" s="708" t="s">
        <v>699</v>
      </c>
      <c r="E35" s="664"/>
      <c r="F35" s="708" t="s">
        <v>699</v>
      </c>
      <c r="G35" s="686"/>
      <c r="H35" s="433"/>
      <c r="I35" s="432"/>
      <c r="J35" s="432"/>
      <c r="K35" s="432"/>
      <c r="L35" s="432"/>
      <c r="M35" s="442"/>
      <c r="N35" s="431"/>
    </row>
    <row r="36" spans="1:14" s="391" customFormat="1">
      <c r="A36" s="665"/>
      <c r="B36" s="687" t="s">
        <v>880</v>
      </c>
      <c r="C36" s="682" t="s">
        <v>352</v>
      </c>
      <c r="D36" s="708" t="s">
        <v>699</v>
      </c>
      <c r="E36" s="664"/>
      <c r="F36" s="708" t="s">
        <v>699</v>
      </c>
      <c r="G36" s="686"/>
      <c r="H36" s="433"/>
      <c r="I36" s="432"/>
      <c r="J36" s="432"/>
      <c r="K36" s="432"/>
      <c r="L36" s="432"/>
      <c r="M36" s="442"/>
      <c r="N36" s="431"/>
    </row>
    <row r="37" spans="1:14" s="391" customFormat="1">
      <c r="A37" s="665"/>
      <c r="B37" s="681" t="s">
        <v>686</v>
      </c>
      <c r="C37" s="682" t="s">
        <v>352</v>
      </c>
      <c r="D37" s="708">
        <v>1484.0307054596158</v>
      </c>
      <c r="E37" s="664"/>
      <c r="F37" s="708">
        <v>1495.3818537739123</v>
      </c>
      <c r="G37" s="686"/>
      <c r="H37" s="433"/>
      <c r="I37" s="432"/>
      <c r="J37" s="432"/>
      <c r="K37" s="432"/>
      <c r="L37" s="432"/>
      <c r="M37" s="442"/>
      <c r="N37" s="431"/>
    </row>
    <row r="38" spans="1:14" s="391" customFormat="1">
      <c r="A38" s="665"/>
      <c r="B38" s="681" t="s">
        <v>687</v>
      </c>
      <c r="C38" s="682" t="s">
        <v>352</v>
      </c>
      <c r="D38" s="708">
        <v>5278.3221705874921</v>
      </c>
      <c r="E38" s="664"/>
      <c r="F38" s="708">
        <v>5711.7666832729619</v>
      </c>
      <c r="G38" s="686"/>
      <c r="H38" s="433"/>
      <c r="I38" s="432"/>
      <c r="J38" s="432"/>
      <c r="K38" s="432"/>
      <c r="L38" s="432"/>
      <c r="M38" s="442"/>
      <c r="N38" s="431"/>
    </row>
    <row r="39" spans="1:14" s="391" customFormat="1" ht="17.25">
      <c r="A39" s="665" t="s">
        <v>313</v>
      </c>
      <c r="B39" s="539" t="s">
        <v>690</v>
      </c>
      <c r="C39" s="682"/>
      <c r="D39" s="679"/>
      <c r="E39" s="664"/>
      <c r="F39" s="679"/>
      <c r="G39" s="686"/>
      <c r="H39" s="433"/>
      <c r="I39" s="432"/>
      <c r="J39" s="432"/>
      <c r="K39" s="432"/>
      <c r="L39" s="432"/>
      <c r="M39" s="442"/>
      <c r="N39" s="431"/>
    </row>
    <row r="40" spans="1:14" s="391" customFormat="1">
      <c r="A40" s="665"/>
      <c r="B40" s="539" t="s">
        <v>677</v>
      </c>
      <c r="C40" s="682" t="s">
        <v>293</v>
      </c>
      <c r="D40" s="713">
        <v>51.926361258812847</v>
      </c>
      <c r="E40" s="713">
        <v>54.164737789113268</v>
      </c>
      <c r="F40" s="713">
        <v>52.824656958277863</v>
      </c>
      <c r="G40" s="686"/>
      <c r="H40" s="433"/>
      <c r="I40" s="432"/>
      <c r="J40" s="432"/>
      <c r="K40" s="432"/>
      <c r="L40" s="432"/>
      <c r="M40" s="442"/>
      <c r="N40" s="431"/>
    </row>
    <row r="41" spans="1:14" s="391" customFormat="1">
      <c r="A41" s="665"/>
      <c r="B41" s="539" t="s">
        <v>683</v>
      </c>
      <c r="C41" s="682" t="s">
        <v>293</v>
      </c>
      <c r="D41" s="713">
        <v>29.797505360091652</v>
      </c>
      <c r="E41" s="713">
        <v>29.267586996017052</v>
      </c>
      <c r="F41" s="713">
        <v>28.406545344732965</v>
      </c>
      <c r="G41" s="686"/>
      <c r="H41" s="433"/>
      <c r="I41" s="432"/>
      <c r="J41" s="432"/>
      <c r="K41" s="432"/>
      <c r="L41" s="432"/>
      <c r="M41" s="442"/>
      <c r="N41" s="431"/>
    </row>
    <row r="42" spans="1:14" s="391" customFormat="1">
      <c r="A42" s="665"/>
      <c r="B42" s="539" t="s">
        <v>691</v>
      </c>
      <c r="C42" s="682" t="s">
        <v>293</v>
      </c>
      <c r="D42" s="713">
        <v>18.276133381095494</v>
      </c>
      <c r="E42" s="713">
        <v>16.567675214869681</v>
      </c>
      <c r="F42" s="713">
        <v>18.768797696989168</v>
      </c>
      <c r="G42" s="686"/>
      <c r="H42" s="433"/>
      <c r="I42" s="432"/>
      <c r="J42" s="432"/>
      <c r="K42" s="432"/>
      <c r="L42" s="432"/>
      <c r="M42" s="442"/>
      <c r="N42" s="431"/>
    </row>
    <row r="43" spans="1:14" s="391" customFormat="1">
      <c r="A43" s="665">
        <f>MAX(A$7:$A42)+1</f>
        <v>2</v>
      </c>
      <c r="B43" s="662" t="s">
        <v>446</v>
      </c>
      <c r="C43" s="714"/>
      <c r="D43" s="715"/>
      <c r="E43" s="664"/>
      <c r="F43" s="715"/>
      <c r="G43" s="686"/>
      <c r="H43" s="433"/>
      <c r="I43" s="432"/>
      <c r="J43" s="432"/>
      <c r="K43" s="432"/>
      <c r="L43" s="432"/>
      <c r="M43" s="442"/>
      <c r="N43" s="431"/>
    </row>
    <row r="44" spans="1:14" s="391" customFormat="1">
      <c r="A44" s="665"/>
      <c r="B44" s="716" t="s">
        <v>489</v>
      </c>
      <c r="C44" s="714" t="s">
        <v>350</v>
      </c>
      <c r="D44" s="717">
        <v>65.427247333981114</v>
      </c>
      <c r="E44" s="717">
        <v>73.262239115897643</v>
      </c>
      <c r="F44" s="717">
        <v>66.85725855880527</v>
      </c>
      <c r="G44" s="686"/>
      <c r="H44" s="433"/>
      <c r="I44" s="432"/>
      <c r="J44" s="432"/>
      <c r="K44" s="432"/>
      <c r="L44" s="432"/>
      <c r="M44" s="442"/>
      <c r="N44" s="431"/>
    </row>
    <row r="45" spans="1:14" s="391" customFormat="1" ht="49.5">
      <c r="A45" s="665"/>
      <c r="B45" s="716" t="s">
        <v>692</v>
      </c>
      <c r="C45" s="714" t="s">
        <v>10</v>
      </c>
      <c r="D45" s="718">
        <v>2784.1381844247285</v>
      </c>
      <c r="E45" s="718">
        <v>3117.5420900381978</v>
      </c>
      <c r="F45" s="718">
        <v>2844.9897259066074</v>
      </c>
      <c r="G45" s="686"/>
      <c r="H45" s="433"/>
      <c r="I45" s="432"/>
      <c r="J45" s="432"/>
      <c r="K45" s="432"/>
      <c r="L45" s="432"/>
      <c r="M45" s="442" t="s">
        <v>700</v>
      </c>
      <c r="N45" s="431"/>
    </row>
    <row r="46" spans="1:14" s="391" customFormat="1">
      <c r="A46" s="665">
        <f>MAX(A$7:$A45)+1</f>
        <v>3</v>
      </c>
      <c r="B46" s="666" t="s">
        <v>881</v>
      </c>
      <c r="C46" s="682" t="s">
        <v>352</v>
      </c>
      <c r="D46" s="669">
        <v>180531.15929999997</v>
      </c>
      <c r="E46" s="719">
        <v>193694.6</v>
      </c>
      <c r="F46" s="669">
        <v>185695.79220340002</v>
      </c>
      <c r="G46" s="686">
        <f t="shared" si="0"/>
        <v>102.86079861417035</v>
      </c>
      <c r="H46" s="686">
        <f>F46/E46*100</f>
        <v>95.870402274198668</v>
      </c>
      <c r="I46" s="432"/>
      <c r="J46" s="432"/>
      <c r="K46" s="432"/>
      <c r="L46" s="432"/>
      <c r="M46" s="438">
        <f>F46/D46*100</f>
        <v>102.86079861417035</v>
      </c>
      <c r="N46" s="431"/>
    </row>
    <row r="47" spans="1:14" s="391" customFormat="1">
      <c r="A47" s="536"/>
      <c r="B47" s="538" t="s">
        <v>693</v>
      </c>
      <c r="C47" s="682" t="s">
        <v>352</v>
      </c>
      <c r="D47" s="685">
        <v>139196.29629999999</v>
      </c>
      <c r="E47" s="720">
        <v>150035.37</v>
      </c>
      <c r="F47" s="685">
        <v>145352.77231980002</v>
      </c>
      <c r="G47" s="686">
        <f t="shared" si="0"/>
        <v>104.42287344092219</v>
      </c>
      <c r="H47" s="686">
        <f t="shared" ref="H47:H83" si="3">F47/E47*100</f>
        <v>96.879004144022858</v>
      </c>
      <c r="I47" s="432"/>
      <c r="J47" s="432"/>
      <c r="K47" s="432"/>
      <c r="L47" s="432"/>
      <c r="M47" s="438">
        <f t="shared" ref="M47:M60" si="4">F47/D47*100</f>
        <v>104.42287344092219</v>
      </c>
      <c r="N47" s="431"/>
    </row>
    <row r="48" spans="1:14" s="391" customFormat="1">
      <c r="A48" s="537"/>
      <c r="B48" s="703" t="s">
        <v>882</v>
      </c>
      <c r="C48" s="682" t="s">
        <v>352</v>
      </c>
      <c r="D48" s="685">
        <v>127339.43729999999</v>
      </c>
      <c r="E48" s="720">
        <v>140379.06</v>
      </c>
      <c r="F48" s="685">
        <v>134062.67118</v>
      </c>
      <c r="G48" s="686">
        <f t="shared" si="0"/>
        <v>105.27977351129698</v>
      </c>
      <c r="H48" s="686">
        <f t="shared" si="3"/>
        <v>95.500476481321357</v>
      </c>
      <c r="I48" s="432"/>
      <c r="J48" s="432"/>
      <c r="K48" s="432"/>
      <c r="L48" s="432"/>
      <c r="M48" s="438">
        <f t="shared" si="4"/>
        <v>105.27977351129698</v>
      </c>
      <c r="N48" s="431"/>
    </row>
    <row r="49" spans="1:15" s="391" customFormat="1">
      <c r="A49" s="536"/>
      <c r="B49" s="687" t="s">
        <v>694</v>
      </c>
      <c r="C49" s="682" t="s">
        <v>352</v>
      </c>
      <c r="D49" s="721">
        <v>90944.693299999999</v>
      </c>
      <c r="E49" s="722">
        <v>79255</v>
      </c>
      <c r="F49" s="701">
        <v>78494.846300000005</v>
      </c>
      <c r="G49" s="686">
        <f t="shared" si="0"/>
        <v>86.310529456697836</v>
      </c>
      <c r="H49" s="686">
        <f t="shared" si="3"/>
        <v>99.040876033057856</v>
      </c>
      <c r="I49" s="432"/>
      <c r="J49" s="432"/>
      <c r="K49" s="432"/>
      <c r="L49" s="432"/>
      <c r="M49" s="438">
        <f t="shared" si="4"/>
        <v>86.310529456697836</v>
      </c>
      <c r="N49" s="431"/>
    </row>
    <row r="50" spans="1:15" s="391" customFormat="1">
      <c r="A50" s="536"/>
      <c r="B50" s="687" t="s">
        <v>695</v>
      </c>
      <c r="C50" s="682" t="s">
        <v>352</v>
      </c>
      <c r="D50" s="723">
        <v>36394.743999999999</v>
      </c>
      <c r="E50" s="722">
        <v>61124</v>
      </c>
      <c r="F50" s="701">
        <v>55567.82488</v>
      </c>
      <c r="G50" s="686">
        <f t="shared" si="0"/>
        <v>152.68090601214286</v>
      </c>
      <c r="H50" s="686">
        <f t="shared" si="3"/>
        <v>90.909994241214577</v>
      </c>
      <c r="I50" s="432"/>
      <c r="J50" s="432"/>
      <c r="K50" s="432"/>
      <c r="L50" s="432"/>
      <c r="M50" s="438">
        <f t="shared" si="4"/>
        <v>152.68090601214286</v>
      </c>
      <c r="N50" s="431"/>
    </row>
    <row r="51" spans="1:15" s="391" customFormat="1">
      <c r="A51" s="536"/>
      <c r="B51" s="681" t="s">
        <v>696</v>
      </c>
      <c r="C51" s="682" t="s">
        <v>352</v>
      </c>
      <c r="D51" s="724">
        <v>28029.135999999999</v>
      </c>
      <c r="E51" s="722">
        <v>29624</v>
      </c>
      <c r="F51" s="725">
        <v>26767.824879999996</v>
      </c>
      <c r="G51" s="686">
        <f t="shared" si="0"/>
        <v>95.5</v>
      </c>
      <c r="H51" s="686">
        <f t="shared" si="3"/>
        <v>90.358577099648912</v>
      </c>
      <c r="I51" s="432"/>
      <c r="J51" s="432"/>
      <c r="K51" s="432"/>
      <c r="L51" s="432"/>
      <c r="M51" s="438">
        <f t="shared" si="4"/>
        <v>95.5</v>
      </c>
      <c r="N51" s="431"/>
    </row>
    <row r="52" spans="1:15" s="391" customFormat="1">
      <c r="A52" s="536"/>
      <c r="B52" s="687" t="s">
        <v>697</v>
      </c>
      <c r="C52" s="682"/>
      <c r="D52" s="726">
        <v>8365.6080000000002</v>
      </c>
      <c r="E52" s="722">
        <v>31500</v>
      </c>
      <c r="F52" s="727">
        <v>28800</v>
      </c>
      <c r="G52" s="686">
        <f t="shared" si="0"/>
        <v>344.26666896177778</v>
      </c>
      <c r="H52" s="686">
        <f t="shared" si="3"/>
        <v>91.428571428571431</v>
      </c>
      <c r="I52" s="432"/>
      <c r="J52" s="432"/>
      <c r="K52" s="432"/>
      <c r="L52" s="432"/>
      <c r="M52" s="438">
        <f t="shared" si="4"/>
        <v>344.26666896177778</v>
      </c>
      <c r="N52" s="431"/>
    </row>
    <row r="53" spans="1:15" s="391" customFormat="1">
      <c r="A53" s="537"/>
      <c r="B53" s="538" t="s">
        <v>698</v>
      </c>
      <c r="C53" s="682" t="s">
        <v>352</v>
      </c>
      <c r="D53" s="728">
        <v>11856.859</v>
      </c>
      <c r="E53" s="720">
        <v>9656.31</v>
      </c>
      <c r="F53" s="685">
        <v>11290.101139800001</v>
      </c>
      <c r="G53" s="686">
        <f t="shared" si="0"/>
        <v>95.22</v>
      </c>
      <c r="H53" s="686">
        <f t="shared" si="3"/>
        <v>116.91941476402479</v>
      </c>
      <c r="I53" s="432"/>
      <c r="J53" s="432"/>
      <c r="K53" s="432"/>
      <c r="L53" s="432"/>
      <c r="M53" s="438">
        <f t="shared" si="4"/>
        <v>95.22</v>
      </c>
      <c r="N53" s="431"/>
    </row>
    <row r="54" spans="1:15" s="391" customFormat="1">
      <c r="A54" s="537"/>
      <c r="B54" s="538" t="s">
        <v>683</v>
      </c>
      <c r="C54" s="682" t="s">
        <v>352</v>
      </c>
      <c r="D54" s="729">
        <v>25179.946</v>
      </c>
      <c r="E54" s="720">
        <v>27083.3</v>
      </c>
      <c r="F54" s="730">
        <v>23835.336883600001</v>
      </c>
      <c r="G54" s="686">
        <f t="shared" si="0"/>
        <v>94.66</v>
      </c>
      <c r="H54" s="686">
        <f t="shared" si="3"/>
        <v>88.007506040992055</v>
      </c>
      <c r="I54" s="432"/>
      <c r="J54" s="432"/>
      <c r="K54" s="432"/>
      <c r="L54" s="432"/>
      <c r="M54" s="438">
        <f t="shared" si="4"/>
        <v>94.66</v>
      </c>
      <c r="N54" s="431"/>
    </row>
    <row r="55" spans="1:15" s="391" customFormat="1">
      <c r="A55" s="536"/>
      <c r="B55" s="538" t="s">
        <v>684</v>
      </c>
      <c r="C55" s="682" t="s">
        <v>352</v>
      </c>
      <c r="D55" s="685">
        <v>16154.916999999999</v>
      </c>
      <c r="E55" s="720">
        <v>16575.89</v>
      </c>
      <c r="F55" s="685">
        <v>16507.683000000001</v>
      </c>
      <c r="G55" s="686">
        <f t="shared" si="0"/>
        <v>102.18364476895796</v>
      </c>
      <c r="H55" s="686">
        <f t="shared" si="3"/>
        <v>99.588516815688337</v>
      </c>
      <c r="I55" s="432"/>
      <c r="J55" s="432"/>
      <c r="K55" s="432"/>
      <c r="L55" s="432"/>
      <c r="M55" s="438">
        <f t="shared" si="4"/>
        <v>102.18364476895796</v>
      </c>
      <c r="N55" s="431"/>
    </row>
    <row r="56" spans="1:15" s="391" customFormat="1">
      <c r="A56" s="536"/>
      <c r="B56" s="538" t="s">
        <v>719</v>
      </c>
      <c r="C56" s="682" t="s">
        <v>352</v>
      </c>
      <c r="D56" s="731">
        <v>8579.6</v>
      </c>
      <c r="E56" s="720">
        <v>8717.64</v>
      </c>
      <c r="F56" s="685">
        <v>8642.5190000000002</v>
      </c>
      <c r="G56" s="686">
        <f t="shared" si="0"/>
        <v>100.73335586740639</v>
      </c>
      <c r="H56" s="686">
        <f t="shared" si="3"/>
        <v>99.138287426413584</v>
      </c>
      <c r="I56" s="432"/>
      <c r="J56" s="432"/>
      <c r="K56" s="432"/>
      <c r="L56" s="432"/>
      <c r="M56" s="438">
        <f t="shared" si="4"/>
        <v>100.73335586740639</v>
      </c>
      <c r="N56" s="431"/>
    </row>
    <row r="57" spans="1:15" s="391" customFormat="1">
      <c r="A57" s="536"/>
      <c r="B57" s="703" t="s">
        <v>883</v>
      </c>
      <c r="C57" s="682" t="s">
        <v>352</v>
      </c>
      <c r="D57" s="732">
        <v>5207.4399999999996</v>
      </c>
      <c r="E57" s="720">
        <v>5227.26</v>
      </c>
      <c r="F57" s="685">
        <v>5177.1270000000004</v>
      </c>
      <c r="G57" s="686">
        <f t="shared" si="0"/>
        <v>99.41789055658829</v>
      </c>
      <c r="H57" s="686">
        <f t="shared" si="3"/>
        <v>99.040931577920361</v>
      </c>
      <c r="I57" s="432"/>
      <c r="J57" s="432"/>
      <c r="K57" s="432"/>
      <c r="L57" s="432"/>
      <c r="M57" s="438">
        <f t="shared" si="4"/>
        <v>99.41789055658829</v>
      </c>
      <c r="N57" s="431"/>
    </row>
    <row r="58" spans="1:15" s="391" customFormat="1">
      <c r="A58" s="536"/>
      <c r="B58" s="703" t="s">
        <v>884</v>
      </c>
      <c r="C58" s="682" t="s">
        <v>352</v>
      </c>
      <c r="D58" s="733">
        <v>3036.3539999999998</v>
      </c>
      <c r="E58" s="720">
        <v>3190.39</v>
      </c>
      <c r="F58" s="685">
        <v>3121.3719999999998</v>
      </c>
      <c r="G58" s="686">
        <f t="shared" si="0"/>
        <v>102.80000289821278</v>
      </c>
      <c r="H58" s="686">
        <f t="shared" si="3"/>
        <v>97.836690812095071</v>
      </c>
      <c r="I58" s="432"/>
      <c r="J58" s="432"/>
      <c r="K58" s="432"/>
      <c r="L58" s="432"/>
      <c r="M58" s="438">
        <f t="shared" si="4"/>
        <v>102.80000289821278</v>
      </c>
      <c r="N58" s="431"/>
    </row>
    <row r="59" spans="1:15" s="391" customFormat="1">
      <c r="A59" s="536"/>
      <c r="B59" s="538" t="s">
        <v>527</v>
      </c>
      <c r="C59" s="682" t="s">
        <v>352</v>
      </c>
      <c r="D59" s="734">
        <v>1292.711</v>
      </c>
      <c r="E59" s="720">
        <v>1282.5</v>
      </c>
      <c r="F59" s="685">
        <v>1264.6590000000001</v>
      </c>
      <c r="G59" s="686">
        <f t="shared" si="0"/>
        <v>97.829986748778353</v>
      </c>
      <c r="H59" s="686">
        <f t="shared" si="3"/>
        <v>98.608888888888899</v>
      </c>
      <c r="I59" s="432"/>
      <c r="J59" s="432"/>
      <c r="K59" s="432"/>
      <c r="L59" s="432"/>
      <c r="M59" s="438">
        <f t="shared" si="4"/>
        <v>97.829986748778353</v>
      </c>
      <c r="N59" s="431"/>
    </row>
    <row r="60" spans="1:15" s="391" customFormat="1">
      <c r="A60" s="536"/>
      <c r="B60" s="538" t="s">
        <v>528</v>
      </c>
      <c r="C60" s="682" t="s">
        <v>352</v>
      </c>
      <c r="D60" s="734">
        <v>6282.6059999999998</v>
      </c>
      <c r="E60" s="720">
        <v>6575.8</v>
      </c>
      <c r="F60" s="685">
        <v>6600.5050000000001</v>
      </c>
      <c r="G60" s="686">
        <f t="shared" ref="G60" si="5">F60/D60*100</f>
        <v>105.05998625411175</v>
      </c>
      <c r="H60" s="686">
        <f t="shared" si="3"/>
        <v>100.37569573283859</v>
      </c>
      <c r="I60" s="432"/>
      <c r="J60" s="432"/>
      <c r="K60" s="432"/>
      <c r="L60" s="432"/>
      <c r="M60" s="438">
        <f t="shared" si="4"/>
        <v>105.05998625411175</v>
      </c>
      <c r="N60" s="431"/>
    </row>
    <row r="61" spans="1:15" s="395" customFormat="1" ht="33">
      <c r="A61" s="665">
        <f>MAX(A$7:$A60)+1</f>
        <v>4</v>
      </c>
      <c r="B61" s="419" t="s">
        <v>606</v>
      </c>
      <c r="C61" s="426" t="s">
        <v>352</v>
      </c>
      <c r="D61" s="535" t="e">
        <f>#REF!</f>
        <v>#REF!</v>
      </c>
      <c r="E61" s="661" t="e">
        <f>#REF!</f>
        <v>#REF!</v>
      </c>
      <c r="F61" s="535" t="e">
        <f>#REF!</f>
        <v>#REF!</v>
      </c>
      <c r="G61" s="535" t="e">
        <f>#REF!*100</f>
        <v>#REF!</v>
      </c>
      <c r="H61" s="535" t="e">
        <f>F61/29000*100</f>
        <v>#REF!</v>
      </c>
      <c r="I61" s="453"/>
      <c r="J61" s="454"/>
      <c r="K61" s="452"/>
      <c r="L61" s="455"/>
      <c r="M61" s="455" t="e">
        <f>F61/29000</f>
        <v>#REF!</v>
      </c>
      <c r="N61" s="455"/>
      <c r="O61" s="444" t="s">
        <v>609</v>
      </c>
    </row>
    <row r="62" spans="1:15" s="395" customFormat="1">
      <c r="A62" s="427">
        <f>MAX(A$61:$A61)+1</f>
        <v>5</v>
      </c>
      <c r="B62" s="419" t="s">
        <v>291</v>
      </c>
      <c r="C62" s="426"/>
      <c r="D62" s="419"/>
      <c r="E62" s="419"/>
      <c r="F62" s="419"/>
      <c r="G62" s="419"/>
      <c r="H62" s="452"/>
      <c r="I62" s="452"/>
      <c r="J62" s="456"/>
      <c r="K62" s="457"/>
      <c r="L62" s="457"/>
      <c r="M62" s="458"/>
      <c r="N62" s="458"/>
    </row>
    <row r="63" spans="1:15" s="395" customFormat="1">
      <c r="A63" s="427"/>
      <c r="B63" s="413" t="s">
        <v>610</v>
      </c>
      <c r="C63" s="426" t="s">
        <v>674</v>
      </c>
      <c r="D63" s="528" t="e">
        <f>'BM5 - ok'!#REF!</f>
        <v>#REF!</v>
      </c>
      <c r="E63" s="528" t="e">
        <f>'BM5 - ok'!#REF!</f>
        <v>#REF!</v>
      </c>
      <c r="F63" s="528" t="e">
        <f>'BM5 - ok'!#REF!</f>
        <v>#REF!</v>
      </c>
      <c r="G63" s="528" t="e">
        <f>F63/D63*100</f>
        <v>#REF!</v>
      </c>
      <c r="H63" s="686" t="e">
        <f t="shared" si="3"/>
        <v>#REF!</v>
      </c>
      <c r="I63" s="459"/>
      <c r="J63" s="459"/>
      <c r="K63" s="459"/>
      <c r="L63" s="457"/>
      <c r="M63" s="458"/>
      <c r="N63" s="458"/>
    </row>
    <row r="64" spans="1:15" s="395" customFormat="1">
      <c r="A64" s="427"/>
      <c r="B64" s="413" t="s">
        <v>611</v>
      </c>
      <c r="C64" s="426" t="s">
        <v>674</v>
      </c>
      <c r="D64" s="407" t="e">
        <f>'BM5 - ok'!#REF!</f>
        <v>#REF!</v>
      </c>
      <c r="E64" s="407" t="e">
        <f>'BM5 - ok'!#REF!</f>
        <v>#REF!</v>
      </c>
      <c r="F64" s="407" t="e">
        <f>'BM5 - ok'!#REF!</f>
        <v>#REF!</v>
      </c>
      <c r="G64" s="528" t="e">
        <f>F64/D64*100</f>
        <v>#REF!</v>
      </c>
      <c r="H64" s="686" t="e">
        <f t="shared" si="3"/>
        <v>#REF!</v>
      </c>
      <c r="I64" s="460"/>
      <c r="J64" s="459"/>
      <c r="K64" s="459"/>
      <c r="L64" s="457"/>
      <c r="M64" s="458"/>
      <c r="N64" s="458"/>
    </row>
    <row r="65" spans="1:15" s="395" customFormat="1" ht="33">
      <c r="A65" s="427">
        <f>MAX(A$61:$A64)+1</f>
        <v>6</v>
      </c>
      <c r="B65" s="419" t="s">
        <v>582</v>
      </c>
      <c r="C65" s="527"/>
      <c r="D65" s="419"/>
      <c r="E65" s="419"/>
      <c r="F65" s="419"/>
      <c r="G65" s="419"/>
      <c r="H65" s="686"/>
      <c r="I65" s="452"/>
      <c r="J65" s="452"/>
      <c r="K65" s="452"/>
      <c r="L65" s="452"/>
      <c r="M65" s="452"/>
      <c r="N65" s="452"/>
      <c r="O65" s="461" t="s">
        <v>612</v>
      </c>
    </row>
    <row r="66" spans="1:15" s="395" customFormat="1">
      <c r="A66" s="427" t="s">
        <v>286</v>
      </c>
      <c r="B66" s="413" t="s">
        <v>583</v>
      </c>
      <c r="C66" s="427" t="s">
        <v>352</v>
      </c>
      <c r="D66" s="407" t="e">
        <f>#REF!/1000</f>
        <v>#REF!</v>
      </c>
      <c r="E66" s="533">
        <v>18598.5</v>
      </c>
      <c r="F66" s="407" t="e">
        <f>#REF!/1000</f>
        <v>#REF!</v>
      </c>
      <c r="G66" s="543" t="e">
        <f>F66/D66*100</f>
        <v>#REF!</v>
      </c>
      <c r="H66" s="686" t="e">
        <f t="shared" si="3"/>
        <v>#REF!</v>
      </c>
      <c r="I66" s="460"/>
      <c r="J66" s="463"/>
      <c r="K66" s="464"/>
      <c r="L66" s="460"/>
      <c r="M66" s="465"/>
      <c r="N66" s="465"/>
    </row>
    <row r="67" spans="1:15" s="395" customFormat="1">
      <c r="A67" s="427" t="s">
        <v>566</v>
      </c>
      <c r="B67" s="413" t="s">
        <v>584</v>
      </c>
      <c r="C67" s="427" t="s">
        <v>352</v>
      </c>
      <c r="D67" s="407" t="e">
        <f>#REF!/1000</f>
        <v>#REF!</v>
      </c>
      <c r="E67" s="407">
        <v>15360</v>
      </c>
      <c r="F67" s="407" t="e">
        <f>#REF!/1000</f>
        <v>#REF!</v>
      </c>
      <c r="G67" s="543" t="e">
        <f>F67/D67*100</f>
        <v>#REF!</v>
      </c>
      <c r="H67" s="686" t="e">
        <f t="shared" si="3"/>
        <v>#REF!</v>
      </c>
      <c r="I67" s="460"/>
      <c r="J67" s="463"/>
      <c r="K67" s="464"/>
      <c r="L67" s="460"/>
      <c r="M67" s="465"/>
      <c r="N67" s="465"/>
    </row>
    <row r="68" spans="1:15" s="395" customFormat="1">
      <c r="A68" s="735"/>
      <c r="B68" s="530" t="s">
        <v>216</v>
      </c>
      <c r="C68" s="735"/>
      <c r="D68" s="407"/>
      <c r="E68" s="407"/>
      <c r="F68" s="407"/>
      <c r="G68" s="449"/>
      <c r="H68" s="686"/>
      <c r="I68" s="460"/>
      <c r="J68" s="463"/>
      <c r="K68" s="464"/>
      <c r="L68" s="460"/>
      <c r="M68" s="465"/>
      <c r="N68" s="465"/>
    </row>
    <row r="69" spans="1:15" s="395" customFormat="1">
      <c r="A69" s="427"/>
      <c r="B69" s="413" t="s">
        <v>585</v>
      </c>
      <c r="C69" s="427" t="s">
        <v>352</v>
      </c>
      <c r="D69" s="407" t="e">
        <f>#REF!/1000</f>
        <v>#REF!</v>
      </c>
      <c r="E69" s="407">
        <v>2000</v>
      </c>
      <c r="F69" s="407" t="e">
        <f>#REF!/1000</f>
        <v>#REF!</v>
      </c>
      <c r="G69" s="543" t="e">
        <f>F69/D69*100</f>
        <v>#REF!</v>
      </c>
      <c r="H69" s="686" t="e">
        <f t="shared" si="3"/>
        <v>#REF!</v>
      </c>
      <c r="I69" s="460"/>
      <c r="J69" s="463"/>
      <c r="K69" s="464"/>
      <c r="L69" s="460"/>
      <c r="M69" s="465"/>
      <c r="N69" s="465"/>
    </row>
    <row r="70" spans="1:15" s="395" customFormat="1">
      <c r="A70" s="427"/>
      <c r="B70" s="413" t="s">
        <v>586</v>
      </c>
      <c r="C70" s="427" t="s">
        <v>352</v>
      </c>
      <c r="D70" s="407" t="e">
        <f>#REF!/1000</f>
        <v>#REF!</v>
      </c>
      <c r="E70" s="407">
        <v>105</v>
      </c>
      <c r="F70" s="407" t="e">
        <f>#REF!/1000</f>
        <v>#REF!</v>
      </c>
      <c r="G70" s="543" t="e">
        <f t="shared" ref="G70:G82" si="6">F70/D70*100</f>
        <v>#REF!</v>
      </c>
      <c r="H70" s="686" t="e">
        <f t="shared" si="3"/>
        <v>#REF!</v>
      </c>
      <c r="I70" s="460"/>
      <c r="J70" s="463"/>
      <c r="K70" s="464"/>
      <c r="L70" s="460"/>
      <c r="M70" s="465"/>
      <c r="N70" s="465"/>
    </row>
    <row r="71" spans="1:15" s="395" customFormat="1">
      <c r="A71" s="427" t="s">
        <v>286</v>
      </c>
      <c r="B71" s="413" t="s">
        <v>587</v>
      </c>
      <c r="C71" s="427" t="s">
        <v>352</v>
      </c>
      <c r="D71" s="407" t="e">
        <f>#REF!/1000</f>
        <v>#REF!</v>
      </c>
      <c r="E71" s="407">
        <v>13281.356</v>
      </c>
      <c r="F71" s="407" t="e">
        <f>#REF!/1000</f>
        <v>#REF!</v>
      </c>
      <c r="G71" s="543" t="e">
        <f t="shared" si="6"/>
        <v>#REF!</v>
      </c>
      <c r="H71" s="686" t="e">
        <f t="shared" si="3"/>
        <v>#REF!</v>
      </c>
      <c r="I71" s="460"/>
      <c r="J71" s="463"/>
      <c r="K71" s="464"/>
      <c r="L71" s="460"/>
      <c r="M71" s="465"/>
      <c r="N71" s="465"/>
    </row>
    <row r="72" spans="1:15" s="395" customFormat="1">
      <c r="A72" s="735"/>
      <c r="B72" s="530" t="s">
        <v>216</v>
      </c>
      <c r="C72" s="735"/>
      <c r="D72" s="407"/>
      <c r="E72" s="407"/>
      <c r="F72" s="407"/>
      <c r="G72" s="449"/>
      <c r="H72" s="686"/>
      <c r="I72" s="460"/>
      <c r="J72" s="463"/>
      <c r="K72" s="464"/>
      <c r="L72" s="460"/>
      <c r="M72" s="465"/>
      <c r="N72" s="465"/>
    </row>
    <row r="73" spans="1:15" s="395" customFormat="1">
      <c r="A73" s="427" t="s">
        <v>566</v>
      </c>
      <c r="B73" s="413" t="s">
        <v>607</v>
      </c>
      <c r="C73" s="427" t="s">
        <v>352</v>
      </c>
      <c r="D73" s="407" t="e">
        <f>#REF!/1000</f>
        <v>#REF!</v>
      </c>
      <c r="E73" s="407">
        <v>2903.4459999999999</v>
      </c>
      <c r="F73" s="407" t="e">
        <f>#REF!/1000</f>
        <v>#REF!</v>
      </c>
      <c r="G73" s="543" t="e">
        <f t="shared" si="6"/>
        <v>#REF!</v>
      </c>
      <c r="H73" s="686" t="e">
        <f t="shared" si="3"/>
        <v>#REF!</v>
      </c>
      <c r="I73" s="460"/>
      <c r="J73" s="463"/>
      <c r="K73" s="464"/>
      <c r="L73" s="460"/>
      <c r="M73" s="465"/>
      <c r="N73" s="465"/>
    </row>
    <row r="74" spans="1:15" s="395" customFormat="1" ht="33">
      <c r="A74" s="427" t="s">
        <v>566</v>
      </c>
      <c r="B74" s="413" t="s">
        <v>588</v>
      </c>
      <c r="C74" s="427" t="s">
        <v>352</v>
      </c>
      <c r="D74" s="407" t="e">
        <f>#REF!/1000</f>
        <v>#REF!</v>
      </c>
      <c r="E74" s="407">
        <v>10377.91</v>
      </c>
      <c r="F74" s="407" t="e">
        <f>#REF!/1000</f>
        <v>#REF!</v>
      </c>
      <c r="G74" s="543" t="e">
        <f t="shared" si="6"/>
        <v>#REF!</v>
      </c>
      <c r="H74" s="686" t="e">
        <f t="shared" si="3"/>
        <v>#REF!</v>
      </c>
      <c r="I74" s="460"/>
      <c r="J74" s="463"/>
      <c r="K74" s="464"/>
      <c r="L74" s="460"/>
      <c r="M74" s="465"/>
      <c r="N74" s="465"/>
    </row>
    <row r="75" spans="1:15" s="395" customFormat="1">
      <c r="A75" s="427">
        <f>MAX(A$61:$A74)+1</f>
        <v>7</v>
      </c>
      <c r="B75" s="413" t="s">
        <v>589</v>
      </c>
      <c r="C75" s="427"/>
      <c r="D75" s="407"/>
      <c r="E75" s="407"/>
      <c r="F75" s="407"/>
      <c r="G75" s="449"/>
      <c r="H75" s="686"/>
      <c r="I75" s="460"/>
      <c r="J75" s="463"/>
      <c r="K75" s="464"/>
      <c r="L75" s="460"/>
      <c r="M75" s="465"/>
      <c r="N75" s="465"/>
    </row>
    <row r="76" spans="1:15" s="395" customFormat="1">
      <c r="A76" s="427" t="s">
        <v>286</v>
      </c>
      <c r="B76" s="413" t="s">
        <v>590</v>
      </c>
      <c r="C76" s="427" t="s">
        <v>352</v>
      </c>
      <c r="D76" s="407" t="e">
        <f>#REF!/1000</f>
        <v>#REF!</v>
      </c>
      <c r="E76" s="407">
        <v>13419.0057695987</v>
      </c>
      <c r="F76" s="407" t="e">
        <f>#REF!/1000</f>
        <v>#REF!</v>
      </c>
      <c r="G76" s="543" t="e">
        <f t="shared" si="6"/>
        <v>#REF!</v>
      </c>
      <c r="H76" s="686" t="e">
        <f t="shared" si="3"/>
        <v>#REF!</v>
      </c>
      <c r="I76" s="460"/>
      <c r="J76" s="463"/>
      <c r="K76" s="464"/>
      <c r="L76" s="460"/>
      <c r="M76" s="465"/>
      <c r="N76" s="465"/>
    </row>
    <row r="77" spans="1:15" s="395" customFormat="1">
      <c r="A77" s="735"/>
      <c r="B77" s="530" t="s">
        <v>216</v>
      </c>
      <c r="C77" s="735"/>
      <c r="D77" s="407"/>
      <c r="E77" s="407"/>
      <c r="F77" s="407"/>
      <c r="G77" s="449"/>
      <c r="H77" s="686"/>
      <c r="I77" s="460"/>
      <c r="J77" s="463"/>
      <c r="K77" s="464"/>
      <c r="L77" s="460"/>
      <c r="M77" s="465"/>
      <c r="N77" s="465"/>
    </row>
    <row r="78" spans="1:15" s="395" customFormat="1">
      <c r="A78" s="427" t="s">
        <v>566</v>
      </c>
      <c r="B78" s="413" t="s">
        <v>591</v>
      </c>
      <c r="C78" s="427" t="s">
        <v>352</v>
      </c>
      <c r="D78" s="407" t="e">
        <f>#REF!/1000</f>
        <v>#REF!</v>
      </c>
      <c r="E78" s="407">
        <v>4101.95</v>
      </c>
      <c r="F78" s="407" t="e">
        <f>#REF!/1000</f>
        <v>#REF!</v>
      </c>
      <c r="G78" s="543" t="e">
        <f t="shared" si="6"/>
        <v>#REF!</v>
      </c>
      <c r="H78" s="686" t="e">
        <f t="shared" si="3"/>
        <v>#REF!</v>
      </c>
      <c r="I78" s="460"/>
      <c r="J78" s="463"/>
      <c r="K78" s="464"/>
      <c r="L78" s="460"/>
      <c r="M78" s="465"/>
      <c r="N78" s="465"/>
    </row>
    <row r="79" spans="1:15" s="395" customFormat="1" ht="33">
      <c r="A79" s="427" t="s">
        <v>566</v>
      </c>
      <c r="B79" s="413" t="s">
        <v>592</v>
      </c>
      <c r="C79" s="427" t="s">
        <v>352</v>
      </c>
      <c r="D79" s="407" t="e">
        <f>#REF!/1000</f>
        <v>#REF!</v>
      </c>
      <c r="E79" s="407">
        <v>8860.3077695987195</v>
      </c>
      <c r="F79" s="407" t="e">
        <f>#REF!/1000</f>
        <v>#REF!</v>
      </c>
      <c r="G79" s="543" t="e">
        <f t="shared" si="6"/>
        <v>#REF!</v>
      </c>
      <c r="H79" s="686" t="e">
        <f t="shared" si="3"/>
        <v>#REF!</v>
      </c>
      <c r="I79" s="460"/>
      <c r="J79" s="463"/>
      <c r="K79" s="464"/>
      <c r="L79" s="460"/>
      <c r="M79" s="465"/>
      <c r="N79" s="465"/>
    </row>
    <row r="80" spans="1:15" s="395" customFormat="1">
      <c r="A80" s="427">
        <f>MAX(A$61:$A79)+1</f>
        <v>8</v>
      </c>
      <c r="B80" s="413" t="s">
        <v>593</v>
      </c>
      <c r="C80" s="427" t="s">
        <v>352</v>
      </c>
      <c r="D80" s="533" t="e">
        <f>#REF!/1000</f>
        <v>#REF!</v>
      </c>
      <c r="E80" s="533">
        <v>38.5</v>
      </c>
      <c r="F80" s="533" t="e">
        <f>#REF!/1000</f>
        <v>#REF!</v>
      </c>
      <c r="G80" s="543" t="e">
        <f t="shared" si="6"/>
        <v>#REF!</v>
      </c>
      <c r="H80" s="686" t="e">
        <f t="shared" si="3"/>
        <v>#REF!</v>
      </c>
      <c r="I80" s="464"/>
      <c r="J80" s="463"/>
      <c r="K80" s="464"/>
      <c r="L80" s="460"/>
      <c r="M80" s="465"/>
      <c r="N80" s="465"/>
    </row>
    <row r="81" spans="1:15" s="395" customFormat="1">
      <c r="A81" s="427">
        <f>MAX(A$61:$A80)+1</f>
        <v>9</v>
      </c>
      <c r="B81" s="451" t="s">
        <v>613</v>
      </c>
      <c r="C81" s="447"/>
      <c r="D81" s="548"/>
      <c r="E81" s="548"/>
      <c r="F81" s="548"/>
      <c r="G81" s="543"/>
      <c r="H81" s="462"/>
      <c r="I81" s="469"/>
      <c r="J81" s="463"/>
      <c r="K81" s="464"/>
      <c r="L81" s="470"/>
      <c r="M81" s="471"/>
      <c r="N81" s="471"/>
    </row>
    <row r="82" spans="1:15" s="408" customFormat="1">
      <c r="A82" s="427" t="s">
        <v>286</v>
      </c>
      <c r="B82" s="448" t="s">
        <v>614</v>
      </c>
      <c r="C82" s="447" t="s">
        <v>432</v>
      </c>
      <c r="D82" s="407" t="e">
        <f>bieu2!#REF!</f>
        <v>#REF!</v>
      </c>
      <c r="E82" s="407" t="e">
        <f>bieu2!#REF!</f>
        <v>#REF!</v>
      </c>
      <c r="F82" s="407" t="e">
        <f>bieu2!#REF!</f>
        <v>#REF!</v>
      </c>
      <c r="G82" s="543" t="e">
        <f t="shared" si="6"/>
        <v>#REF!</v>
      </c>
      <c r="H82" s="686" t="e">
        <f t="shared" si="3"/>
        <v>#REF!</v>
      </c>
      <c r="I82" s="407"/>
      <c r="J82" s="417"/>
      <c r="K82" s="533"/>
      <c r="L82" s="419"/>
      <c r="M82" s="419"/>
      <c r="N82" s="419"/>
      <c r="O82" s="1498" t="s">
        <v>615</v>
      </c>
    </row>
    <row r="83" spans="1:15" s="408" customFormat="1">
      <c r="A83" s="427" t="s">
        <v>286</v>
      </c>
      <c r="B83" s="544" t="s">
        <v>477</v>
      </c>
      <c r="C83" s="447" t="s">
        <v>432</v>
      </c>
      <c r="D83" s="407" t="e">
        <f>bieu2!#REF!</f>
        <v>#REF!</v>
      </c>
      <c r="E83" s="407" t="e">
        <f>bieu2!#REF!</f>
        <v>#REF!</v>
      </c>
      <c r="F83" s="407" t="e">
        <f>bieu2!#REF!</f>
        <v>#REF!</v>
      </c>
      <c r="G83" s="545"/>
      <c r="H83" s="686" t="e">
        <f t="shared" si="3"/>
        <v>#REF!</v>
      </c>
      <c r="I83" s="407"/>
      <c r="J83" s="449"/>
      <c r="K83" s="449"/>
      <c r="L83" s="419"/>
      <c r="M83" s="419"/>
      <c r="N83" s="419"/>
      <c r="O83" s="1498"/>
    </row>
    <row r="84" spans="1:15" s="395" customFormat="1">
      <c r="A84" s="427" t="s">
        <v>286</v>
      </c>
      <c r="B84" s="413" t="s">
        <v>654</v>
      </c>
      <c r="C84" s="427" t="s">
        <v>5</v>
      </c>
      <c r="D84" s="407" t="e">
        <f>bieu2!#REF!</f>
        <v>#REF!</v>
      </c>
      <c r="E84" s="407" t="e">
        <f>bieu2!#REF!</f>
        <v>#REF!</v>
      </c>
      <c r="F84" s="533" t="e">
        <f>bieu2!#REF!</f>
        <v>#REF!</v>
      </c>
      <c r="G84" s="460"/>
      <c r="H84" s="686"/>
      <c r="I84" s="460"/>
      <c r="J84" s="468"/>
      <c r="K84" s="468"/>
      <c r="L84" s="452"/>
      <c r="M84" s="452"/>
      <c r="N84" s="452"/>
      <c r="O84" s="1498"/>
    </row>
    <row r="85" spans="1:15" s="395" customFormat="1">
      <c r="A85" s="447"/>
      <c r="B85" s="446" t="s">
        <v>546</v>
      </c>
      <c r="C85" s="427" t="s">
        <v>5</v>
      </c>
      <c r="D85" s="407"/>
      <c r="E85" s="407"/>
      <c r="F85" s="407"/>
      <c r="G85" s="460"/>
      <c r="H85" s="460"/>
      <c r="I85" s="460"/>
      <c r="J85" s="468"/>
      <c r="K85" s="468"/>
      <c r="L85" s="452"/>
      <c r="M85" s="452"/>
      <c r="N85" s="452"/>
      <c r="O85" s="1498"/>
    </row>
    <row r="86" spans="1:15" s="395" customFormat="1">
      <c r="A86" s="427" t="s">
        <v>286</v>
      </c>
      <c r="B86" s="448" t="s">
        <v>665</v>
      </c>
      <c r="C86" s="447" t="s">
        <v>616</v>
      </c>
      <c r="D86" s="407" t="e">
        <f>bieu2!#REF!</f>
        <v>#REF!</v>
      </c>
      <c r="E86" s="407" t="e">
        <f>bieu2!#REF!</f>
        <v>#REF!</v>
      </c>
      <c r="F86" s="407" t="e">
        <f>bieu2!#REF!</f>
        <v>#REF!</v>
      </c>
      <c r="G86" s="460"/>
      <c r="H86" s="460"/>
      <c r="I86" s="460"/>
      <c r="J86" s="460"/>
      <c r="K86" s="460"/>
      <c r="L86" s="452"/>
      <c r="M86" s="452"/>
      <c r="N86" s="452"/>
      <c r="O86" s="1498"/>
    </row>
    <row r="87" spans="1:15" s="395" customFormat="1" ht="33">
      <c r="A87" s="427" t="s">
        <v>286</v>
      </c>
      <c r="B87" s="413" t="s">
        <v>601</v>
      </c>
      <c r="C87" s="427" t="s">
        <v>5</v>
      </c>
      <c r="D87" s="449" t="e">
        <f>D86/14</f>
        <v>#REF!</v>
      </c>
      <c r="E87" s="449"/>
      <c r="F87" s="449" t="e">
        <f>F86/13</f>
        <v>#REF!</v>
      </c>
      <c r="G87" s="460"/>
      <c r="H87" s="460"/>
      <c r="I87" s="468"/>
      <c r="J87" s="472"/>
      <c r="K87" s="452"/>
      <c r="L87" s="470"/>
      <c r="M87" s="471"/>
      <c r="N87" s="471"/>
    </row>
    <row r="88" spans="1:15" s="395" customFormat="1" ht="33">
      <c r="A88" s="427">
        <f>MAX(A$61:$A87)+1</f>
        <v>10</v>
      </c>
      <c r="B88" s="413" t="s">
        <v>596</v>
      </c>
      <c r="C88" s="427" t="s">
        <v>453</v>
      </c>
      <c r="D88" s="407" t="e">
        <f>Bieu6!#REF!</f>
        <v>#REF!</v>
      </c>
      <c r="E88" s="407" t="e">
        <f>Bieu6!#REF!</f>
        <v>#REF!</v>
      </c>
      <c r="F88" s="407" t="e">
        <f>Bieu6!#REF!</f>
        <v>#REF!</v>
      </c>
      <c r="G88" s="460"/>
      <c r="H88" s="686"/>
      <c r="I88" s="460"/>
      <c r="J88" s="472"/>
      <c r="K88" s="452"/>
      <c r="L88" s="470"/>
      <c r="M88" s="471"/>
      <c r="N88" s="471"/>
    </row>
    <row r="89" spans="1:15" s="395" customFormat="1">
      <c r="A89" s="430">
        <f>MAX(A$61:$A88)+1</f>
        <v>11</v>
      </c>
      <c r="B89" s="455" t="s">
        <v>597</v>
      </c>
      <c r="C89" s="430"/>
      <c r="D89" s="460"/>
      <c r="E89" s="460"/>
      <c r="F89" s="460"/>
      <c r="G89" s="460"/>
      <c r="H89" s="460"/>
      <c r="I89" s="473"/>
      <c r="J89" s="472"/>
      <c r="K89" s="452"/>
      <c r="L89" s="470"/>
      <c r="M89" s="471"/>
      <c r="N89" s="471"/>
    </row>
    <row r="90" spans="1:15" s="395" customFormat="1">
      <c r="A90" s="430" t="s">
        <v>286</v>
      </c>
      <c r="B90" s="455" t="s">
        <v>598</v>
      </c>
      <c r="C90" s="430" t="s">
        <v>403</v>
      </c>
      <c r="D90" s="460">
        <f>'B11 DTNN - ok'!D15</f>
        <v>63</v>
      </c>
      <c r="E90" s="460">
        <f>'B11 DTNN - ok'!E15</f>
        <v>0</v>
      </c>
      <c r="F90" s="460">
        <f>'B11 DTNN - ok'!F15</f>
        <v>65</v>
      </c>
      <c r="G90" s="460">
        <f>'B11 DTNN - ok'!G15</f>
        <v>103.17460317460319</v>
      </c>
      <c r="H90" s="460"/>
      <c r="I90" s="460"/>
      <c r="J90" s="472"/>
      <c r="K90" s="452"/>
      <c r="L90" s="474"/>
      <c r="M90" s="475"/>
      <c r="N90" s="475"/>
    </row>
    <row r="91" spans="1:15" s="395" customFormat="1">
      <c r="A91" s="430" t="s">
        <v>286</v>
      </c>
      <c r="B91" s="455" t="s">
        <v>310</v>
      </c>
      <c r="C91" s="430" t="s">
        <v>353</v>
      </c>
      <c r="D91" s="460">
        <f>'B11 DTNN - ok'!D10</f>
        <v>0</v>
      </c>
      <c r="E91" s="460">
        <f>'B11 DTNN - ok'!E10</f>
        <v>0</v>
      </c>
      <c r="F91" s="460">
        <f>'B11 DTNN - ok'!F10</f>
        <v>0</v>
      </c>
      <c r="G91" s="460">
        <f>'B11 DTNN - ok'!G10</f>
        <v>0</v>
      </c>
      <c r="H91" s="460"/>
      <c r="I91" s="460"/>
      <c r="J91" s="472"/>
      <c r="K91" s="452"/>
      <c r="L91" s="474"/>
      <c r="M91" s="475"/>
      <c r="N91" s="475"/>
    </row>
    <row r="92" spans="1:15" s="395" customFormat="1">
      <c r="A92" s="430" t="s">
        <v>286</v>
      </c>
      <c r="B92" s="455" t="s">
        <v>565</v>
      </c>
      <c r="C92" s="430" t="s">
        <v>353</v>
      </c>
      <c r="D92" s="460">
        <f>'B11 DTNN - ok'!D16</f>
        <v>1849.13</v>
      </c>
      <c r="E92" s="460">
        <f>'B11 DTNN - ok'!E16</f>
        <v>0</v>
      </c>
      <c r="F92" s="460">
        <f>'B11 DTNN - ok'!F16</f>
        <v>1953.64</v>
      </c>
      <c r="G92" s="460">
        <f>'B11 DTNN - ok'!G16</f>
        <v>105.6518470848453</v>
      </c>
      <c r="H92" s="460"/>
      <c r="I92" s="460"/>
      <c r="J92" s="472"/>
      <c r="K92" s="452"/>
      <c r="L92" s="474"/>
      <c r="M92" s="475"/>
      <c r="N92" s="475"/>
    </row>
    <row r="93" spans="1:15" s="395" customFormat="1">
      <c r="A93" s="527" t="s">
        <v>11</v>
      </c>
      <c r="B93" s="419" t="s">
        <v>292</v>
      </c>
      <c r="C93" s="426"/>
      <c r="D93" s="534"/>
      <c r="E93" s="414"/>
      <c r="F93" s="414"/>
      <c r="G93" s="415"/>
      <c r="H93" s="415"/>
      <c r="I93" s="414"/>
      <c r="J93" s="457"/>
      <c r="K93" s="457"/>
      <c r="L93" s="456"/>
      <c r="M93" s="477"/>
      <c r="N93" s="477"/>
    </row>
    <row r="94" spans="1:15">
      <c r="A94" s="427">
        <v>1</v>
      </c>
      <c r="B94" s="413" t="s">
        <v>422</v>
      </c>
      <c r="C94" s="426" t="s">
        <v>349</v>
      </c>
      <c r="D94" s="528" t="e">
        <f>'Bieu 5'!#REF!</f>
        <v>#REF!</v>
      </c>
      <c r="E94" s="528" t="e">
        <f>'Bieu 5'!#REF!</f>
        <v>#REF!</v>
      </c>
      <c r="F94" s="528" t="e">
        <f>'Bieu 5'!#REF!</f>
        <v>#REF!</v>
      </c>
      <c r="G94" s="528"/>
      <c r="H94" s="686" t="e">
        <f t="shared" ref="H94" si="7">F94/E94*100</f>
        <v>#REF!</v>
      </c>
      <c r="I94" s="528"/>
      <c r="J94" s="459"/>
      <c r="K94" s="459"/>
      <c r="L94" s="457"/>
      <c r="M94" s="458"/>
      <c r="N94" s="458"/>
    </row>
    <row r="95" spans="1:15" ht="19.5">
      <c r="A95" s="427"/>
      <c r="B95" s="413" t="s">
        <v>599</v>
      </c>
      <c r="C95" s="427" t="s">
        <v>714</v>
      </c>
      <c r="D95" s="535" t="e">
        <f>D94/515578.42*100</f>
        <v>#REF!</v>
      </c>
      <c r="E95" s="535"/>
      <c r="F95" s="535" t="e">
        <f t="shared" ref="F95" si="8">F94/515578.42*100</f>
        <v>#REF!</v>
      </c>
      <c r="G95" s="535"/>
      <c r="H95" s="535"/>
      <c r="I95" s="535"/>
      <c r="J95" s="456"/>
      <c r="K95" s="456"/>
      <c r="L95" s="456"/>
      <c r="M95" s="477"/>
      <c r="N95" s="477"/>
      <c r="O95" s="384" t="s">
        <v>668</v>
      </c>
    </row>
    <row r="96" spans="1:15">
      <c r="A96" s="427">
        <f>MAX(A$94:$A95)+1</f>
        <v>2</v>
      </c>
      <c r="B96" s="413" t="s">
        <v>621</v>
      </c>
      <c r="C96" s="426" t="s">
        <v>349</v>
      </c>
      <c r="D96" s="1499"/>
      <c r="E96" s="1499"/>
      <c r="F96" s="1499"/>
      <c r="G96" s="1499"/>
      <c r="H96" s="1499"/>
      <c r="I96" s="1499"/>
      <c r="J96" s="476"/>
      <c r="K96" s="457"/>
      <c r="L96" s="457"/>
      <c r="M96" s="458"/>
      <c r="N96" s="458"/>
    </row>
    <row r="97" spans="1:15">
      <c r="A97" s="427">
        <f>MAX(A$94:$A96)+1</f>
        <v>3</v>
      </c>
      <c r="B97" s="413" t="s">
        <v>299</v>
      </c>
      <c r="C97" s="426" t="s">
        <v>349</v>
      </c>
      <c r="D97" s="407" t="e">
        <f>'Bieu 5'!#REF!</f>
        <v>#REF!</v>
      </c>
      <c r="E97" s="407" t="e">
        <f>'Bieu 5'!#REF!</f>
        <v>#REF!</v>
      </c>
      <c r="F97" s="407" t="e">
        <f>'Bieu 5'!#REF!</f>
        <v>#REF!</v>
      </c>
      <c r="G97" s="407"/>
      <c r="H97" s="686" t="e">
        <f t="shared" ref="H97:H98" si="9">F97/E97*100</f>
        <v>#REF!</v>
      </c>
      <c r="I97" s="407"/>
      <c r="J97" s="460"/>
      <c r="K97" s="460"/>
      <c r="L97" s="456"/>
      <c r="M97" s="477"/>
      <c r="N97" s="477"/>
    </row>
    <row r="98" spans="1:15" ht="21" customHeight="1">
      <c r="A98" s="427"/>
      <c r="B98" s="413" t="s">
        <v>622</v>
      </c>
      <c r="C98" s="426" t="s">
        <v>349</v>
      </c>
      <c r="D98" s="407" t="e">
        <f>'Bieu 5'!#REF!</f>
        <v>#REF!</v>
      </c>
      <c r="E98" s="407" t="e">
        <f>'Bieu 5'!#REF!</f>
        <v>#REF!</v>
      </c>
      <c r="F98" s="407" t="e">
        <f>'Bieu 5'!#REF!</f>
        <v>#REF!</v>
      </c>
      <c r="G98" s="407"/>
      <c r="H98" s="686" t="e">
        <f t="shared" si="9"/>
        <v>#REF!</v>
      </c>
      <c r="I98" s="407"/>
      <c r="J98" s="460"/>
      <c r="K98" s="460"/>
      <c r="L98" s="456"/>
      <c r="M98" s="477"/>
      <c r="N98" s="477"/>
    </row>
    <row r="99" spans="1:15" s="482" customFormat="1" hidden="1">
      <c r="A99" s="466"/>
      <c r="B99" s="467" t="s">
        <v>218</v>
      </c>
      <c r="C99" s="478"/>
      <c r="D99" s="479">
        <v>357457</v>
      </c>
      <c r="E99" s="479"/>
      <c r="F99" s="479"/>
      <c r="G99" s="479"/>
      <c r="H99" s="479"/>
      <c r="I99" s="479"/>
      <c r="J99" s="479"/>
      <c r="K99" s="479"/>
      <c r="L99" s="480"/>
      <c r="M99" s="481"/>
      <c r="N99" s="481"/>
    </row>
    <row r="100" spans="1:15" s="482" customFormat="1" hidden="1">
      <c r="A100" s="466"/>
      <c r="B100" s="467" t="s">
        <v>666</v>
      </c>
      <c r="C100" s="478"/>
      <c r="D100" s="479">
        <f>6797+74317+2204+1009+59148</f>
        <v>143475</v>
      </c>
      <c r="E100" s="479"/>
      <c r="F100" s="479"/>
      <c r="G100" s="479"/>
      <c r="H100" s="479"/>
      <c r="I100" s="479"/>
      <c r="J100" s="479"/>
      <c r="K100" s="479"/>
      <c r="L100" s="480"/>
      <c r="M100" s="481"/>
      <c r="N100" s="481"/>
    </row>
    <row r="101" spans="1:15" s="482" customFormat="1" hidden="1">
      <c r="A101" s="466"/>
      <c r="B101" s="467" t="s">
        <v>150</v>
      </c>
      <c r="C101" s="478"/>
      <c r="D101" s="479">
        <f>91116+21160+35024+2585+3158+768+2001+1302+23696+23341+6620+2136+10408+1352</f>
        <v>224667</v>
      </c>
      <c r="E101" s="479"/>
      <c r="F101" s="479"/>
      <c r="G101" s="479"/>
      <c r="H101" s="479"/>
      <c r="I101" s="479"/>
      <c r="J101" s="479"/>
      <c r="K101" s="479"/>
      <c r="L101" s="480"/>
      <c r="M101" s="481"/>
      <c r="N101" s="481"/>
    </row>
    <row r="102" spans="1:15" ht="33">
      <c r="A102" s="427"/>
      <c r="B102" s="413" t="s">
        <v>600</v>
      </c>
      <c r="C102" s="427" t="s">
        <v>5</v>
      </c>
      <c r="D102" s="417" t="e">
        <f>'Bieu 5'!#REF!/'Bieu 5'!#REF!*100</f>
        <v>#REF!</v>
      </c>
      <c r="E102" s="417" t="e">
        <f>'Bieu 5'!#REF!/'Bieu 5'!#REF!*100</f>
        <v>#REF!</v>
      </c>
      <c r="F102" s="417" t="e">
        <f>'Bieu 5'!#REF!/'Bieu 5'!#REF!*100</f>
        <v>#REF!</v>
      </c>
      <c r="G102" s="417"/>
      <c r="H102" s="463"/>
      <c r="I102" s="463"/>
      <c r="J102" s="476"/>
      <c r="K102" s="457"/>
      <c r="L102" s="456"/>
      <c r="M102" s="477"/>
      <c r="N102" s="477"/>
    </row>
    <row r="103" spans="1:15">
      <c r="A103" s="427">
        <f>MAX(A$94:$A102)+1</f>
        <v>4</v>
      </c>
      <c r="B103" s="413" t="s">
        <v>61</v>
      </c>
      <c r="C103" s="426" t="s">
        <v>293</v>
      </c>
      <c r="D103" s="417" t="e">
        <f>bieu4!#REF!</f>
        <v>#REF!</v>
      </c>
      <c r="E103" s="417"/>
      <c r="F103" s="417" t="e">
        <f>bieu4!#REF!</f>
        <v>#REF!</v>
      </c>
      <c r="G103" s="463"/>
      <c r="H103" s="463"/>
      <c r="I103" s="463"/>
      <c r="J103" s="483"/>
      <c r="K103" s="455"/>
      <c r="L103" s="455"/>
      <c r="M103" s="455"/>
      <c r="N103" s="455"/>
      <c r="O103" s="444" t="s">
        <v>623</v>
      </c>
    </row>
    <row r="104" spans="1:15" ht="33">
      <c r="A104" s="427"/>
      <c r="B104" s="413" t="s">
        <v>664</v>
      </c>
      <c r="C104" s="426" t="s">
        <v>293</v>
      </c>
      <c r="D104" s="417" t="e">
        <f>bieu4!#REF!</f>
        <v>#REF!</v>
      </c>
      <c r="E104" s="417"/>
      <c r="F104" s="417" t="e">
        <f>bieu4!#REF!</f>
        <v>#REF!</v>
      </c>
      <c r="G104" s="463"/>
      <c r="H104" s="463"/>
      <c r="I104" s="463"/>
      <c r="J104" s="483"/>
      <c r="K104" s="457"/>
      <c r="L104" s="456"/>
      <c r="M104" s="477"/>
      <c r="N104" s="477"/>
    </row>
    <row r="105" spans="1:15" s="395" customFormat="1">
      <c r="A105" s="427">
        <f>MAX(A$94:$A104)+1</f>
        <v>5</v>
      </c>
      <c r="B105" s="413" t="s">
        <v>447</v>
      </c>
      <c r="C105" s="428" t="s">
        <v>5</v>
      </c>
      <c r="D105" s="418" t="e">
        <f>'Bieu 5'!#REF!</f>
        <v>#REF!</v>
      </c>
      <c r="E105" s="418" t="e">
        <f>'Bieu 5'!#REF!</f>
        <v>#REF!</v>
      </c>
      <c r="F105" s="418" t="e">
        <f>'Bieu 5'!#REF!</f>
        <v>#REF!</v>
      </c>
      <c r="G105" s="456"/>
      <c r="H105" s="456"/>
      <c r="I105" s="456"/>
      <c r="J105" s="460"/>
      <c r="K105" s="452"/>
      <c r="L105" s="455"/>
      <c r="M105" s="455"/>
      <c r="N105" s="455"/>
      <c r="O105" s="400" t="s">
        <v>624</v>
      </c>
    </row>
    <row r="106" spans="1:15" s="395" customFormat="1">
      <c r="A106" s="427">
        <f>MAX(A$94:$A105)+1</f>
        <v>6</v>
      </c>
      <c r="B106" s="413" t="s">
        <v>602</v>
      </c>
      <c r="C106" s="427"/>
      <c r="D106" s="440"/>
      <c r="E106" s="440"/>
      <c r="F106" s="440"/>
      <c r="G106" s="420"/>
      <c r="H106" s="420"/>
      <c r="I106" s="420"/>
      <c r="J106" s="421"/>
      <c r="K106" s="422"/>
      <c r="L106" s="484"/>
      <c r="M106" s="485"/>
      <c r="N106" s="485"/>
    </row>
    <row r="107" spans="1:15" s="395" customFormat="1">
      <c r="A107" s="427"/>
      <c r="B107" s="413" t="s">
        <v>603</v>
      </c>
      <c r="C107" s="427" t="s">
        <v>5</v>
      </c>
      <c r="D107" s="440" t="e">
        <f>'Bieu 5'!#REF!</f>
        <v>#REF!</v>
      </c>
      <c r="E107" s="440" t="e">
        <f>'Bieu 5'!#REF!</f>
        <v>#REF!</v>
      </c>
      <c r="F107" s="440" t="e">
        <f>'Bieu 5'!#REF!</f>
        <v>#REF!</v>
      </c>
      <c r="G107" s="420"/>
      <c r="H107" s="420"/>
      <c r="I107" s="420"/>
      <c r="J107" s="421"/>
      <c r="K107" s="422"/>
      <c r="L107" s="484"/>
      <c r="M107" s="736" t="e">
        <f>D107-F107</f>
        <v>#REF!</v>
      </c>
      <c r="N107" s="485"/>
    </row>
    <row r="108" spans="1:15" s="395" customFormat="1">
      <c r="A108" s="427"/>
      <c r="B108" s="413" t="s">
        <v>715</v>
      </c>
      <c r="C108" s="427" t="s">
        <v>5</v>
      </c>
      <c r="D108" s="440" t="e">
        <f>'Bieu 5'!#REF!</f>
        <v>#REF!</v>
      </c>
      <c r="E108" s="440" t="e">
        <f>'Bieu 5'!#REF!</f>
        <v>#REF!</v>
      </c>
      <c r="F108" s="440" t="e">
        <f>'Bieu 5'!#REF!</f>
        <v>#REF!</v>
      </c>
      <c r="G108" s="420"/>
      <c r="H108" s="420"/>
      <c r="I108" s="420"/>
      <c r="J108" s="421"/>
      <c r="K108" s="422"/>
      <c r="L108" s="484"/>
      <c r="M108" s="485" t="e">
        <f>D108-F108</f>
        <v>#REF!</v>
      </c>
      <c r="N108" s="485"/>
    </row>
    <row r="109" spans="1:15" s="395" customFormat="1">
      <c r="A109" s="427"/>
      <c r="B109" s="413" t="s">
        <v>646</v>
      </c>
      <c r="C109" s="427" t="s">
        <v>5</v>
      </c>
      <c r="D109" s="440" t="e">
        <f>'Bieu 5'!#REF!</f>
        <v>#REF!</v>
      </c>
      <c r="E109" s="440"/>
      <c r="F109" s="440" t="e">
        <f>'Bieu 5'!#REF!</f>
        <v>#REF!</v>
      </c>
      <c r="G109" s="420"/>
      <c r="H109" s="420"/>
      <c r="I109" s="420"/>
      <c r="J109" s="421"/>
      <c r="K109" s="422"/>
      <c r="L109" s="484"/>
      <c r="M109" s="485"/>
      <c r="N109" s="485"/>
    </row>
    <row r="110" spans="1:15" s="395" customFormat="1" hidden="1">
      <c r="A110" s="430"/>
      <c r="B110" s="455" t="s">
        <v>604</v>
      </c>
      <c r="C110" s="430" t="s">
        <v>605</v>
      </c>
      <c r="D110" s="420"/>
      <c r="E110" s="420"/>
      <c r="F110" s="420"/>
      <c r="G110" s="420"/>
      <c r="H110" s="420"/>
      <c r="I110" s="420"/>
      <c r="J110" s="421"/>
      <c r="K110" s="422"/>
      <c r="L110" s="455"/>
      <c r="M110" s="455"/>
      <c r="N110" s="455"/>
      <c r="O110" s="400" t="s">
        <v>617</v>
      </c>
    </row>
    <row r="111" spans="1:15" s="395" customFormat="1" hidden="1">
      <c r="A111" s="430"/>
      <c r="B111" s="455" t="s">
        <v>712</v>
      </c>
      <c r="C111" s="430" t="s">
        <v>605</v>
      </c>
      <c r="D111" s="420"/>
      <c r="E111" s="420"/>
      <c r="F111" s="420"/>
      <c r="G111" s="420"/>
      <c r="H111" s="420"/>
      <c r="I111" s="420"/>
      <c r="J111" s="421"/>
      <c r="K111" s="422"/>
      <c r="L111" s="455"/>
      <c r="M111" s="455"/>
      <c r="N111" s="455"/>
      <c r="O111" s="400" t="s">
        <v>618</v>
      </c>
    </row>
    <row r="112" spans="1:15" s="395" customFormat="1" hidden="1">
      <c r="A112" s="430"/>
      <c r="B112" s="455" t="s">
        <v>619</v>
      </c>
      <c r="C112" s="430" t="s">
        <v>605</v>
      </c>
      <c r="D112" s="420"/>
      <c r="E112" s="420"/>
      <c r="F112" s="420"/>
      <c r="G112" s="420"/>
      <c r="H112" s="420"/>
      <c r="I112" s="420"/>
      <c r="J112" s="421"/>
      <c r="K112" s="422"/>
      <c r="L112" s="455"/>
      <c r="M112" s="455"/>
      <c r="N112" s="455"/>
      <c r="O112" s="400" t="s">
        <v>620</v>
      </c>
    </row>
    <row r="113" spans="1:15" s="395" customFormat="1">
      <c r="A113" s="427">
        <f>MAX(A$94:$A112)+1</f>
        <v>7</v>
      </c>
      <c r="B113" s="413" t="s">
        <v>421</v>
      </c>
      <c r="C113" s="428"/>
      <c r="D113" s="418"/>
      <c r="E113" s="416"/>
      <c r="F113" s="416"/>
      <c r="G113" s="456"/>
      <c r="H113" s="456"/>
      <c r="I113" s="456"/>
      <c r="J113" s="474"/>
      <c r="K113" s="474"/>
      <c r="L113" s="470"/>
      <c r="M113" s="471"/>
      <c r="N113" s="471"/>
    </row>
    <row r="114" spans="1:15" s="395" customFormat="1">
      <c r="A114" s="427"/>
      <c r="B114" s="529" t="s">
        <v>449</v>
      </c>
      <c r="C114" s="428" t="s">
        <v>5</v>
      </c>
      <c r="D114" s="418" t="e">
        <f>bieu4!#REF!</f>
        <v>#REF!</v>
      </c>
      <c r="E114" s="418" t="e">
        <f>bieu4!#REF!</f>
        <v>#REF!</v>
      </c>
      <c r="F114" s="418" t="e">
        <f>bieu4!#REF!</f>
        <v>#REF!</v>
      </c>
      <c r="G114" s="474"/>
      <c r="H114" s="474"/>
      <c r="I114" s="474"/>
      <c r="J114" s="474"/>
      <c r="K114" s="474"/>
      <c r="L114" s="455"/>
      <c r="M114" s="455"/>
      <c r="N114" s="455"/>
      <c r="O114" s="1500" t="s">
        <v>625</v>
      </c>
    </row>
    <row r="115" spans="1:15" s="395" customFormat="1">
      <c r="A115" s="427"/>
      <c r="B115" s="529" t="s">
        <v>450</v>
      </c>
      <c r="C115" s="428" t="s">
        <v>5</v>
      </c>
      <c r="D115" s="418" t="e">
        <f>bieu4!#REF!</f>
        <v>#REF!</v>
      </c>
      <c r="E115" s="418" t="e">
        <f>bieu4!#REF!</f>
        <v>#REF!</v>
      </c>
      <c r="F115" s="418" t="e">
        <f>bieu4!#REF!</f>
        <v>#REF!</v>
      </c>
      <c r="G115" s="474"/>
      <c r="H115" s="474"/>
      <c r="I115" s="474"/>
      <c r="J115" s="486"/>
      <c r="K115" s="452"/>
      <c r="L115" s="455"/>
      <c r="M115" s="455"/>
      <c r="N115" s="455"/>
      <c r="O115" s="1500"/>
    </row>
    <row r="116" spans="1:15" s="395" customFormat="1">
      <c r="A116" s="427"/>
      <c r="B116" s="529" t="s">
        <v>451</v>
      </c>
      <c r="C116" s="428" t="s">
        <v>5</v>
      </c>
      <c r="D116" s="418" t="e">
        <f>bieu4!#REF!</f>
        <v>#REF!</v>
      </c>
      <c r="E116" s="418" t="e">
        <f>bieu4!#REF!</f>
        <v>#REF!</v>
      </c>
      <c r="F116" s="418" t="e">
        <f>bieu4!#REF!</f>
        <v>#REF!</v>
      </c>
      <c r="G116" s="474"/>
      <c r="H116" s="474"/>
      <c r="I116" s="474"/>
      <c r="J116" s="486"/>
      <c r="K116" s="452"/>
      <c r="L116" s="455"/>
      <c r="M116" s="455"/>
      <c r="N116" s="455"/>
      <c r="O116" s="1500"/>
    </row>
    <row r="117" spans="1:15" s="395" customFormat="1">
      <c r="A117" s="427"/>
      <c r="B117" s="532" t="s">
        <v>626</v>
      </c>
      <c r="C117" s="428" t="s">
        <v>5</v>
      </c>
      <c r="D117" s="418" t="e">
        <f>bieu4!#REF!</f>
        <v>#REF!</v>
      </c>
      <c r="E117" s="418" t="e">
        <f>bieu4!#REF!</f>
        <v>#REF!</v>
      </c>
      <c r="F117" s="418" t="e">
        <f>bieu4!#REF!</f>
        <v>#REF!</v>
      </c>
      <c r="G117" s="474"/>
      <c r="H117" s="474"/>
      <c r="I117" s="474"/>
      <c r="J117" s="486"/>
      <c r="K117" s="452"/>
      <c r="L117" s="455"/>
      <c r="M117" s="455"/>
      <c r="N117" s="455"/>
      <c r="O117" s="1500"/>
    </row>
    <row r="118" spans="1:15" s="395" customFormat="1">
      <c r="A118" s="427"/>
      <c r="B118" s="532" t="s">
        <v>627</v>
      </c>
      <c r="C118" s="428" t="s">
        <v>5</v>
      </c>
      <c r="D118" s="418" t="e">
        <f>bieu4!#REF!</f>
        <v>#REF!</v>
      </c>
      <c r="E118" s="418" t="e">
        <f>bieu4!#REF!</f>
        <v>#REF!</v>
      </c>
      <c r="F118" s="418" t="e">
        <f>bieu4!#REF!</f>
        <v>#REF!</v>
      </c>
      <c r="G118" s="474"/>
      <c r="H118" s="474"/>
      <c r="I118" s="474"/>
      <c r="J118" s="486"/>
      <c r="K118" s="452"/>
      <c r="L118" s="455"/>
      <c r="M118" s="455"/>
      <c r="N118" s="455"/>
      <c r="O118" s="1500"/>
    </row>
    <row r="119" spans="1:15" s="395" customFormat="1">
      <c r="A119" s="427"/>
      <c r="B119" s="529" t="s">
        <v>452</v>
      </c>
      <c r="C119" s="428" t="s">
        <v>5</v>
      </c>
      <c r="D119" s="418" t="e">
        <f>bieu4!#REF!</f>
        <v>#REF!</v>
      </c>
      <c r="E119" s="418" t="e">
        <f>bieu4!#REF!</f>
        <v>#REF!</v>
      </c>
      <c r="F119" s="418" t="e">
        <f>bieu4!#REF!</f>
        <v>#REF!</v>
      </c>
      <c r="G119" s="474"/>
      <c r="H119" s="474"/>
      <c r="I119" s="474"/>
      <c r="J119" s="486"/>
      <c r="K119" s="452"/>
      <c r="L119" s="455"/>
      <c r="M119" s="455"/>
      <c r="N119" s="455"/>
      <c r="O119" s="1500"/>
    </row>
    <row r="120" spans="1:15" s="395" customFormat="1">
      <c r="A120" s="427">
        <f>MAX(A$94:$A119)+1</f>
        <v>8</v>
      </c>
      <c r="B120" s="448" t="s">
        <v>423</v>
      </c>
      <c r="C120" s="428" t="s">
        <v>448</v>
      </c>
      <c r="D120" s="418" t="e">
        <f>'Bieu 5'!#REF!</f>
        <v>#REF!</v>
      </c>
      <c r="E120" s="418" t="e">
        <f>'Bieu 5'!#REF!</f>
        <v>#REF!</v>
      </c>
      <c r="F120" s="418" t="e">
        <f>'Bieu 5'!#REF!</f>
        <v>#REF!</v>
      </c>
      <c r="G120" s="474"/>
      <c r="H120" s="686" t="e">
        <f t="shared" ref="H120:H121" si="10">F120/E120*100</f>
        <v>#REF!</v>
      </c>
      <c r="I120" s="474"/>
      <c r="J120" s="486"/>
      <c r="K120" s="452"/>
      <c r="L120" s="452"/>
      <c r="M120" s="452"/>
      <c r="N120" s="452"/>
      <c r="O120" s="487" t="s">
        <v>628</v>
      </c>
    </row>
    <row r="121" spans="1:15" s="395" customFormat="1">
      <c r="A121" s="427">
        <f>MAX(A$94:$A120)+1</f>
        <v>9</v>
      </c>
      <c r="B121" s="448" t="s">
        <v>424</v>
      </c>
      <c r="C121" s="428" t="s">
        <v>349</v>
      </c>
      <c r="D121" s="418" t="e">
        <f>'Bieu 5'!#REF!</f>
        <v>#REF!</v>
      </c>
      <c r="E121" s="418" t="e">
        <f>'Bieu 5'!#REF!</f>
        <v>#REF!</v>
      </c>
      <c r="F121" s="418" t="e">
        <f>'Bieu 5'!#REF!</f>
        <v>#REF!</v>
      </c>
      <c r="G121" s="474"/>
      <c r="H121" s="686" t="e">
        <f t="shared" si="10"/>
        <v>#REF!</v>
      </c>
      <c r="I121" s="474"/>
      <c r="J121" s="486"/>
      <c r="K121" s="452"/>
      <c r="L121" s="472"/>
      <c r="M121" s="488"/>
      <c r="N121" s="488"/>
    </row>
    <row r="122" spans="1:15" s="395" customFormat="1">
      <c r="A122" s="527">
        <f>MAX(A$94:$A121)+1</f>
        <v>10</v>
      </c>
      <c r="B122" s="448" t="s">
        <v>425</v>
      </c>
      <c r="C122" s="428" t="s">
        <v>5</v>
      </c>
      <c r="D122" s="533" t="e">
        <f>'Bieu 5'!#REF!</f>
        <v>#REF!</v>
      </c>
      <c r="E122" s="533" t="e">
        <f>'Bieu 5'!#REF!</f>
        <v>#REF!</v>
      </c>
      <c r="F122" s="533" t="e">
        <f>'Bieu 5'!#REF!</f>
        <v>#REF!</v>
      </c>
      <c r="G122" s="464"/>
      <c r="H122" s="464"/>
      <c r="I122" s="464"/>
      <c r="J122" s="472"/>
      <c r="K122" s="452"/>
      <c r="L122" s="455"/>
      <c r="M122" s="455"/>
      <c r="N122" s="455"/>
      <c r="O122" s="489" t="s">
        <v>629</v>
      </c>
    </row>
    <row r="123" spans="1:15" s="395" customFormat="1" ht="33">
      <c r="A123" s="527" t="s">
        <v>15</v>
      </c>
      <c r="B123" s="419" t="s">
        <v>309</v>
      </c>
      <c r="C123" s="490"/>
      <c r="D123" s="491"/>
      <c r="E123" s="492"/>
      <c r="F123" s="492"/>
      <c r="G123" s="492"/>
      <c r="H123" s="492"/>
      <c r="I123" s="492"/>
      <c r="J123" s="457"/>
      <c r="K123" s="457"/>
      <c r="L123" s="452"/>
      <c r="M123" s="493"/>
      <c r="N123" s="493"/>
    </row>
    <row r="124" spans="1:15">
      <c r="A124" s="522">
        <v>1</v>
      </c>
      <c r="B124" s="413" t="s">
        <v>90</v>
      </c>
      <c r="C124" s="522" t="s">
        <v>5</v>
      </c>
      <c r="D124" s="531" t="e">
        <f>bieu2!#REF!</f>
        <v>#REF!</v>
      </c>
      <c r="E124" s="531" t="e">
        <f>bieu2!#REF!</f>
        <v>#REF!</v>
      </c>
      <c r="F124" s="533" t="e">
        <f>bieu2!#REF!</f>
        <v>#REF!</v>
      </c>
      <c r="G124" s="464"/>
      <c r="H124" s="464"/>
      <c r="I124" s="464"/>
      <c r="J124" s="495"/>
      <c r="K124" s="455"/>
      <c r="L124" s="455"/>
      <c r="M124" s="455"/>
      <c r="N124" s="455"/>
      <c r="O124" s="444" t="s">
        <v>630</v>
      </c>
    </row>
    <row r="125" spans="1:15">
      <c r="A125" s="427">
        <f>MAX(A124:$A$124)+1</f>
        <v>2</v>
      </c>
      <c r="B125" s="448" t="s">
        <v>443</v>
      </c>
      <c r="C125" s="428" t="s">
        <v>5</v>
      </c>
      <c r="D125" s="540">
        <v>89</v>
      </c>
      <c r="E125" s="540">
        <v>89</v>
      </c>
      <c r="F125" s="523">
        <v>89</v>
      </c>
      <c r="G125" s="497"/>
      <c r="H125" s="497"/>
      <c r="I125" s="486"/>
      <c r="J125" s="456"/>
      <c r="K125" s="455"/>
      <c r="L125" s="455"/>
      <c r="M125" s="455"/>
      <c r="N125" s="455"/>
      <c r="O125" s="444" t="s">
        <v>631</v>
      </c>
    </row>
    <row r="126" spans="1:15">
      <c r="A126" s="427">
        <f>MAX(A$124:$A125)+1</f>
        <v>3</v>
      </c>
      <c r="B126" s="413" t="s">
        <v>479</v>
      </c>
      <c r="C126" s="522" t="s">
        <v>5</v>
      </c>
      <c r="D126" s="541">
        <v>93</v>
      </c>
      <c r="E126" s="531">
        <v>95</v>
      </c>
      <c r="F126" s="542">
        <v>95</v>
      </c>
      <c r="G126" s="464"/>
      <c r="H126" s="464"/>
      <c r="I126" s="464"/>
      <c r="J126" s="498"/>
      <c r="K126" s="455"/>
      <c r="L126" s="455"/>
      <c r="M126" s="455"/>
      <c r="N126" s="455"/>
      <c r="O126" s="499" t="s">
        <v>632</v>
      </c>
    </row>
    <row r="127" spans="1:15">
      <c r="A127" s="522"/>
      <c r="B127" s="413" t="s">
        <v>716</v>
      </c>
      <c r="C127" s="427" t="s">
        <v>5</v>
      </c>
      <c r="D127" s="540">
        <v>45.5</v>
      </c>
      <c r="E127" s="531">
        <v>50</v>
      </c>
      <c r="F127" s="542">
        <v>50</v>
      </c>
      <c r="G127" s="464"/>
      <c r="H127" s="464"/>
      <c r="I127" s="464"/>
      <c r="J127" s="498"/>
      <c r="K127" s="455"/>
      <c r="L127" s="455"/>
      <c r="M127" s="455"/>
      <c r="N127" s="455"/>
      <c r="O127" s="499" t="s">
        <v>633</v>
      </c>
    </row>
    <row r="128" spans="1:15" ht="33">
      <c r="A128" s="427">
        <f>MAX(A$124:$A127)+1</f>
        <v>4</v>
      </c>
      <c r="B128" s="448" t="s">
        <v>440</v>
      </c>
      <c r="C128" s="447" t="s">
        <v>441</v>
      </c>
      <c r="D128" s="519">
        <v>2</v>
      </c>
      <c r="E128" s="519">
        <v>2</v>
      </c>
      <c r="F128" s="519">
        <v>2</v>
      </c>
      <c r="G128" s="500"/>
      <c r="H128" s="500"/>
      <c r="I128" s="500"/>
      <c r="J128" s="501"/>
      <c r="K128" s="501"/>
      <c r="L128" s="455"/>
      <c r="M128" s="455"/>
      <c r="N128" s="455"/>
      <c r="O128" s="502" t="s">
        <v>634</v>
      </c>
    </row>
    <row r="129" spans="1:15" ht="33">
      <c r="A129" s="427">
        <f>MAX(A$124:$A128)+1</f>
        <v>5</v>
      </c>
      <c r="B129" s="413" t="s">
        <v>482</v>
      </c>
      <c r="C129" s="522" t="s">
        <v>5</v>
      </c>
      <c r="D129" s="519">
        <v>67</v>
      </c>
      <c r="E129" s="519">
        <v>67</v>
      </c>
      <c r="F129" s="521">
        <v>100</v>
      </c>
      <c r="G129" s="497"/>
      <c r="H129" s="497"/>
      <c r="I129" s="497"/>
      <c r="J129" s="456"/>
      <c r="K129" s="456"/>
      <c r="L129" s="456"/>
      <c r="M129" s="477"/>
      <c r="N129" s="477"/>
    </row>
    <row r="130" spans="1:15" ht="33">
      <c r="A130" s="427">
        <f>MAX(A$124:$A129)+1</f>
        <v>6</v>
      </c>
      <c r="B130" s="448" t="s">
        <v>438</v>
      </c>
      <c r="C130" s="427" t="s">
        <v>5</v>
      </c>
      <c r="D130" s="519">
        <v>55</v>
      </c>
      <c r="E130" s="520">
        <v>60</v>
      </c>
      <c r="F130" s="521">
        <v>60</v>
      </c>
      <c r="G130" s="503"/>
      <c r="H130" s="503"/>
      <c r="I130" s="503"/>
      <c r="J130" s="504"/>
      <c r="K130" s="455"/>
      <c r="L130" s="455"/>
      <c r="M130" s="455"/>
      <c r="N130" s="455"/>
      <c r="O130" s="444" t="s">
        <v>635</v>
      </c>
    </row>
    <row r="131" spans="1:15">
      <c r="A131" s="427">
        <f>MAX(A$124:$A130)+1</f>
        <v>7</v>
      </c>
      <c r="B131" s="413" t="s">
        <v>480</v>
      </c>
      <c r="C131" s="522" t="s">
        <v>5</v>
      </c>
      <c r="D131" s="519">
        <v>85</v>
      </c>
      <c r="E131" s="520">
        <v>90</v>
      </c>
      <c r="F131" s="521">
        <v>90</v>
      </c>
      <c r="G131" s="503"/>
      <c r="H131" s="503"/>
      <c r="I131" s="503"/>
      <c r="J131" s="504"/>
      <c r="K131" s="456"/>
      <c r="L131" s="455"/>
      <c r="M131" s="455"/>
      <c r="N131" s="455"/>
      <c r="O131" s="505"/>
    </row>
    <row r="132" spans="1:15">
      <c r="A132" s="427">
        <f>MAX(A$124:$A131)+1</f>
        <v>8</v>
      </c>
      <c r="B132" s="448" t="s">
        <v>439</v>
      </c>
      <c r="C132" s="447" t="s">
        <v>5</v>
      </c>
      <c r="D132" s="519">
        <v>56</v>
      </c>
      <c r="E132" s="520">
        <v>60</v>
      </c>
      <c r="F132" s="521">
        <v>60</v>
      </c>
      <c r="G132" s="503"/>
      <c r="H132" s="503"/>
      <c r="I132" s="503"/>
      <c r="J132" s="504"/>
      <c r="K132" s="456"/>
      <c r="L132" s="455"/>
      <c r="M132" s="455"/>
      <c r="N132" s="455"/>
      <c r="O132" s="506"/>
    </row>
    <row r="133" spans="1:15">
      <c r="A133" s="427">
        <f>MAX(A$124:$A132)+1</f>
        <v>9</v>
      </c>
      <c r="B133" s="413" t="s">
        <v>481</v>
      </c>
      <c r="C133" s="522" t="s">
        <v>5</v>
      </c>
      <c r="D133" s="519">
        <v>80</v>
      </c>
      <c r="E133" s="520">
        <v>85</v>
      </c>
      <c r="F133" s="521">
        <v>85</v>
      </c>
      <c r="G133" s="503"/>
      <c r="H133" s="503"/>
      <c r="I133" s="503"/>
      <c r="J133" s="504"/>
      <c r="K133" s="455"/>
      <c r="L133" s="455"/>
      <c r="M133" s="455"/>
      <c r="N133" s="455"/>
      <c r="O133" s="444" t="s">
        <v>636</v>
      </c>
    </row>
    <row r="134" spans="1:15">
      <c r="A134" s="427">
        <f>MAX(A$124:$A133)+1</f>
        <v>10</v>
      </c>
      <c r="B134" s="448" t="s">
        <v>442</v>
      </c>
      <c r="C134" s="522" t="s">
        <v>5</v>
      </c>
      <c r="D134" s="540">
        <v>72</v>
      </c>
      <c r="E134" s="540">
        <v>73</v>
      </c>
      <c r="F134" s="540">
        <v>73</v>
      </c>
      <c r="G134" s="497"/>
      <c r="H134" s="497"/>
      <c r="I134" s="496"/>
      <c r="J134" s="421"/>
      <c r="K134" s="421"/>
      <c r="L134" s="455"/>
      <c r="M134" s="455"/>
      <c r="N134" s="455"/>
      <c r="O134" s="506"/>
    </row>
    <row r="135" spans="1:15">
      <c r="A135" s="427">
        <f>MAX(A$124:$A134)+1</f>
        <v>11</v>
      </c>
      <c r="B135" s="448" t="s">
        <v>444</v>
      </c>
      <c r="C135" s="447" t="s">
        <v>5</v>
      </c>
      <c r="D135" s="549">
        <v>99</v>
      </c>
      <c r="E135" s="550">
        <v>99.12</v>
      </c>
      <c r="F135" s="550">
        <v>99.12</v>
      </c>
      <c r="G135" s="507"/>
      <c r="H135" s="507"/>
      <c r="I135" s="507"/>
      <c r="J135" s="421"/>
      <c r="K135" s="421"/>
      <c r="L135" s="455"/>
      <c r="M135" s="455"/>
      <c r="N135" s="455"/>
      <c r="O135" s="506"/>
    </row>
    <row r="136" spans="1:15">
      <c r="A136" s="427">
        <f>MAX(A$124:$A135)+1</f>
        <v>12</v>
      </c>
      <c r="B136" s="448" t="s">
        <v>445</v>
      </c>
      <c r="C136" s="447" t="s">
        <v>5</v>
      </c>
      <c r="D136" s="540">
        <v>22.45</v>
      </c>
      <c r="E136" s="520">
        <v>24.5</v>
      </c>
      <c r="F136" s="552">
        <v>24.53</v>
      </c>
      <c r="G136" s="497"/>
      <c r="H136" s="497"/>
      <c r="I136" s="508"/>
      <c r="J136" s="457"/>
      <c r="K136" s="455"/>
      <c r="L136" s="455"/>
      <c r="M136" s="455"/>
      <c r="N136" s="455"/>
      <c r="O136" s="444" t="s">
        <v>637</v>
      </c>
    </row>
    <row r="137" spans="1:15">
      <c r="A137" s="450" t="s">
        <v>18</v>
      </c>
      <c r="B137" s="451" t="s">
        <v>645</v>
      </c>
      <c r="C137" s="447"/>
      <c r="D137" s="524"/>
      <c r="E137" s="416"/>
      <c r="F137" s="416"/>
      <c r="G137" s="456"/>
      <c r="H137" s="456"/>
      <c r="I137" s="456"/>
      <c r="J137" s="457"/>
      <c r="K137" s="457"/>
      <c r="L137" s="421"/>
      <c r="M137" s="509"/>
      <c r="N137" s="509"/>
    </row>
    <row r="138" spans="1:15" ht="49.5">
      <c r="A138" s="427">
        <v>1</v>
      </c>
      <c r="B138" s="413" t="s">
        <v>594</v>
      </c>
      <c r="C138" s="447"/>
      <c r="D138" s="525" t="s">
        <v>669</v>
      </c>
      <c r="E138" s="526" t="s">
        <v>670</v>
      </c>
      <c r="F138" s="416"/>
      <c r="G138" s="456"/>
      <c r="H138" s="456"/>
      <c r="I138" s="510"/>
      <c r="J138" s="457"/>
      <c r="K138" s="457"/>
      <c r="L138" s="422"/>
      <c r="M138" s="511"/>
      <c r="N138" s="511"/>
    </row>
    <row r="139" spans="1:15" ht="33">
      <c r="A139" s="427">
        <v>2</v>
      </c>
      <c r="B139" s="413" t="s">
        <v>595</v>
      </c>
      <c r="C139" s="447"/>
      <c r="D139" s="525" t="s">
        <v>671</v>
      </c>
      <c r="E139" s="526" t="s">
        <v>672</v>
      </c>
      <c r="F139" s="416"/>
      <c r="G139" s="456"/>
      <c r="H139" s="456"/>
      <c r="I139" s="510"/>
      <c r="J139" s="457"/>
      <c r="K139" s="457"/>
      <c r="L139" s="422"/>
      <c r="M139" s="511"/>
      <c r="N139" s="511"/>
    </row>
    <row r="140" spans="1:15">
      <c r="A140" s="527" t="s">
        <v>461</v>
      </c>
      <c r="B140" s="419" t="s">
        <v>638</v>
      </c>
      <c r="C140" s="522"/>
      <c r="D140" s="528"/>
      <c r="E140" s="528"/>
      <c r="F140" s="528"/>
      <c r="G140" s="456"/>
      <c r="H140" s="456"/>
      <c r="I140" s="512"/>
      <c r="J140" s="456"/>
      <c r="K140" s="456"/>
      <c r="L140" s="456"/>
      <c r="M140" s="477"/>
      <c r="N140" s="477"/>
    </row>
    <row r="141" spans="1:15">
      <c r="A141" s="427">
        <v>1</v>
      </c>
      <c r="B141" s="529" t="s">
        <v>639</v>
      </c>
      <c r="C141" s="427" t="s">
        <v>5</v>
      </c>
      <c r="D141" s="445">
        <v>93.47</v>
      </c>
      <c r="E141" s="737">
        <v>92</v>
      </c>
      <c r="F141" s="445">
        <v>93.77</v>
      </c>
      <c r="G141" s="513"/>
      <c r="H141" s="513"/>
      <c r="I141" s="513"/>
      <c r="J141" s="513"/>
      <c r="K141" s="513"/>
      <c r="L141" s="452"/>
      <c r="M141" s="452"/>
      <c r="N141" s="452"/>
      <c r="O141" s="514" t="s">
        <v>640</v>
      </c>
    </row>
    <row r="142" spans="1:15">
      <c r="A142" s="427"/>
      <c r="B142" s="530" t="s">
        <v>713</v>
      </c>
      <c r="C142" s="427" t="s">
        <v>5</v>
      </c>
      <c r="D142" s="445">
        <v>64.53</v>
      </c>
      <c r="E142" s="737">
        <v>55</v>
      </c>
      <c r="F142" s="445">
        <v>64.62</v>
      </c>
      <c r="G142" s="513"/>
      <c r="H142" s="513"/>
      <c r="I142" s="513"/>
      <c r="J142" s="513"/>
      <c r="K142" s="513"/>
      <c r="L142" s="455"/>
      <c r="M142" s="455"/>
      <c r="N142" s="455"/>
      <c r="O142" s="514" t="s">
        <v>641</v>
      </c>
    </row>
    <row r="143" spans="1:15" ht="33">
      <c r="A143" s="427">
        <v>2</v>
      </c>
      <c r="B143" s="413" t="s">
        <v>642</v>
      </c>
      <c r="C143" s="427" t="s">
        <v>5</v>
      </c>
      <c r="D143" s="531">
        <v>99.5</v>
      </c>
      <c r="E143" s="531">
        <v>90</v>
      </c>
      <c r="F143" s="531">
        <f>E143</f>
        <v>90</v>
      </c>
      <c r="G143" s="494"/>
      <c r="H143" s="494"/>
      <c r="I143" s="494"/>
      <c r="J143" s="476"/>
      <c r="K143" s="515"/>
      <c r="L143" s="452"/>
      <c r="M143" s="452"/>
      <c r="N143" s="452"/>
      <c r="O143" s="516" t="s">
        <v>643</v>
      </c>
    </row>
    <row r="144" spans="1:15" ht="33">
      <c r="A144" s="427"/>
      <c r="B144" s="413" t="s">
        <v>644</v>
      </c>
      <c r="C144" s="427" t="s">
        <v>5</v>
      </c>
      <c r="D144" s="531">
        <v>91</v>
      </c>
      <c r="E144" s="531">
        <v>70</v>
      </c>
      <c r="F144" s="531">
        <v>75</v>
      </c>
      <c r="G144" s="494"/>
      <c r="H144" s="494"/>
      <c r="I144" s="494"/>
      <c r="J144" s="476"/>
      <c r="K144" s="515"/>
      <c r="L144" s="455"/>
      <c r="M144" s="455"/>
      <c r="N144" s="455"/>
      <c r="O144" s="516" t="s">
        <v>643</v>
      </c>
    </row>
    <row r="145" spans="1:14">
      <c r="A145" s="429"/>
      <c r="B145" s="423"/>
      <c r="C145" s="429"/>
      <c r="D145" s="424"/>
      <c r="E145" s="425"/>
      <c r="F145" s="425"/>
      <c r="G145" s="425"/>
      <c r="H145" s="425"/>
      <c r="I145" s="425"/>
      <c r="J145" s="425"/>
      <c r="K145" s="425"/>
      <c r="L145" s="517"/>
      <c r="M145" s="518"/>
      <c r="N145" s="518"/>
    </row>
  </sheetData>
  <mergeCells count="13">
    <mergeCell ref="O82:O86"/>
    <mergeCell ref="D96:I96"/>
    <mergeCell ref="O114:O119"/>
    <mergeCell ref="A1:L1"/>
    <mergeCell ref="A2:L2"/>
    <mergeCell ref="A3:L3"/>
    <mergeCell ref="A4:A5"/>
    <mergeCell ref="B4:B5"/>
    <mergeCell ref="C4:C5"/>
    <mergeCell ref="D4:D5"/>
    <mergeCell ref="E4:G4"/>
    <mergeCell ref="I4:K4"/>
    <mergeCell ref="L4:L5"/>
  </mergeCells>
  <printOptions horizontalCentered="1"/>
  <pageMargins left="0.5" right="0.5" top="0.5" bottom="0.5" header="0.118110236220472" footer="0.118110236220472"/>
  <pageSetup paperSize="9" scale="70" firstPageNumber="138" fitToHeight="0" orientation="landscape" r:id="rId1"/>
  <headerFooter alignWithMargins="0">
    <oddFooter>&amp;R&amp;"Times New Roman,Regular"&amp;12&amp;P</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tabSelected="1" zoomScale="85" zoomScaleNormal="85" zoomScaleSheetLayoutView="85" workbookViewId="0">
      <selection activeCell="J49" sqref="J49"/>
    </sheetView>
  </sheetViews>
  <sheetFormatPr defaultColWidth="9.140625" defaultRowHeight="16.5"/>
  <cols>
    <col min="1" max="1" width="5.7109375" style="744" customWidth="1"/>
    <col min="2" max="2" width="55.7109375" style="397" customWidth="1"/>
    <col min="3" max="3" width="14.7109375" style="398" customWidth="1"/>
    <col min="4" max="4" width="14.7109375" style="384" customWidth="1"/>
    <col min="5" max="5" width="14.7109375" style="399" customWidth="1"/>
    <col min="6" max="6" width="14.7109375" style="384" customWidth="1"/>
    <col min="7" max="7" width="14.7109375" style="399" customWidth="1"/>
    <col min="8" max="8" width="14.7109375" style="396" customWidth="1"/>
    <col min="9" max="9" width="20.85546875" style="1094" customWidth="1"/>
    <col min="10" max="13" width="22.85546875" style="384" customWidth="1"/>
    <col min="14" max="14" width="14" style="384" customWidth="1"/>
    <col min="15" max="16" width="16.7109375" style="384" customWidth="1"/>
    <col min="17" max="17" width="17.5703125" style="384" customWidth="1"/>
    <col min="18" max="18" width="16.28515625" style="384" customWidth="1"/>
    <col min="19" max="19" width="17.42578125" style="384" customWidth="1"/>
    <col min="20" max="20" width="13.85546875" style="384" customWidth="1"/>
    <col min="21" max="21" width="18.140625" style="384" customWidth="1"/>
    <col min="22" max="22" width="12.28515625" style="384" customWidth="1"/>
    <col min="23" max="23" width="12.5703125" style="384" customWidth="1"/>
    <col min="24" max="16384" width="9.140625" style="384"/>
  </cols>
  <sheetData>
    <row r="1" spans="1:11" ht="18.75">
      <c r="A1" s="1506" t="s">
        <v>1030</v>
      </c>
      <c r="B1" s="1506"/>
      <c r="C1" s="1506"/>
      <c r="D1" s="1506"/>
      <c r="E1" s="1506"/>
      <c r="F1" s="1506"/>
      <c r="G1" s="1506"/>
      <c r="H1" s="1506"/>
      <c r="I1" s="1506"/>
    </row>
    <row r="2" spans="1:11" ht="18.75">
      <c r="A2" s="1507" t="s">
        <v>1172</v>
      </c>
      <c r="B2" s="1507"/>
      <c r="C2" s="1507"/>
      <c r="D2" s="1507"/>
      <c r="E2" s="1507"/>
      <c r="F2" s="1507"/>
      <c r="G2" s="1507"/>
      <c r="H2" s="1507"/>
      <c r="I2" s="1507"/>
    </row>
    <row r="3" spans="1:11" ht="18.75">
      <c r="A3" s="1517" t="s">
        <v>1180</v>
      </c>
      <c r="B3" s="1517"/>
      <c r="C3" s="1517"/>
      <c r="D3" s="1517"/>
      <c r="E3" s="1517"/>
      <c r="F3" s="1517"/>
      <c r="G3" s="1517"/>
      <c r="H3" s="1517"/>
      <c r="I3" s="1517"/>
    </row>
    <row r="4" spans="1:11" ht="17.25" thickBot="1">
      <c r="A4" s="1508"/>
      <c r="B4" s="1508"/>
      <c r="C4" s="1508"/>
      <c r="D4" s="1508"/>
      <c r="E4" s="1508"/>
      <c r="F4" s="1508"/>
      <c r="G4" s="1508"/>
      <c r="H4" s="1508"/>
      <c r="I4" s="1508"/>
    </row>
    <row r="5" spans="1:11" s="1103" customFormat="1" ht="16.5" customHeight="1">
      <c r="A5" s="1509" t="s">
        <v>501</v>
      </c>
      <c r="B5" s="1511" t="s">
        <v>289</v>
      </c>
      <c r="C5" s="1511" t="s">
        <v>20</v>
      </c>
      <c r="D5" s="1518" t="s">
        <v>1173</v>
      </c>
      <c r="E5" s="1515" t="s">
        <v>1174</v>
      </c>
      <c r="F5" s="1516"/>
      <c r="G5" s="1515" t="s">
        <v>896</v>
      </c>
      <c r="H5" s="1516"/>
      <c r="I5" s="1513" t="s">
        <v>667</v>
      </c>
    </row>
    <row r="6" spans="1:11" s="1103" customFormat="1" ht="66">
      <c r="A6" s="1510"/>
      <c r="B6" s="1512"/>
      <c r="C6" s="1512"/>
      <c r="D6" s="1519"/>
      <c r="E6" s="1426" t="s">
        <v>544</v>
      </c>
      <c r="F6" s="1426" t="s">
        <v>895</v>
      </c>
      <c r="G6" s="1104" t="s">
        <v>1175</v>
      </c>
      <c r="H6" s="1104" t="s">
        <v>1176</v>
      </c>
      <c r="I6" s="1514"/>
      <c r="J6" s="1106"/>
      <c r="K6" s="1106"/>
    </row>
    <row r="7" spans="1:11" s="395" customFormat="1" ht="16.149999999999999" customHeight="1">
      <c r="A7" s="1230" t="s">
        <v>3</v>
      </c>
      <c r="B7" s="900" t="s">
        <v>1041</v>
      </c>
      <c r="C7" s="901"/>
      <c r="D7" s="1057"/>
      <c r="E7" s="902"/>
      <c r="F7" s="902"/>
      <c r="G7" s="902"/>
      <c r="H7" s="902"/>
      <c r="I7" s="1231"/>
    </row>
    <row r="8" spans="1:11" s="395" customFormat="1" ht="17.25" hidden="1">
      <c r="A8" s="1232">
        <v>1</v>
      </c>
      <c r="B8" s="903" t="s">
        <v>567</v>
      </c>
      <c r="C8" s="904" t="s">
        <v>352</v>
      </c>
      <c r="D8" s="907"/>
      <c r="E8" s="908"/>
      <c r="F8" s="905"/>
      <c r="G8" s="909"/>
      <c r="H8" s="910"/>
      <c r="I8" s="1233"/>
    </row>
    <row r="9" spans="1:11" s="395" customFormat="1" hidden="1">
      <c r="A9" s="1232"/>
      <c r="B9" s="911" t="s">
        <v>568</v>
      </c>
      <c r="C9" s="904" t="s">
        <v>352</v>
      </c>
      <c r="D9" s="907"/>
      <c r="E9" s="908"/>
      <c r="F9" s="905"/>
      <c r="G9" s="912"/>
      <c r="H9" s="910"/>
      <c r="I9" s="1234"/>
    </row>
    <row r="10" spans="1:11" s="395" customFormat="1" hidden="1">
      <c r="A10" s="1232"/>
      <c r="B10" s="903" t="s">
        <v>569</v>
      </c>
      <c r="C10" s="904" t="s">
        <v>352</v>
      </c>
      <c r="D10" s="907"/>
      <c r="E10" s="908"/>
      <c r="F10" s="905"/>
      <c r="G10" s="912"/>
      <c r="H10" s="910"/>
      <c r="I10" s="1234"/>
    </row>
    <row r="11" spans="1:11" s="395" customFormat="1" hidden="1">
      <c r="A11" s="1232"/>
      <c r="B11" s="903" t="s">
        <v>570</v>
      </c>
      <c r="C11" s="904" t="s">
        <v>352</v>
      </c>
      <c r="D11" s="907"/>
      <c r="E11" s="908"/>
      <c r="F11" s="905"/>
      <c r="G11" s="912"/>
      <c r="H11" s="910"/>
      <c r="I11" s="1234"/>
    </row>
    <row r="12" spans="1:11" s="395" customFormat="1" hidden="1">
      <c r="A12" s="1232"/>
      <c r="B12" s="913" t="s">
        <v>266</v>
      </c>
      <c r="C12" s="914" t="s">
        <v>352</v>
      </c>
      <c r="D12" s="917"/>
      <c r="E12" s="918"/>
      <c r="F12" s="915"/>
      <c r="G12" s="919"/>
      <c r="H12" s="910"/>
      <c r="I12" s="1234"/>
    </row>
    <row r="13" spans="1:11" s="395" customFormat="1" ht="17.25" hidden="1">
      <c r="A13" s="1235"/>
      <c r="B13" s="920" t="s">
        <v>571</v>
      </c>
      <c r="C13" s="921" t="s">
        <v>352</v>
      </c>
      <c r="D13" s="924"/>
      <c r="E13" s="925"/>
      <c r="F13" s="922"/>
      <c r="G13" s="926"/>
      <c r="H13" s="927"/>
      <c r="I13" s="1234"/>
    </row>
    <row r="14" spans="1:11" s="395" customFormat="1" ht="17.25" hidden="1">
      <c r="A14" s="1235"/>
      <c r="B14" s="920" t="s">
        <v>572</v>
      </c>
      <c r="C14" s="921" t="s">
        <v>352</v>
      </c>
      <c r="D14" s="924"/>
      <c r="E14" s="925"/>
      <c r="F14" s="922"/>
      <c r="G14" s="926"/>
      <c r="H14" s="927"/>
      <c r="I14" s="1234"/>
    </row>
    <row r="15" spans="1:11" s="395" customFormat="1" ht="17.25" hidden="1">
      <c r="A15" s="1235"/>
      <c r="B15" s="920" t="s">
        <v>573</v>
      </c>
      <c r="C15" s="921" t="s">
        <v>352</v>
      </c>
      <c r="D15" s="924"/>
      <c r="E15" s="925"/>
      <c r="F15" s="922"/>
      <c r="G15" s="926"/>
      <c r="H15" s="927"/>
      <c r="I15" s="1234"/>
    </row>
    <row r="16" spans="1:11" s="395" customFormat="1" ht="17.25" hidden="1">
      <c r="A16" s="1235"/>
      <c r="B16" s="920" t="s">
        <v>574</v>
      </c>
      <c r="C16" s="921" t="s">
        <v>352</v>
      </c>
      <c r="D16" s="924"/>
      <c r="E16" s="925"/>
      <c r="F16" s="922"/>
      <c r="G16" s="926"/>
      <c r="H16" s="927"/>
      <c r="I16" s="1234"/>
    </row>
    <row r="17" spans="1:9" s="395" customFormat="1" hidden="1">
      <c r="A17" s="1232"/>
      <c r="B17" s="928" t="s">
        <v>575</v>
      </c>
      <c r="C17" s="914" t="s">
        <v>352</v>
      </c>
      <c r="D17" s="917"/>
      <c r="E17" s="918"/>
      <c r="F17" s="915"/>
      <c r="G17" s="919"/>
      <c r="H17" s="910"/>
      <c r="I17" s="1234"/>
    </row>
    <row r="18" spans="1:9" s="395" customFormat="1" hidden="1">
      <c r="A18" s="1232"/>
      <c r="B18" s="903" t="s">
        <v>576</v>
      </c>
      <c r="C18" s="904" t="s">
        <v>352</v>
      </c>
      <c r="D18" s="907"/>
      <c r="E18" s="908"/>
      <c r="F18" s="905"/>
      <c r="G18" s="912"/>
      <c r="H18" s="910"/>
      <c r="I18" s="1234"/>
    </row>
    <row r="19" spans="1:9" s="395" customFormat="1" hidden="1">
      <c r="A19" s="1232"/>
      <c r="B19" s="903" t="s">
        <v>577</v>
      </c>
      <c r="C19" s="904" t="s">
        <v>352</v>
      </c>
      <c r="D19" s="907"/>
      <c r="E19" s="908"/>
      <c r="F19" s="905"/>
      <c r="G19" s="912"/>
      <c r="H19" s="910"/>
      <c r="I19" s="1234"/>
    </row>
    <row r="20" spans="1:9" s="395" customFormat="1" hidden="1">
      <c r="A20" s="1232">
        <v>2</v>
      </c>
      <c r="B20" s="903" t="s">
        <v>578</v>
      </c>
      <c r="C20" s="904" t="s">
        <v>352</v>
      </c>
      <c r="D20" s="905"/>
      <c r="E20" s="929"/>
      <c r="F20" s="906"/>
      <c r="G20" s="912"/>
      <c r="H20" s="910"/>
      <c r="I20" s="1234"/>
    </row>
    <row r="21" spans="1:9" s="395" customFormat="1" hidden="1">
      <c r="A21" s="1232"/>
      <c r="B21" s="911" t="s">
        <v>568</v>
      </c>
      <c r="C21" s="904" t="s">
        <v>352</v>
      </c>
      <c r="D21" s="905"/>
      <c r="E21" s="929"/>
      <c r="F21" s="906"/>
      <c r="G21" s="912"/>
      <c r="H21" s="910"/>
      <c r="I21" s="1234"/>
    </row>
    <row r="22" spans="1:9" s="395" customFormat="1" hidden="1">
      <c r="A22" s="1232"/>
      <c r="B22" s="903" t="s">
        <v>569</v>
      </c>
      <c r="C22" s="904" t="s">
        <v>352</v>
      </c>
      <c r="D22" s="905"/>
      <c r="E22" s="929"/>
      <c r="F22" s="906"/>
      <c r="G22" s="912"/>
      <c r="H22" s="910"/>
      <c r="I22" s="1234"/>
    </row>
    <row r="23" spans="1:9" s="395" customFormat="1" hidden="1">
      <c r="A23" s="1232"/>
      <c r="B23" s="903" t="s">
        <v>570</v>
      </c>
      <c r="C23" s="904" t="s">
        <v>352</v>
      </c>
      <c r="D23" s="905"/>
      <c r="E23" s="929"/>
      <c r="F23" s="906"/>
      <c r="G23" s="912"/>
      <c r="H23" s="910"/>
      <c r="I23" s="1234"/>
    </row>
    <row r="24" spans="1:9" s="395" customFormat="1" hidden="1">
      <c r="A24" s="1232"/>
      <c r="B24" s="913" t="s">
        <v>266</v>
      </c>
      <c r="C24" s="914" t="s">
        <v>352</v>
      </c>
      <c r="D24" s="915"/>
      <c r="E24" s="930"/>
      <c r="F24" s="916"/>
      <c r="G24" s="919"/>
      <c r="H24" s="910"/>
      <c r="I24" s="1234"/>
    </row>
    <row r="25" spans="1:9" s="395" customFormat="1" ht="17.25" hidden="1">
      <c r="A25" s="1235"/>
      <c r="B25" s="920" t="s">
        <v>571</v>
      </c>
      <c r="C25" s="921" t="s">
        <v>352</v>
      </c>
      <c r="D25" s="922"/>
      <c r="E25" s="931"/>
      <c r="F25" s="923"/>
      <c r="G25" s="926"/>
      <c r="H25" s="927"/>
      <c r="I25" s="1234"/>
    </row>
    <row r="26" spans="1:9" s="395" customFormat="1" ht="17.25" hidden="1">
      <c r="A26" s="1235"/>
      <c r="B26" s="920" t="s">
        <v>572</v>
      </c>
      <c r="C26" s="921" t="s">
        <v>352</v>
      </c>
      <c r="D26" s="922"/>
      <c r="E26" s="931"/>
      <c r="F26" s="923"/>
      <c r="G26" s="926"/>
      <c r="H26" s="927"/>
      <c r="I26" s="1234"/>
    </row>
    <row r="27" spans="1:9" s="395" customFormat="1" ht="17.25" hidden="1">
      <c r="A27" s="1235"/>
      <c r="B27" s="920" t="s">
        <v>573</v>
      </c>
      <c r="C27" s="921" t="s">
        <v>352</v>
      </c>
      <c r="D27" s="922"/>
      <c r="E27" s="931"/>
      <c r="F27" s="923"/>
      <c r="G27" s="926"/>
      <c r="H27" s="927"/>
      <c r="I27" s="1234"/>
    </row>
    <row r="28" spans="1:9" s="395" customFormat="1" ht="17.25" hidden="1">
      <c r="A28" s="1235"/>
      <c r="B28" s="920" t="s">
        <v>574</v>
      </c>
      <c r="C28" s="921" t="s">
        <v>352</v>
      </c>
      <c r="D28" s="922"/>
      <c r="E28" s="931"/>
      <c r="F28" s="923"/>
      <c r="G28" s="926"/>
      <c r="H28" s="927"/>
      <c r="I28" s="1234"/>
    </row>
    <row r="29" spans="1:9" s="395" customFormat="1" hidden="1">
      <c r="A29" s="1232"/>
      <c r="B29" s="928" t="s">
        <v>575</v>
      </c>
      <c r="C29" s="914" t="s">
        <v>352</v>
      </c>
      <c r="D29" s="915"/>
      <c r="E29" s="930"/>
      <c r="F29" s="916"/>
      <c r="G29" s="919"/>
      <c r="H29" s="910"/>
      <c r="I29" s="1234"/>
    </row>
    <row r="30" spans="1:9" s="395" customFormat="1" hidden="1">
      <c r="A30" s="1232"/>
      <c r="B30" s="903" t="s">
        <v>576</v>
      </c>
      <c r="C30" s="904" t="s">
        <v>352</v>
      </c>
      <c r="D30" s="905"/>
      <c r="E30" s="929"/>
      <c r="F30" s="906"/>
      <c r="G30" s="912"/>
      <c r="H30" s="910"/>
      <c r="I30" s="1234"/>
    </row>
    <row r="31" spans="1:9" s="395" customFormat="1" hidden="1">
      <c r="A31" s="1232"/>
      <c r="B31" s="903" t="s">
        <v>577</v>
      </c>
      <c r="C31" s="904" t="s">
        <v>352</v>
      </c>
      <c r="D31" s="905"/>
      <c r="E31" s="929"/>
      <c r="F31" s="906"/>
      <c r="G31" s="912"/>
      <c r="H31" s="910"/>
      <c r="I31" s="1234"/>
    </row>
    <row r="32" spans="1:9" s="395" customFormat="1" hidden="1">
      <c r="A32" s="1232">
        <v>3</v>
      </c>
      <c r="B32" s="932" t="s">
        <v>189</v>
      </c>
      <c r="C32" s="914"/>
      <c r="D32" s="934"/>
      <c r="E32" s="935"/>
      <c r="F32" s="934"/>
      <c r="G32" s="934"/>
      <c r="H32" s="934"/>
      <c r="I32" s="1234"/>
    </row>
    <row r="33" spans="1:9" s="395" customFormat="1" ht="16.899999999999999" hidden="1" customHeight="1">
      <c r="A33" s="1232"/>
      <c r="B33" s="903" t="s">
        <v>579</v>
      </c>
      <c r="C33" s="904" t="s">
        <v>5</v>
      </c>
      <c r="D33" s="933"/>
      <c r="E33" s="936"/>
      <c r="F33" s="933"/>
      <c r="G33" s="937"/>
      <c r="H33" s="932"/>
      <c r="I33" s="1236"/>
    </row>
    <row r="34" spans="1:9" s="395" customFormat="1" hidden="1">
      <c r="A34" s="1232"/>
      <c r="B34" s="911" t="s">
        <v>568</v>
      </c>
      <c r="C34" s="904" t="s">
        <v>5</v>
      </c>
      <c r="D34" s="933"/>
      <c r="E34" s="936"/>
      <c r="F34" s="933"/>
      <c r="G34" s="938"/>
      <c r="H34" s="932"/>
      <c r="I34" s="1236"/>
    </row>
    <row r="35" spans="1:9" s="395" customFormat="1" hidden="1">
      <c r="A35" s="1232"/>
      <c r="B35" s="903" t="s">
        <v>569</v>
      </c>
      <c r="C35" s="904" t="s">
        <v>5</v>
      </c>
      <c r="D35" s="933"/>
      <c r="E35" s="936"/>
      <c r="F35" s="933"/>
      <c r="G35" s="938"/>
      <c r="H35" s="932"/>
      <c r="I35" s="1236"/>
    </row>
    <row r="36" spans="1:9" s="395" customFormat="1" hidden="1">
      <c r="A36" s="1232"/>
      <c r="B36" s="903" t="s">
        <v>570</v>
      </c>
      <c r="C36" s="904" t="s">
        <v>5</v>
      </c>
      <c r="D36" s="933"/>
      <c r="E36" s="936"/>
      <c r="F36" s="933"/>
      <c r="G36" s="938"/>
      <c r="H36" s="932"/>
      <c r="I36" s="1236"/>
    </row>
    <row r="37" spans="1:9" s="395" customFormat="1" hidden="1">
      <c r="A37" s="1232"/>
      <c r="B37" s="913" t="s">
        <v>266</v>
      </c>
      <c r="C37" s="914" t="s">
        <v>5</v>
      </c>
      <c r="D37" s="939"/>
      <c r="E37" s="940"/>
      <c r="F37" s="939"/>
      <c r="G37" s="938"/>
      <c r="H37" s="932"/>
      <c r="I37" s="1236"/>
    </row>
    <row r="38" spans="1:9" s="395" customFormat="1" hidden="1">
      <c r="A38" s="1232"/>
      <c r="B38" s="920" t="s">
        <v>571</v>
      </c>
      <c r="C38" s="921" t="s">
        <v>5</v>
      </c>
      <c r="D38" s="941"/>
      <c r="E38" s="942"/>
      <c r="F38" s="941"/>
      <c r="G38" s="934"/>
      <c r="H38" s="932"/>
      <c r="I38" s="1236"/>
    </row>
    <row r="39" spans="1:9" s="395" customFormat="1" hidden="1">
      <c r="A39" s="1232"/>
      <c r="B39" s="920" t="s">
        <v>572</v>
      </c>
      <c r="C39" s="921" t="s">
        <v>5</v>
      </c>
      <c r="D39" s="941"/>
      <c r="E39" s="942"/>
      <c r="F39" s="941"/>
      <c r="G39" s="934"/>
      <c r="H39" s="932"/>
      <c r="I39" s="1236"/>
    </row>
    <row r="40" spans="1:9" s="395" customFormat="1" hidden="1">
      <c r="A40" s="1232"/>
      <c r="B40" s="920" t="s">
        <v>573</v>
      </c>
      <c r="C40" s="921" t="s">
        <v>5</v>
      </c>
      <c r="D40" s="941"/>
      <c r="E40" s="942"/>
      <c r="F40" s="941"/>
      <c r="G40" s="934"/>
      <c r="H40" s="932"/>
      <c r="I40" s="1236"/>
    </row>
    <row r="41" spans="1:9" s="395" customFormat="1" hidden="1">
      <c r="A41" s="1232"/>
      <c r="B41" s="920" t="s">
        <v>574</v>
      </c>
      <c r="C41" s="921" t="s">
        <v>5</v>
      </c>
      <c r="D41" s="941"/>
      <c r="E41" s="942"/>
      <c r="F41" s="941"/>
      <c r="G41" s="934"/>
      <c r="H41" s="932"/>
      <c r="I41" s="1236"/>
    </row>
    <row r="42" spans="1:9" s="395" customFormat="1" hidden="1">
      <c r="A42" s="1232"/>
      <c r="B42" s="928" t="s">
        <v>575</v>
      </c>
      <c r="C42" s="914" t="s">
        <v>5</v>
      </c>
      <c r="D42" s="939"/>
      <c r="E42" s="940"/>
      <c r="F42" s="939"/>
      <c r="G42" s="938"/>
      <c r="H42" s="932"/>
      <c r="I42" s="1236"/>
    </row>
    <row r="43" spans="1:9" s="395" customFormat="1" hidden="1">
      <c r="A43" s="1232"/>
      <c r="B43" s="903" t="s">
        <v>576</v>
      </c>
      <c r="C43" s="904" t="s">
        <v>5</v>
      </c>
      <c r="D43" s="933"/>
      <c r="E43" s="936"/>
      <c r="F43" s="933"/>
      <c r="G43" s="938"/>
      <c r="H43" s="932"/>
      <c r="I43" s="1236"/>
    </row>
    <row r="44" spans="1:9" s="395" customFormat="1" hidden="1">
      <c r="A44" s="1232"/>
      <c r="B44" s="903" t="s">
        <v>577</v>
      </c>
      <c r="C44" s="904" t="s">
        <v>5</v>
      </c>
      <c r="D44" s="933"/>
      <c r="E44" s="936"/>
      <c r="F44" s="933"/>
      <c r="G44" s="938"/>
      <c r="H44" s="932"/>
      <c r="I44" s="1236"/>
    </row>
    <row r="45" spans="1:9" s="395" customFormat="1" hidden="1">
      <c r="A45" s="1232">
        <v>4</v>
      </c>
      <c r="B45" s="932" t="s">
        <v>446</v>
      </c>
      <c r="C45" s="943"/>
      <c r="D45" s="933"/>
      <c r="E45" s="944"/>
      <c r="F45" s="933"/>
      <c r="G45" s="934"/>
      <c r="H45" s="932"/>
      <c r="I45" s="1236"/>
    </row>
    <row r="46" spans="1:9" s="395" customFormat="1" hidden="1">
      <c r="A46" s="1232"/>
      <c r="B46" s="945" t="s">
        <v>489</v>
      </c>
      <c r="C46" s="943" t="s">
        <v>350</v>
      </c>
      <c r="D46" s="939"/>
      <c r="E46" s="940"/>
      <c r="F46" s="939"/>
      <c r="G46" s="946"/>
      <c r="H46" s="946"/>
      <c r="I46" s="1234"/>
    </row>
    <row r="47" spans="1:9" s="395" customFormat="1" ht="33" hidden="1">
      <c r="A47" s="1232"/>
      <c r="B47" s="945" t="s">
        <v>673</v>
      </c>
      <c r="C47" s="943" t="s">
        <v>10</v>
      </c>
      <c r="D47" s="928"/>
      <c r="E47" s="947"/>
      <c r="F47" s="948"/>
      <c r="G47" s="949"/>
      <c r="H47" s="946"/>
      <c r="I47" s="1234"/>
    </row>
    <row r="48" spans="1:9" s="395" customFormat="1" ht="33">
      <c r="A48" s="1232">
        <v>5</v>
      </c>
      <c r="B48" s="950" t="s">
        <v>580</v>
      </c>
      <c r="C48" s="951" t="s">
        <v>898</v>
      </c>
      <c r="D48" s="933"/>
      <c r="E48" s="953"/>
      <c r="F48" s="952"/>
      <c r="G48" s="934"/>
      <c r="H48" s="934"/>
      <c r="I48" s="1234"/>
    </row>
    <row r="49" spans="1:11" s="395" customFormat="1" ht="33">
      <c r="A49" s="1232"/>
      <c r="B49" s="945" t="s">
        <v>885</v>
      </c>
      <c r="C49" s="1059" t="s">
        <v>898</v>
      </c>
      <c r="D49" s="933"/>
      <c r="E49" s="954"/>
      <c r="F49" s="952"/>
      <c r="G49" s="934"/>
      <c r="H49" s="934"/>
      <c r="I49" s="1234"/>
    </row>
    <row r="50" spans="1:11" s="395" customFormat="1">
      <c r="A50" s="1232">
        <v>6</v>
      </c>
      <c r="B50" s="903" t="s">
        <v>581</v>
      </c>
      <c r="C50" s="904" t="s">
        <v>352</v>
      </c>
      <c r="D50" s="1462">
        <f t="shared" ref="D50" si="0">D51+D57+D65</f>
        <v>473.48700000000002</v>
      </c>
      <c r="E50" s="1463">
        <f t="shared" ref="E50:F50" si="1">E51+E57+E65</f>
        <v>1149.3899999999999</v>
      </c>
      <c r="F50" s="1464">
        <f t="shared" si="1"/>
        <v>522.56899999999996</v>
      </c>
      <c r="G50" s="938">
        <f>+F50/D50*100</f>
        <v>110.36607129657202</v>
      </c>
      <c r="H50" s="938">
        <f>+F50/E50*100</f>
        <v>45.464898772392317</v>
      </c>
      <c r="I50" s="1234"/>
      <c r="J50" s="1105"/>
    </row>
    <row r="51" spans="1:11" s="395" customFormat="1">
      <c r="A51" s="1232"/>
      <c r="B51" s="903" t="s">
        <v>569</v>
      </c>
      <c r="C51" s="904" t="s">
        <v>352</v>
      </c>
      <c r="D51" s="1206">
        <f>D52+D55+D56</f>
        <v>83.884999999999991</v>
      </c>
      <c r="E51" s="1206">
        <f>E52+E55+E56</f>
        <v>173.55</v>
      </c>
      <c r="F51" s="1206">
        <f>F52+F55+F56</f>
        <v>82.152000000000001</v>
      </c>
      <c r="G51" s="1465">
        <f>+F51/D51*100</f>
        <v>97.934076414138417</v>
      </c>
      <c r="H51" s="1466">
        <f>+F51/E51*100</f>
        <v>47.336214347450301</v>
      </c>
      <c r="I51" s="1434"/>
      <c r="J51" s="1105"/>
      <c r="K51" s="1482"/>
    </row>
    <row r="52" spans="1:11" s="395" customFormat="1" ht="17.25">
      <c r="A52" s="1237"/>
      <c r="B52" s="955" t="s">
        <v>984</v>
      </c>
      <c r="C52" s="914" t="s">
        <v>352</v>
      </c>
      <c r="D52" s="1467">
        <f>D53+D54</f>
        <v>67.884999999999991</v>
      </c>
      <c r="E52" s="1468">
        <v>146.5</v>
      </c>
      <c r="F52" s="1467">
        <f>F53+F54</f>
        <v>66.430999999999997</v>
      </c>
      <c r="G52" s="1469">
        <f t="shared" ref="G52:G56" si="2">+F52/D52*100</f>
        <v>97.85814244678501</v>
      </c>
      <c r="H52" s="1469">
        <f>+F52/E52*100</f>
        <v>45.345392491467571</v>
      </c>
      <c r="I52" s="1238"/>
    </row>
    <row r="53" spans="1:11" s="395" customFormat="1" ht="17.25">
      <c r="A53" s="1237"/>
      <c r="B53" s="955" t="s">
        <v>985</v>
      </c>
      <c r="C53" s="914" t="s">
        <v>352</v>
      </c>
      <c r="D53" s="1467">
        <v>44.16</v>
      </c>
      <c r="E53" s="1470"/>
      <c r="F53" s="1467">
        <v>42.073999999999998</v>
      </c>
      <c r="G53" s="1469"/>
      <c r="H53" s="1469"/>
      <c r="I53" s="1238"/>
    </row>
    <row r="54" spans="1:11" s="395" customFormat="1" ht="17.25">
      <c r="A54" s="1237"/>
      <c r="B54" s="955" t="s">
        <v>608</v>
      </c>
      <c r="C54" s="914" t="s">
        <v>352</v>
      </c>
      <c r="D54" s="1467">
        <v>23.725000000000001</v>
      </c>
      <c r="E54" s="1470"/>
      <c r="F54" s="1467">
        <v>24.356999999999999</v>
      </c>
      <c r="G54" s="1469"/>
      <c r="H54" s="1469"/>
      <c r="I54" s="1238"/>
    </row>
    <row r="55" spans="1:11" s="395" customFormat="1" ht="17.25">
      <c r="A55" s="1237"/>
      <c r="B55" s="955" t="s">
        <v>527</v>
      </c>
      <c r="C55" s="914" t="s">
        <v>352</v>
      </c>
      <c r="D55" s="1467">
        <v>15.45</v>
      </c>
      <c r="E55" s="1468">
        <v>25.87</v>
      </c>
      <c r="F55" s="1467">
        <v>14.32</v>
      </c>
      <c r="G55" s="1469">
        <f t="shared" si="2"/>
        <v>92.686084142394833</v>
      </c>
      <c r="H55" s="1469"/>
      <c r="I55" s="1236"/>
    </row>
    <row r="56" spans="1:11" s="395" customFormat="1" ht="17.25">
      <c r="A56" s="1237"/>
      <c r="B56" s="955" t="s">
        <v>528</v>
      </c>
      <c r="C56" s="914" t="s">
        <v>352</v>
      </c>
      <c r="D56" s="1467">
        <v>0.55000000000000004</v>
      </c>
      <c r="E56" s="1468">
        <v>1.18</v>
      </c>
      <c r="F56" s="1467">
        <v>1.401</v>
      </c>
      <c r="G56" s="1239">
        <f t="shared" si="2"/>
        <v>254.72727272727269</v>
      </c>
      <c r="H56" s="1469"/>
      <c r="I56" s="1234"/>
    </row>
    <row r="57" spans="1:11" s="395" customFormat="1">
      <c r="A57" s="1232"/>
      <c r="B57" s="903" t="s">
        <v>570</v>
      </c>
      <c r="C57" s="904" t="s">
        <v>352</v>
      </c>
      <c r="D57" s="1464">
        <f>D58+D64</f>
        <v>279.22000000000003</v>
      </c>
      <c r="E57" s="1464">
        <f>E58+E64</f>
        <v>765.5</v>
      </c>
      <c r="F57" s="1464">
        <f>F58+F64</f>
        <v>314.74700000000001</v>
      </c>
      <c r="G57" s="1465">
        <f>+F57/D57*100</f>
        <v>112.72365876369888</v>
      </c>
      <c r="H57" s="1466">
        <f>+F57/E57*100</f>
        <v>41.116525146962772</v>
      </c>
      <c r="I57" s="1234"/>
      <c r="J57" s="1105"/>
      <c r="K57" s="1482"/>
    </row>
    <row r="58" spans="1:11" s="395" customFormat="1">
      <c r="A58" s="1232"/>
      <c r="B58" s="913" t="s">
        <v>266</v>
      </c>
      <c r="C58" s="914" t="s">
        <v>352</v>
      </c>
      <c r="D58" s="1471">
        <v>232.87</v>
      </c>
      <c r="E58" s="1472">
        <v>690.5</v>
      </c>
      <c r="F58" s="1471">
        <v>264.53500000000003</v>
      </c>
      <c r="G58" s="1473">
        <f>+F58/D58*100</f>
        <v>113.59771546356336</v>
      </c>
      <c r="H58" s="1469">
        <f>+F58/E58*100</f>
        <v>38.310644460535848</v>
      </c>
      <c r="I58" s="1234"/>
    </row>
    <row r="59" spans="1:11" s="395" customFormat="1">
      <c r="A59" s="1232"/>
      <c r="B59" s="920" t="s">
        <v>571</v>
      </c>
      <c r="C59" s="914" t="s">
        <v>352</v>
      </c>
      <c r="D59" s="1474"/>
      <c r="E59" s="1472"/>
      <c r="F59" s="1474"/>
      <c r="G59" s="1239"/>
      <c r="H59" s="933"/>
      <c r="I59" s="1234"/>
    </row>
    <row r="60" spans="1:11" s="395" customFormat="1">
      <c r="A60" s="1232"/>
      <c r="B60" s="920" t="s">
        <v>572</v>
      </c>
      <c r="C60" s="914" t="s">
        <v>352</v>
      </c>
      <c r="D60" s="1474"/>
      <c r="E60" s="1472"/>
      <c r="F60" s="1474"/>
      <c r="G60" s="1239"/>
      <c r="H60" s="933"/>
      <c r="I60" s="1234"/>
    </row>
    <row r="61" spans="1:11" s="395" customFormat="1">
      <c r="A61" s="1232"/>
      <c r="B61" s="920" t="s">
        <v>573</v>
      </c>
      <c r="C61" s="914" t="s">
        <v>352</v>
      </c>
      <c r="D61" s="1474"/>
      <c r="E61" s="1472"/>
      <c r="F61" s="1474"/>
      <c r="G61" s="1239"/>
      <c r="H61" s="933"/>
      <c r="I61" s="1234"/>
    </row>
    <row r="62" spans="1:11" s="395" customFormat="1">
      <c r="A62" s="1232"/>
      <c r="B62" s="920" t="s">
        <v>1177</v>
      </c>
      <c r="C62" s="914" t="s">
        <v>352</v>
      </c>
      <c r="D62" s="1474">
        <v>8.1989999999999998</v>
      </c>
      <c r="E62" s="1472"/>
      <c r="F62" s="1474">
        <v>8.57</v>
      </c>
      <c r="G62" s="1473">
        <f>+F62/D62*100</f>
        <v>104.52494206610564</v>
      </c>
      <c r="H62" s="1469"/>
      <c r="I62" s="1234"/>
    </row>
    <row r="63" spans="1:11" s="395" customFormat="1">
      <c r="A63" s="1232"/>
      <c r="B63" s="920" t="s">
        <v>574</v>
      </c>
      <c r="C63" s="914" t="s">
        <v>352</v>
      </c>
      <c r="D63" s="1474"/>
      <c r="E63" s="1472"/>
      <c r="F63" s="1474"/>
      <c r="G63" s="1239"/>
      <c r="H63" s="933"/>
      <c r="I63" s="1234"/>
    </row>
    <row r="64" spans="1:11" s="395" customFormat="1">
      <c r="A64" s="1232"/>
      <c r="B64" s="928" t="s">
        <v>575</v>
      </c>
      <c r="C64" s="914" t="s">
        <v>352</v>
      </c>
      <c r="D64" s="1471">
        <v>46.35</v>
      </c>
      <c r="E64" s="1472">
        <v>75</v>
      </c>
      <c r="F64" s="1471">
        <v>50.212000000000003</v>
      </c>
      <c r="G64" s="1473">
        <f>+F64/D64*100</f>
        <v>108.33225458468176</v>
      </c>
      <c r="H64" s="1469">
        <f>+F64/E64*100</f>
        <v>66.949333333333342</v>
      </c>
      <c r="I64" s="1234"/>
    </row>
    <row r="65" spans="1:11" s="395" customFormat="1">
      <c r="A65" s="1232"/>
      <c r="B65" s="903" t="s">
        <v>576</v>
      </c>
      <c r="C65" s="904" t="s">
        <v>352</v>
      </c>
      <c r="D65" s="1206">
        <v>110.38200000000001</v>
      </c>
      <c r="E65" s="1205">
        <v>210.34</v>
      </c>
      <c r="F65" s="1206">
        <v>125.67</v>
      </c>
      <c r="G65" s="1240">
        <f>+F65/D65*100</f>
        <v>113.8500842528673</v>
      </c>
      <c r="H65" s="933">
        <f>+F65/E65*100</f>
        <v>59.746125320909002</v>
      </c>
      <c r="I65" s="1234"/>
      <c r="J65" s="1105"/>
      <c r="K65" s="1482"/>
    </row>
    <row r="66" spans="1:11" s="395" customFormat="1">
      <c r="A66" s="1232">
        <v>7</v>
      </c>
      <c r="B66" s="932" t="s">
        <v>606</v>
      </c>
      <c r="C66" s="904" t="s">
        <v>352</v>
      </c>
      <c r="D66" s="1206">
        <v>36.185943999999999</v>
      </c>
      <c r="E66" s="1205">
        <v>75.645696999999998</v>
      </c>
      <c r="F66" s="1206">
        <v>36.185943999999999</v>
      </c>
      <c r="G66" s="1240">
        <f>+F66/D66*100</f>
        <v>100</v>
      </c>
      <c r="H66" s="933">
        <f>+F66/E66*100</f>
        <v>47.836090399167055</v>
      </c>
      <c r="I66" s="1236"/>
    </row>
    <row r="67" spans="1:11" s="395" customFormat="1" ht="17.25">
      <c r="A67" s="1232">
        <v>8</v>
      </c>
      <c r="B67" s="932" t="s">
        <v>291</v>
      </c>
      <c r="C67" s="914"/>
      <c r="D67" s="932"/>
      <c r="E67" s="958"/>
      <c r="F67" s="932"/>
      <c r="G67" s="946"/>
      <c r="H67" s="934"/>
      <c r="I67" s="1241"/>
    </row>
    <row r="68" spans="1:11" s="395" customFormat="1" ht="17.25">
      <c r="A68" s="1232"/>
      <c r="B68" s="959" t="s">
        <v>610</v>
      </c>
      <c r="C68" s="914" t="s">
        <v>674</v>
      </c>
      <c r="D68" s="947"/>
      <c r="E68" s="947"/>
      <c r="F68" s="947"/>
      <c r="G68" s="947"/>
      <c r="H68" s="947"/>
      <c r="I68" s="1241"/>
    </row>
    <row r="69" spans="1:11" s="395" customFormat="1" ht="17.25">
      <c r="A69" s="1232"/>
      <c r="B69" s="959" t="s">
        <v>611</v>
      </c>
      <c r="C69" s="914" t="s">
        <v>674</v>
      </c>
      <c r="D69" s="960"/>
      <c r="E69" s="947"/>
      <c r="F69" s="960"/>
      <c r="G69" s="947"/>
      <c r="H69" s="947"/>
      <c r="I69" s="1241"/>
    </row>
    <row r="70" spans="1:11" s="1198" customFormat="1" ht="16.5" customHeight="1">
      <c r="A70" s="1242">
        <v>9</v>
      </c>
      <c r="B70" s="1196" t="s">
        <v>582</v>
      </c>
      <c r="C70" s="1195"/>
      <c r="D70" s="1208">
        <f>D71</f>
        <v>245.50854437300001</v>
      </c>
      <c r="E70" s="1208">
        <v>290.77699999999999</v>
      </c>
      <c r="F70" s="1208">
        <v>633.28107514299995</v>
      </c>
      <c r="G70" s="1240">
        <f>+F70/D70*100</f>
        <v>257.94665385692605</v>
      </c>
      <c r="H70" s="933">
        <f>+F70/E70*100</f>
        <v>217.78925951605524</v>
      </c>
      <c r="I70" s="1243"/>
    </row>
    <row r="71" spans="1:11" s="1198" customFormat="1">
      <c r="A71" s="1242" t="s">
        <v>286</v>
      </c>
      <c r="B71" s="1201" t="s">
        <v>583</v>
      </c>
      <c r="C71" s="1202" t="s">
        <v>352</v>
      </c>
      <c r="D71" s="1209">
        <v>245.50854437300001</v>
      </c>
      <c r="E71" s="1212">
        <f>E72</f>
        <v>125.13</v>
      </c>
      <c r="F71" s="1212">
        <f>F72</f>
        <v>150.77606077199999</v>
      </c>
      <c r="G71" s="1239">
        <f t="shared" ref="G71:G82" si="3">+F71/D71*100</f>
        <v>61.413773258712581</v>
      </c>
      <c r="H71" s="939">
        <f t="shared" ref="H71:H82" si="4">+F71/E71*100</f>
        <v>120.49553326300648</v>
      </c>
      <c r="I71" s="1244"/>
    </row>
    <row r="72" spans="1:11" s="1198" customFormat="1">
      <c r="A72" s="1242" t="s">
        <v>566</v>
      </c>
      <c r="B72" s="1201" t="s">
        <v>584</v>
      </c>
      <c r="C72" s="1202" t="s">
        <v>352</v>
      </c>
      <c r="D72" s="1209">
        <v>130.725331552</v>
      </c>
      <c r="E72" s="1212">
        <v>125.13</v>
      </c>
      <c r="F72" s="1209">
        <v>150.77606077199999</v>
      </c>
      <c r="G72" s="1239">
        <f t="shared" ref="G72" si="5">+F72/D72*100</f>
        <v>115.33805956500802</v>
      </c>
      <c r="H72" s="939">
        <f t="shared" ref="H72" si="6">+F72/E72*100</f>
        <v>120.49553326300648</v>
      </c>
      <c r="I72" s="1244"/>
    </row>
    <row r="73" spans="1:11" s="1198" customFormat="1" ht="17.25">
      <c r="A73" s="1245"/>
      <c r="B73" s="1203" t="s">
        <v>216</v>
      </c>
      <c r="C73" s="1204"/>
      <c r="D73" s="1197"/>
      <c r="E73" s="866"/>
      <c r="F73" s="1197"/>
      <c r="G73" s="1239"/>
      <c r="H73" s="939"/>
      <c r="I73" s="1244"/>
    </row>
    <row r="74" spans="1:11" s="1198" customFormat="1">
      <c r="A74" s="1242"/>
      <c r="B74" s="1201" t="s">
        <v>585</v>
      </c>
      <c r="C74" s="1202" t="s">
        <v>352</v>
      </c>
      <c r="D74" s="1197"/>
      <c r="E74" s="954">
        <v>15</v>
      </c>
      <c r="F74" s="1197">
        <v>0</v>
      </c>
      <c r="G74" s="1239"/>
      <c r="H74" s="939"/>
      <c r="I74" s="1244"/>
    </row>
    <row r="75" spans="1:11" s="1198" customFormat="1">
      <c r="A75" s="1242"/>
      <c r="B75" s="1201" t="s">
        <v>586</v>
      </c>
      <c r="C75" s="1202" t="s">
        <v>352</v>
      </c>
      <c r="D75" s="1197"/>
      <c r="E75" s="866"/>
      <c r="F75" s="1197"/>
      <c r="G75" s="1239"/>
      <c r="H75" s="939"/>
      <c r="I75" s="1244"/>
    </row>
    <row r="76" spans="1:11" s="1198" customFormat="1">
      <c r="A76" s="1242" t="s">
        <v>286</v>
      </c>
      <c r="B76" s="1201" t="s">
        <v>587</v>
      </c>
      <c r="C76" s="1202" t="s">
        <v>352</v>
      </c>
      <c r="D76" s="1212">
        <f>SUM(D78:D79)</f>
        <v>68.265046373000004</v>
      </c>
      <c r="E76" s="1212">
        <v>130.12200000000001</v>
      </c>
      <c r="F76" s="1212">
        <f>SUM(F78:F79)</f>
        <v>88.552558516000005</v>
      </c>
      <c r="G76" s="1239">
        <f t="shared" si="3"/>
        <v>129.71874073321374</v>
      </c>
      <c r="H76" s="939">
        <f t="shared" si="4"/>
        <v>68.053487124390955</v>
      </c>
      <c r="I76" s="1244"/>
    </row>
    <row r="77" spans="1:11" s="1198" customFormat="1" ht="17.25">
      <c r="A77" s="1245"/>
      <c r="B77" s="1203" t="s">
        <v>216</v>
      </c>
      <c r="C77" s="1204"/>
      <c r="D77" s="1197"/>
      <c r="E77" s="867"/>
      <c r="F77" s="1197"/>
      <c r="G77" s="1239"/>
      <c r="H77" s="939"/>
      <c r="I77" s="1244"/>
    </row>
    <row r="78" spans="1:11" s="1198" customFormat="1">
      <c r="A78" s="1242" t="s">
        <v>566</v>
      </c>
      <c r="B78" s="1201" t="s">
        <v>607</v>
      </c>
      <c r="C78" s="1202" t="s">
        <v>352</v>
      </c>
      <c r="D78" s="1216">
        <v>30.577980931999999</v>
      </c>
      <c r="E78" s="1212">
        <v>14.98</v>
      </c>
      <c r="F78" s="1216">
        <v>38.435209137000001</v>
      </c>
      <c r="G78" s="1239">
        <f t="shared" si="3"/>
        <v>125.69570640544607</v>
      </c>
      <c r="H78" s="939">
        <f t="shared" si="4"/>
        <v>256.5768300200267</v>
      </c>
      <c r="I78" s="1244"/>
    </row>
    <row r="79" spans="1:11" s="1198" customFormat="1" ht="33">
      <c r="A79" s="1242" t="s">
        <v>566</v>
      </c>
      <c r="B79" s="1201" t="s">
        <v>588</v>
      </c>
      <c r="C79" s="1202" t="s">
        <v>352</v>
      </c>
      <c r="D79" s="1216">
        <v>37.687065441000001</v>
      </c>
      <c r="E79" s="1212">
        <v>43.728000000000002</v>
      </c>
      <c r="F79" s="1216">
        <v>50.117349378999997</v>
      </c>
      <c r="G79" s="1239">
        <f t="shared" si="3"/>
        <v>132.98289159037839</v>
      </c>
      <c r="H79" s="939">
        <f t="shared" si="4"/>
        <v>114.61157468669958</v>
      </c>
      <c r="I79" s="1244"/>
    </row>
    <row r="80" spans="1:11" s="1198" customFormat="1">
      <c r="A80" s="1246" t="s">
        <v>286</v>
      </c>
      <c r="B80" s="1201" t="s">
        <v>1163</v>
      </c>
      <c r="C80" s="1202" t="s">
        <v>352</v>
      </c>
      <c r="D80" s="1212">
        <f>SUM(D81:D82)</f>
        <v>177.24349799999999</v>
      </c>
      <c r="E80" s="1212">
        <f>SUM(E81:E82)</f>
        <v>160.655</v>
      </c>
      <c r="F80" s="1212">
        <f>SUM(F81:F82)</f>
        <v>226.4189355</v>
      </c>
      <c r="G80" s="1239">
        <f t="shared" si="3"/>
        <v>127.74456499385947</v>
      </c>
      <c r="H80" s="939">
        <f t="shared" si="4"/>
        <v>140.93488251221561</v>
      </c>
      <c r="I80" s="1244"/>
    </row>
    <row r="81" spans="1:9" s="1198" customFormat="1">
      <c r="A81" s="1242" t="s">
        <v>566</v>
      </c>
      <c r="B81" s="1201" t="s">
        <v>1164</v>
      </c>
      <c r="C81" s="1202" t="s">
        <v>352</v>
      </c>
      <c r="D81" s="1209">
        <v>102.70486200000001</v>
      </c>
      <c r="E81" s="1212">
        <v>144.053</v>
      </c>
      <c r="F81" s="1209">
        <v>40.5700675</v>
      </c>
      <c r="G81" s="1239">
        <f t="shared" si="3"/>
        <v>39.501603633915593</v>
      </c>
      <c r="H81" s="939">
        <f t="shared" si="4"/>
        <v>28.163292329906355</v>
      </c>
      <c r="I81" s="1244"/>
    </row>
    <row r="82" spans="1:9" s="1198" customFormat="1">
      <c r="A82" s="1242" t="s">
        <v>566</v>
      </c>
      <c r="B82" s="1201" t="s">
        <v>1165</v>
      </c>
      <c r="C82" s="1202" t="s">
        <v>352</v>
      </c>
      <c r="D82" s="1209">
        <v>74.538635999999997</v>
      </c>
      <c r="E82" s="1212">
        <v>16.602</v>
      </c>
      <c r="F82" s="1209">
        <v>185.84886800000001</v>
      </c>
      <c r="G82" s="1239">
        <f t="shared" si="3"/>
        <v>249.33226306958449</v>
      </c>
      <c r="H82" s="939">
        <f t="shared" si="4"/>
        <v>1119.4366220937236</v>
      </c>
      <c r="I82" s="1244"/>
    </row>
    <row r="83" spans="1:9" s="1198" customFormat="1">
      <c r="A83" s="1242" t="s">
        <v>566</v>
      </c>
      <c r="B83" s="1201" t="s">
        <v>1166</v>
      </c>
      <c r="C83" s="1202" t="s">
        <v>352</v>
      </c>
      <c r="D83" s="1197"/>
      <c r="E83" s="962"/>
      <c r="F83" s="1209">
        <v>318.309581127</v>
      </c>
      <c r="G83" s="1197"/>
      <c r="H83" s="1161"/>
      <c r="I83" s="1244"/>
    </row>
    <row r="84" spans="1:9" s="1198" customFormat="1">
      <c r="A84" s="1242" t="s">
        <v>566</v>
      </c>
      <c r="B84" s="1201" t="s">
        <v>1179</v>
      </c>
      <c r="C84" s="1202" t="s">
        <v>352</v>
      </c>
      <c r="D84" s="1197"/>
      <c r="E84" s="962"/>
      <c r="F84" s="1197"/>
      <c r="G84" s="1197"/>
      <c r="H84" s="1161"/>
      <c r="I84" s="1244"/>
    </row>
    <row r="85" spans="1:9" s="1198" customFormat="1">
      <c r="A85" s="1242">
        <v>10</v>
      </c>
      <c r="B85" s="1196" t="s">
        <v>589</v>
      </c>
      <c r="C85" s="1202"/>
      <c r="D85" s="1213">
        <f>D86</f>
        <v>167.69659381999998</v>
      </c>
      <c r="E85" s="1213">
        <f>E86</f>
        <v>290.77699999999999</v>
      </c>
      <c r="F85" s="1213">
        <f>F86</f>
        <v>266.455023138</v>
      </c>
      <c r="G85" s="1240">
        <f t="shared" ref="G85:G86" si="7">+F85/D85*100</f>
        <v>158.89113610977935</v>
      </c>
      <c r="H85" s="933">
        <f t="shared" ref="H85:H86" si="8">+F85/E85*100</f>
        <v>91.635522458103637</v>
      </c>
      <c r="I85" s="1244"/>
    </row>
    <row r="86" spans="1:9" s="1198" customFormat="1">
      <c r="A86" s="1242" t="s">
        <v>286</v>
      </c>
      <c r="B86" s="1201" t="s">
        <v>590</v>
      </c>
      <c r="C86" s="1202" t="s">
        <v>352</v>
      </c>
      <c r="D86" s="1209">
        <f>D88+D89</f>
        <v>167.69659381999998</v>
      </c>
      <c r="E86" s="1209">
        <v>290.77699999999999</v>
      </c>
      <c r="F86" s="1209">
        <f>F88+F89</f>
        <v>266.455023138</v>
      </c>
      <c r="G86" s="1239">
        <f t="shared" si="7"/>
        <v>158.89113610977935</v>
      </c>
      <c r="H86" s="939">
        <f t="shared" si="8"/>
        <v>91.635522458103637</v>
      </c>
      <c r="I86" s="1244"/>
    </row>
    <row r="87" spans="1:9" s="1198" customFormat="1" ht="17.25">
      <c r="A87" s="1245"/>
      <c r="B87" s="1203" t="s">
        <v>216</v>
      </c>
      <c r="C87" s="1204"/>
      <c r="D87" s="1197"/>
      <c r="E87" s="1209"/>
      <c r="F87" s="1197"/>
      <c r="G87" s="1197"/>
      <c r="H87" s="1161"/>
      <c r="I87" s="1244"/>
    </row>
    <row r="88" spans="1:9" s="1198" customFormat="1">
      <c r="A88" s="1242" t="s">
        <v>566</v>
      </c>
      <c r="B88" s="1201" t="s">
        <v>591</v>
      </c>
      <c r="C88" s="1202" t="s">
        <v>352</v>
      </c>
      <c r="D88" s="1209">
        <v>32.392198907999997</v>
      </c>
      <c r="E88" s="1209">
        <v>27.638000000000002</v>
      </c>
      <c r="F88" s="1209">
        <v>138.278199</v>
      </c>
      <c r="G88" s="1239">
        <f t="shared" ref="G88:G89" si="9">+F88/D88*100</f>
        <v>426.88734837896112</v>
      </c>
      <c r="H88" s="939">
        <f t="shared" ref="H88:H89" si="10">+F88/E88*100</f>
        <v>500.31912222302628</v>
      </c>
      <c r="I88" s="1244"/>
    </row>
    <row r="89" spans="1:9" s="1198" customFormat="1" ht="33">
      <c r="A89" s="1242" t="s">
        <v>566</v>
      </c>
      <c r="B89" s="1201" t="s">
        <v>592</v>
      </c>
      <c r="C89" s="1202" t="s">
        <v>352</v>
      </c>
      <c r="D89" s="1209">
        <v>135.30439491199999</v>
      </c>
      <c r="E89" s="1209">
        <v>257.64499999999998</v>
      </c>
      <c r="F89" s="1209">
        <v>128.176824138</v>
      </c>
      <c r="G89" s="1239">
        <f t="shared" si="9"/>
        <v>94.732195669892576</v>
      </c>
      <c r="H89" s="939">
        <f t="shared" si="10"/>
        <v>49.749393210813331</v>
      </c>
      <c r="I89" s="1244"/>
    </row>
    <row r="90" spans="1:9" s="1198" customFormat="1">
      <c r="A90" s="1242">
        <v>11</v>
      </c>
      <c r="B90" s="1196" t="s">
        <v>593</v>
      </c>
      <c r="C90" s="1195" t="s">
        <v>352</v>
      </c>
      <c r="D90" s="1161"/>
      <c r="E90" s="953"/>
      <c r="F90" s="1161"/>
      <c r="G90" s="1197"/>
      <c r="H90" s="1161"/>
      <c r="I90" s="1244"/>
    </row>
    <row r="91" spans="1:9" s="1198" customFormat="1" ht="17.25">
      <c r="A91" s="1242">
        <v>12</v>
      </c>
      <c r="B91" s="1199" t="s">
        <v>613</v>
      </c>
      <c r="C91" s="891"/>
      <c r="D91" s="1200"/>
      <c r="E91" s="1200"/>
      <c r="F91" s="1200"/>
      <c r="G91" s="1197"/>
      <c r="H91" s="1161"/>
      <c r="I91" s="1247"/>
    </row>
    <row r="92" spans="1:9" s="395" customFormat="1" ht="17.25" customHeight="1">
      <c r="A92" s="1232" t="s">
        <v>286</v>
      </c>
      <c r="B92" s="955" t="s">
        <v>614</v>
      </c>
      <c r="C92" s="967" t="s">
        <v>432</v>
      </c>
      <c r="D92" s="960"/>
      <c r="E92" s="947"/>
      <c r="F92" s="960"/>
      <c r="G92" s="957"/>
      <c r="H92" s="963"/>
      <c r="I92" s="1248"/>
    </row>
    <row r="93" spans="1:9" s="395" customFormat="1" ht="17.25">
      <c r="A93" s="1232" t="s">
        <v>286</v>
      </c>
      <c r="B93" s="968" t="s">
        <v>477</v>
      </c>
      <c r="C93" s="967" t="s">
        <v>432</v>
      </c>
      <c r="D93" s="960"/>
      <c r="E93" s="947"/>
      <c r="F93" s="960"/>
      <c r="G93" s="957"/>
      <c r="H93" s="963"/>
      <c r="I93" s="1248"/>
    </row>
    <row r="94" spans="1:9" s="395" customFormat="1" ht="17.25">
      <c r="A94" s="1232" t="s">
        <v>286</v>
      </c>
      <c r="B94" s="959" t="s">
        <v>654</v>
      </c>
      <c r="C94" s="1058" t="s">
        <v>5</v>
      </c>
      <c r="D94" s="960"/>
      <c r="E94" s="947"/>
      <c r="F94" s="960"/>
      <c r="G94" s="965"/>
      <c r="H94" s="965"/>
      <c r="I94" s="1248"/>
    </row>
    <row r="95" spans="1:9" s="395" customFormat="1" ht="17.25">
      <c r="A95" s="1249"/>
      <c r="B95" s="969" t="s">
        <v>546</v>
      </c>
      <c r="C95" s="1058" t="s">
        <v>5</v>
      </c>
      <c r="D95" s="960"/>
      <c r="E95" s="947"/>
      <c r="F95" s="960"/>
      <c r="G95" s="965"/>
      <c r="H95" s="965"/>
      <c r="I95" s="1248"/>
    </row>
    <row r="96" spans="1:9" s="395" customFormat="1" ht="33">
      <c r="A96" s="1232" t="s">
        <v>286</v>
      </c>
      <c r="B96" s="955" t="s">
        <v>665</v>
      </c>
      <c r="C96" s="967" t="s">
        <v>616</v>
      </c>
      <c r="D96" s="960"/>
      <c r="E96" s="947"/>
      <c r="F96" s="960"/>
      <c r="G96" s="960"/>
      <c r="H96" s="960"/>
      <c r="I96" s="1248"/>
    </row>
    <row r="97" spans="1:9" s="395" customFormat="1" ht="33">
      <c r="A97" s="1232" t="s">
        <v>286</v>
      </c>
      <c r="B97" s="959" t="s">
        <v>601</v>
      </c>
      <c r="C97" s="1058" t="s">
        <v>5</v>
      </c>
      <c r="D97" s="965"/>
      <c r="E97" s="940"/>
      <c r="F97" s="965"/>
      <c r="G97" s="970"/>
      <c r="H97" s="958"/>
      <c r="I97" s="1250"/>
    </row>
    <row r="98" spans="1:9" s="395" customFormat="1" ht="17.25">
      <c r="A98" s="1232">
        <f>MAX(A$8:$A97)+1</f>
        <v>13</v>
      </c>
      <c r="B98" s="932" t="s">
        <v>914</v>
      </c>
      <c r="C98" s="1058"/>
      <c r="D98" s="960"/>
      <c r="E98" s="960"/>
      <c r="F98" s="960"/>
      <c r="G98" s="970"/>
      <c r="H98" s="958"/>
      <c r="I98" s="1250"/>
    </row>
    <row r="99" spans="1:9" s="395" customFormat="1" ht="17.25">
      <c r="A99" s="1232"/>
      <c r="B99" s="971" t="s">
        <v>453</v>
      </c>
      <c r="C99" s="1058"/>
      <c r="D99" s="960"/>
      <c r="E99" s="960"/>
      <c r="F99" s="960"/>
      <c r="G99" s="970"/>
      <c r="H99" s="958"/>
      <c r="I99" s="1250"/>
    </row>
    <row r="100" spans="1:9" s="395" customFormat="1" ht="17.25">
      <c r="A100" s="1232"/>
      <c r="B100" s="945" t="s">
        <v>915</v>
      </c>
      <c r="C100" s="1058" t="s">
        <v>453</v>
      </c>
      <c r="D100" s="960"/>
      <c r="E100" s="960"/>
      <c r="F100" s="960"/>
      <c r="G100" s="970"/>
      <c r="H100" s="958"/>
      <c r="I100" s="1250"/>
    </row>
    <row r="101" spans="1:9" s="395" customFormat="1" ht="17.25">
      <c r="A101" s="1232"/>
      <c r="B101" s="945" t="s">
        <v>916</v>
      </c>
      <c r="C101" s="1058" t="s">
        <v>348</v>
      </c>
      <c r="D101" s="960"/>
      <c r="E101" s="960"/>
      <c r="F101" s="960"/>
      <c r="G101" s="970"/>
      <c r="H101" s="958"/>
      <c r="I101" s="1250"/>
    </row>
    <row r="102" spans="1:9" s="395" customFormat="1" ht="33">
      <c r="A102" s="1232"/>
      <c r="B102" s="945" t="s">
        <v>917</v>
      </c>
      <c r="C102" s="1058" t="s">
        <v>348</v>
      </c>
      <c r="D102" s="960"/>
      <c r="E102" s="960"/>
      <c r="F102" s="960"/>
      <c r="G102" s="970"/>
      <c r="H102" s="958"/>
      <c r="I102" s="1250"/>
    </row>
    <row r="103" spans="1:9" s="395" customFormat="1" ht="17.25">
      <c r="A103" s="1232"/>
      <c r="B103" s="971" t="s">
        <v>512</v>
      </c>
      <c r="C103" s="1058"/>
      <c r="D103" s="960"/>
      <c r="E103" s="960"/>
      <c r="F103" s="960"/>
      <c r="G103" s="970"/>
      <c r="H103" s="958"/>
      <c r="I103" s="1250"/>
    </row>
    <row r="104" spans="1:9" s="395" customFormat="1" ht="17.25">
      <c r="A104" s="1232"/>
      <c r="B104" s="972" t="s">
        <v>918</v>
      </c>
      <c r="C104" s="973" t="s">
        <v>921</v>
      </c>
      <c r="D104" s="960">
        <v>13</v>
      </c>
      <c r="E104" s="960"/>
      <c r="F104" s="960">
        <v>15</v>
      </c>
      <c r="G104" s="1239">
        <f>+F104/D104*100</f>
        <v>115.38461538461537</v>
      </c>
      <c r="H104" s="958"/>
      <c r="I104" s="1250"/>
    </row>
    <row r="105" spans="1:9" s="395" customFormat="1" ht="17.25">
      <c r="A105" s="1232"/>
      <c r="B105" s="974" t="s">
        <v>1032</v>
      </c>
      <c r="C105" s="973" t="s">
        <v>921</v>
      </c>
      <c r="D105" s="960">
        <v>1</v>
      </c>
      <c r="E105" s="960"/>
      <c r="F105" s="960">
        <v>2</v>
      </c>
      <c r="G105" s="1239">
        <f t="shared" ref="G105:G106" si="11">+F105/D105*100</f>
        <v>200</v>
      </c>
      <c r="H105" s="958"/>
      <c r="I105" s="1250"/>
    </row>
    <row r="106" spans="1:9" s="395" customFormat="1" ht="17.25">
      <c r="A106" s="1232"/>
      <c r="B106" s="972" t="s">
        <v>919</v>
      </c>
      <c r="C106" s="973" t="s">
        <v>349</v>
      </c>
      <c r="D106" s="960">
        <v>29</v>
      </c>
      <c r="E106" s="960"/>
      <c r="F106" s="960">
        <v>30</v>
      </c>
      <c r="G106" s="1239">
        <f t="shared" si="11"/>
        <v>103.44827586206897</v>
      </c>
      <c r="H106" s="958"/>
      <c r="I106" s="1250"/>
    </row>
    <row r="107" spans="1:9" s="395" customFormat="1" ht="33">
      <c r="A107" s="1232"/>
      <c r="B107" s="972" t="s">
        <v>920</v>
      </c>
      <c r="C107" s="973" t="s">
        <v>349</v>
      </c>
      <c r="D107" s="960"/>
      <c r="E107" s="960"/>
      <c r="F107" s="960"/>
      <c r="G107" s="1239"/>
      <c r="H107" s="958"/>
      <c r="I107" s="1250"/>
    </row>
    <row r="108" spans="1:9" s="395" customFormat="1" ht="17.25" hidden="1">
      <c r="A108" s="1232">
        <v>14</v>
      </c>
      <c r="B108" s="932" t="s">
        <v>931</v>
      </c>
      <c r="C108" s="1058"/>
      <c r="D108" s="975"/>
      <c r="E108" s="975"/>
      <c r="F108" s="975"/>
      <c r="G108" s="970"/>
      <c r="H108" s="958"/>
      <c r="I108" s="1250"/>
    </row>
    <row r="109" spans="1:9" s="395" customFormat="1" ht="17.25" hidden="1">
      <c r="A109" s="1235" t="s">
        <v>1028</v>
      </c>
      <c r="B109" s="971" t="s">
        <v>932</v>
      </c>
      <c r="C109" s="1058"/>
      <c r="D109" s="975"/>
      <c r="E109" s="975"/>
      <c r="F109" s="975"/>
      <c r="G109" s="970"/>
      <c r="H109" s="958"/>
      <c r="I109" s="1250"/>
    </row>
    <row r="110" spans="1:9" s="395" customFormat="1" ht="17.25" hidden="1">
      <c r="A110" s="1232"/>
      <c r="B110" s="945" t="s">
        <v>933</v>
      </c>
      <c r="C110" s="976" t="s">
        <v>403</v>
      </c>
      <c r="D110" s="975"/>
      <c r="E110" s="975"/>
      <c r="F110" s="975"/>
      <c r="G110" s="970"/>
      <c r="H110" s="958"/>
      <c r="I110" s="1250"/>
    </row>
    <row r="111" spans="1:9" s="395" customFormat="1" ht="17.25" hidden="1">
      <c r="A111" s="1232"/>
      <c r="B111" s="945" t="s">
        <v>934</v>
      </c>
      <c r="C111" s="1058" t="s">
        <v>352</v>
      </c>
      <c r="D111" s="975"/>
      <c r="E111" s="975"/>
      <c r="F111" s="975"/>
      <c r="G111" s="970"/>
      <c r="H111" s="958"/>
      <c r="I111" s="1250"/>
    </row>
    <row r="112" spans="1:9" s="395" customFormat="1" ht="17.25" hidden="1">
      <c r="A112" s="1232"/>
      <c r="B112" s="945" t="s">
        <v>935</v>
      </c>
      <c r="C112" s="976" t="s">
        <v>403</v>
      </c>
      <c r="D112" s="975"/>
      <c r="E112" s="975"/>
      <c r="F112" s="975"/>
      <c r="G112" s="970"/>
      <c r="H112" s="958"/>
      <c r="I112" s="1250"/>
    </row>
    <row r="113" spans="1:9" s="395" customFormat="1" ht="17.25" hidden="1">
      <c r="A113" s="1232"/>
      <c r="B113" s="945" t="s">
        <v>1035</v>
      </c>
      <c r="C113" s="976" t="s">
        <v>403</v>
      </c>
      <c r="D113" s="975"/>
      <c r="E113" s="975"/>
      <c r="F113" s="975"/>
      <c r="G113" s="970"/>
      <c r="H113" s="958"/>
      <c r="I113" s="1250"/>
    </row>
    <row r="114" spans="1:9" s="395" customFormat="1" ht="33" hidden="1">
      <c r="A114" s="1232"/>
      <c r="B114" s="945" t="s">
        <v>936</v>
      </c>
      <c r="C114" s="1058" t="s">
        <v>352</v>
      </c>
      <c r="D114" s="975"/>
      <c r="E114" s="975"/>
      <c r="F114" s="975"/>
      <c r="G114" s="970"/>
      <c r="H114" s="958"/>
      <c r="I114" s="1250"/>
    </row>
    <row r="115" spans="1:9" s="395" customFormat="1" ht="17.25" hidden="1">
      <c r="A115" s="1232"/>
      <c r="B115" s="945" t="s">
        <v>937</v>
      </c>
      <c r="C115" s="1058" t="s">
        <v>352</v>
      </c>
      <c r="D115" s="975"/>
      <c r="E115" s="975"/>
      <c r="F115" s="975"/>
      <c r="G115" s="970"/>
      <c r="H115" s="958"/>
      <c r="I115" s="1250"/>
    </row>
    <row r="116" spans="1:9" s="395" customFormat="1" ht="17.25" hidden="1">
      <c r="A116" s="1232"/>
      <c r="B116" s="945" t="s">
        <v>938</v>
      </c>
      <c r="C116" s="1058" t="s">
        <v>352</v>
      </c>
      <c r="D116" s="975"/>
      <c r="E116" s="975"/>
      <c r="F116" s="975"/>
      <c r="G116" s="970"/>
      <c r="H116" s="958"/>
      <c r="I116" s="1250"/>
    </row>
    <row r="117" spans="1:9" s="395" customFormat="1" ht="17.25" hidden="1">
      <c r="A117" s="1232"/>
      <c r="B117" s="945" t="s">
        <v>939</v>
      </c>
      <c r="C117" s="976" t="s">
        <v>403</v>
      </c>
      <c r="D117" s="975"/>
      <c r="E117" s="975"/>
      <c r="F117" s="975"/>
      <c r="G117" s="970"/>
      <c r="H117" s="958"/>
      <c r="I117" s="1250"/>
    </row>
    <row r="118" spans="1:9" s="395" customFormat="1" ht="17.25" hidden="1">
      <c r="A118" s="1232"/>
      <c r="B118" s="945" t="s">
        <v>940</v>
      </c>
      <c r="C118" s="976" t="s">
        <v>403</v>
      </c>
      <c r="D118" s="975"/>
      <c r="E118" s="975"/>
      <c r="F118" s="975"/>
      <c r="G118" s="970"/>
      <c r="H118" s="958"/>
      <c r="I118" s="1250"/>
    </row>
    <row r="119" spans="1:9" s="395" customFormat="1" ht="17.25" hidden="1">
      <c r="A119" s="1232"/>
      <c r="B119" s="945" t="s">
        <v>941</v>
      </c>
      <c r="C119" s="1058" t="s">
        <v>352</v>
      </c>
      <c r="D119" s="975"/>
      <c r="E119" s="975"/>
      <c r="F119" s="975"/>
      <c r="G119" s="970"/>
      <c r="H119" s="958"/>
      <c r="I119" s="1250"/>
    </row>
    <row r="120" spans="1:9" s="395" customFormat="1" ht="17.25" hidden="1">
      <c r="A120" s="1232"/>
      <c r="B120" s="945" t="s">
        <v>942</v>
      </c>
      <c r="C120" s="1058" t="s">
        <v>352</v>
      </c>
      <c r="D120" s="975"/>
      <c r="E120" s="975"/>
      <c r="F120" s="975"/>
      <c r="G120" s="970"/>
      <c r="H120" s="958"/>
      <c r="I120" s="1250"/>
    </row>
    <row r="121" spans="1:9" s="395" customFormat="1" ht="17.25" hidden="1">
      <c r="A121" s="1232"/>
      <c r="B121" s="945" t="s">
        <v>943</v>
      </c>
      <c r="C121" s="976" t="s">
        <v>403</v>
      </c>
      <c r="D121" s="975"/>
      <c r="E121" s="975"/>
      <c r="F121" s="975"/>
      <c r="G121" s="970"/>
      <c r="H121" s="958"/>
      <c r="I121" s="1250"/>
    </row>
    <row r="122" spans="1:9" s="395" customFormat="1" ht="17.25" hidden="1">
      <c r="A122" s="1232"/>
      <c r="B122" s="945" t="s">
        <v>944</v>
      </c>
      <c r="C122" s="1058" t="s">
        <v>352</v>
      </c>
      <c r="D122" s="975"/>
      <c r="E122" s="975"/>
      <c r="F122" s="975"/>
      <c r="G122" s="970"/>
      <c r="H122" s="958"/>
      <c r="I122" s="1250"/>
    </row>
    <row r="123" spans="1:9" s="395" customFormat="1" ht="17.25" hidden="1">
      <c r="A123" s="1232" t="s">
        <v>1028</v>
      </c>
      <c r="B123" s="971" t="s">
        <v>1029</v>
      </c>
      <c r="C123" s="1058"/>
      <c r="D123" s="975"/>
      <c r="E123" s="975"/>
      <c r="F123" s="975"/>
      <c r="G123" s="970"/>
      <c r="H123" s="958"/>
      <c r="I123" s="1250"/>
    </row>
    <row r="124" spans="1:9" s="395" customFormat="1" ht="17.25" hidden="1">
      <c r="A124" s="1232"/>
      <c r="B124" s="977" t="s">
        <v>945</v>
      </c>
      <c r="C124" s="976" t="s">
        <v>351</v>
      </c>
      <c r="D124" s="975"/>
      <c r="E124" s="975"/>
      <c r="F124" s="975"/>
      <c r="G124" s="970"/>
      <c r="H124" s="958"/>
      <c r="I124" s="1250"/>
    </row>
    <row r="125" spans="1:9" s="395" customFormat="1" ht="17.25" hidden="1">
      <c r="A125" s="1232"/>
      <c r="B125" s="977" t="s">
        <v>946</v>
      </c>
      <c r="C125" s="976" t="s">
        <v>351</v>
      </c>
      <c r="D125" s="975"/>
      <c r="E125" s="975"/>
      <c r="F125" s="975"/>
      <c r="G125" s="970"/>
      <c r="H125" s="958"/>
      <c r="I125" s="1250"/>
    </row>
    <row r="126" spans="1:9" s="395" customFormat="1" ht="17.25" hidden="1">
      <c r="A126" s="1232"/>
      <c r="B126" s="977" t="s">
        <v>947</v>
      </c>
      <c r="C126" s="976" t="s">
        <v>353</v>
      </c>
      <c r="D126" s="975"/>
      <c r="E126" s="978"/>
      <c r="F126" s="975"/>
      <c r="G126" s="970"/>
      <c r="H126" s="958"/>
      <c r="I126" s="1250"/>
    </row>
    <row r="127" spans="1:9" s="395" customFormat="1" ht="17.25" hidden="1">
      <c r="A127" s="1232"/>
      <c r="B127" s="977" t="s">
        <v>948</v>
      </c>
      <c r="C127" s="976" t="s">
        <v>403</v>
      </c>
      <c r="D127" s="975"/>
      <c r="E127" s="975"/>
      <c r="F127" s="975"/>
      <c r="G127" s="970"/>
      <c r="H127" s="958"/>
      <c r="I127" s="1250"/>
    </row>
    <row r="128" spans="1:9" s="395" customFormat="1" ht="17.25" hidden="1">
      <c r="A128" s="1232"/>
      <c r="B128" s="977" t="s">
        <v>940</v>
      </c>
      <c r="C128" s="976" t="s">
        <v>403</v>
      </c>
      <c r="D128" s="975"/>
      <c r="E128" s="975"/>
      <c r="F128" s="975"/>
      <c r="G128" s="970"/>
      <c r="H128" s="958"/>
      <c r="I128" s="1250"/>
    </row>
    <row r="129" spans="1:9" s="395" customFormat="1" ht="17.25" hidden="1">
      <c r="A129" s="1232"/>
      <c r="B129" s="977" t="s">
        <v>943</v>
      </c>
      <c r="C129" s="976" t="s">
        <v>403</v>
      </c>
      <c r="D129" s="975"/>
      <c r="E129" s="975"/>
      <c r="F129" s="975"/>
      <c r="G129" s="970"/>
      <c r="H129" s="958"/>
      <c r="I129" s="1250"/>
    </row>
    <row r="130" spans="1:9" s="395" customFormat="1" ht="17.25" hidden="1">
      <c r="A130" s="1232"/>
      <c r="B130" s="977" t="s">
        <v>944</v>
      </c>
      <c r="C130" s="976" t="s">
        <v>351</v>
      </c>
      <c r="D130" s="975"/>
      <c r="E130" s="978"/>
      <c r="F130" s="975"/>
      <c r="G130" s="970"/>
      <c r="H130" s="958"/>
      <c r="I130" s="1250"/>
    </row>
    <row r="131" spans="1:9" s="395" customFormat="1" ht="17.25" hidden="1">
      <c r="A131" s="1232"/>
      <c r="B131" s="977" t="s">
        <v>933</v>
      </c>
      <c r="C131" s="976" t="s">
        <v>403</v>
      </c>
      <c r="D131" s="975"/>
      <c r="E131" s="975"/>
      <c r="F131" s="975"/>
      <c r="G131" s="970"/>
      <c r="H131" s="958"/>
      <c r="I131" s="1250"/>
    </row>
    <row r="132" spans="1:9" s="395" customFormat="1" ht="17.25" hidden="1">
      <c r="A132" s="1232"/>
      <c r="B132" s="977" t="s">
        <v>949</v>
      </c>
      <c r="C132" s="976" t="s">
        <v>351</v>
      </c>
      <c r="D132" s="975"/>
      <c r="E132" s="975"/>
      <c r="F132" s="975"/>
      <c r="G132" s="970"/>
      <c r="H132" s="958"/>
      <c r="I132" s="1250"/>
    </row>
    <row r="133" spans="1:9" s="395" customFormat="1" ht="17.25" hidden="1">
      <c r="A133" s="1232"/>
      <c r="B133" s="977" t="s">
        <v>950</v>
      </c>
      <c r="C133" s="976" t="s">
        <v>351</v>
      </c>
      <c r="D133" s="975"/>
      <c r="E133" s="975"/>
      <c r="F133" s="975"/>
      <c r="G133" s="970"/>
      <c r="H133" s="958"/>
      <c r="I133" s="1250"/>
    </row>
    <row r="134" spans="1:9" s="395" customFormat="1" ht="17.25" hidden="1">
      <c r="A134" s="1232"/>
      <c r="B134" s="977" t="s">
        <v>951</v>
      </c>
      <c r="C134" s="976" t="s">
        <v>351</v>
      </c>
      <c r="D134" s="975"/>
      <c r="E134" s="975"/>
      <c r="F134" s="975"/>
      <c r="G134" s="970"/>
      <c r="H134" s="958"/>
      <c r="I134" s="1250"/>
    </row>
    <row r="135" spans="1:9" s="395" customFormat="1" ht="17.25" hidden="1">
      <c r="A135" s="1232"/>
      <c r="B135" s="977" t="s">
        <v>952</v>
      </c>
      <c r="C135" s="976" t="s">
        <v>403</v>
      </c>
      <c r="D135" s="975"/>
      <c r="E135" s="975"/>
      <c r="F135" s="975"/>
      <c r="G135" s="970"/>
      <c r="H135" s="958"/>
      <c r="I135" s="1250"/>
    </row>
    <row r="136" spans="1:9" s="395" customFormat="1" hidden="1">
      <c r="A136" s="1232"/>
      <c r="B136" s="979" t="s">
        <v>1036</v>
      </c>
      <c r="C136" s="976" t="s">
        <v>403</v>
      </c>
      <c r="D136" s="960"/>
      <c r="E136" s="947"/>
      <c r="F136" s="960"/>
      <c r="G136" s="970"/>
      <c r="H136" s="958"/>
      <c r="I136" s="1251"/>
    </row>
    <row r="137" spans="1:9" s="395" customFormat="1" ht="16.5" hidden="1" customHeight="1">
      <c r="A137" s="1232"/>
      <c r="B137" s="977" t="s">
        <v>953</v>
      </c>
      <c r="C137" s="976" t="s">
        <v>353</v>
      </c>
      <c r="D137" s="960"/>
      <c r="E137" s="960"/>
      <c r="F137" s="960"/>
      <c r="G137" s="970"/>
      <c r="H137" s="958"/>
      <c r="I137" s="1251"/>
    </row>
    <row r="138" spans="1:9" s="395" customFormat="1" hidden="1">
      <c r="A138" s="1232"/>
      <c r="B138" s="977" t="s">
        <v>954</v>
      </c>
      <c r="C138" s="976" t="s">
        <v>353</v>
      </c>
      <c r="D138" s="960"/>
      <c r="E138" s="960"/>
      <c r="F138" s="960"/>
      <c r="G138" s="970"/>
      <c r="H138" s="958"/>
      <c r="I138" s="1251"/>
    </row>
    <row r="139" spans="1:9" s="395" customFormat="1" hidden="1">
      <c r="A139" s="1232"/>
      <c r="B139" s="977" t="s">
        <v>955</v>
      </c>
      <c r="C139" s="976" t="s">
        <v>353</v>
      </c>
      <c r="D139" s="960"/>
      <c r="E139" s="947"/>
      <c r="F139" s="960"/>
      <c r="G139" s="970"/>
      <c r="H139" s="958"/>
      <c r="I139" s="1251"/>
    </row>
    <row r="140" spans="1:9" s="395" customFormat="1">
      <c r="A140" s="1232" t="s">
        <v>11</v>
      </c>
      <c r="B140" s="932" t="s">
        <v>1042</v>
      </c>
      <c r="C140" s="914"/>
      <c r="D140" s="980"/>
      <c r="E140" s="980"/>
      <c r="F140" s="980"/>
      <c r="G140" s="935"/>
      <c r="H140" s="935"/>
      <c r="I140" s="1234"/>
    </row>
    <row r="141" spans="1:9">
      <c r="A141" s="1232">
        <v>1</v>
      </c>
      <c r="B141" s="959" t="s">
        <v>422</v>
      </c>
      <c r="C141" s="914" t="s">
        <v>349</v>
      </c>
      <c r="D141" s="1027">
        <v>21840</v>
      </c>
      <c r="E141" s="1026">
        <v>22234</v>
      </c>
      <c r="F141" s="1027">
        <v>22121</v>
      </c>
      <c r="G141" s="963">
        <f>F141/D141*100</f>
        <v>101.28663003663003</v>
      </c>
      <c r="H141" s="963">
        <f>F141/E141*100</f>
        <v>99.491769362238017</v>
      </c>
      <c r="I141" s="1252"/>
    </row>
    <row r="142" spans="1:9" ht="19.5">
      <c r="A142" s="1232"/>
      <c r="B142" s="959" t="s">
        <v>599</v>
      </c>
      <c r="C142" s="1058" t="s">
        <v>1037</v>
      </c>
      <c r="D142" s="956"/>
      <c r="E142" s="956"/>
      <c r="F142" s="956"/>
      <c r="G142" s="957"/>
      <c r="H142" s="963"/>
      <c r="I142" s="1252"/>
    </row>
    <row r="143" spans="1:9" ht="33">
      <c r="A143" s="1232">
        <v>2</v>
      </c>
      <c r="B143" s="981" t="s">
        <v>711</v>
      </c>
      <c r="C143" s="914" t="s">
        <v>349</v>
      </c>
      <c r="D143" s="982"/>
      <c r="E143" s="982"/>
      <c r="F143" s="982"/>
      <c r="G143" s="980"/>
      <c r="H143" s="935"/>
      <c r="I143" s="1252"/>
    </row>
    <row r="144" spans="1:9">
      <c r="A144" s="1232">
        <v>3</v>
      </c>
      <c r="B144" s="959" t="s">
        <v>299</v>
      </c>
      <c r="C144" s="914" t="s">
        <v>349</v>
      </c>
      <c r="D144" s="960">
        <v>15184</v>
      </c>
      <c r="E144" s="947"/>
      <c r="F144" s="960">
        <v>15184</v>
      </c>
      <c r="G144" s="963">
        <f>F144/D144*100</f>
        <v>100</v>
      </c>
      <c r="H144" s="963"/>
      <c r="I144" s="1252"/>
    </row>
    <row r="145" spans="1:9" ht="33">
      <c r="A145" s="1232"/>
      <c r="B145" s="959" t="s">
        <v>622</v>
      </c>
      <c r="C145" s="914" t="s">
        <v>349</v>
      </c>
      <c r="D145" s="960">
        <v>13540</v>
      </c>
      <c r="E145" s="947"/>
      <c r="F145" s="960">
        <v>13540</v>
      </c>
      <c r="G145" s="963">
        <f>F145/D145*100</f>
        <v>100</v>
      </c>
      <c r="H145" s="963"/>
      <c r="I145" s="1252"/>
    </row>
    <row r="146" spans="1:9" ht="33">
      <c r="A146" s="1232"/>
      <c r="B146" s="959" t="s">
        <v>600</v>
      </c>
      <c r="C146" s="983" t="s">
        <v>5</v>
      </c>
      <c r="D146" s="957"/>
      <c r="E146" s="956"/>
      <c r="F146" s="957"/>
      <c r="G146" s="980"/>
      <c r="H146" s="935"/>
      <c r="I146" s="1234"/>
    </row>
    <row r="147" spans="1:9">
      <c r="A147" s="1232">
        <v>4</v>
      </c>
      <c r="B147" s="959" t="s">
        <v>61</v>
      </c>
      <c r="C147" s="984" t="s">
        <v>293</v>
      </c>
      <c r="D147" s="957"/>
      <c r="E147" s="956">
        <v>9.1999999999999993</v>
      </c>
      <c r="F147" s="957"/>
      <c r="G147" s="915"/>
      <c r="H147" s="985"/>
      <c r="I147" s="1505"/>
    </row>
    <row r="148" spans="1:9">
      <c r="A148" s="1232"/>
      <c r="B148" s="959" t="s">
        <v>889</v>
      </c>
      <c r="C148" s="984" t="s">
        <v>293</v>
      </c>
      <c r="D148" s="957"/>
      <c r="E148" s="956"/>
      <c r="F148" s="957"/>
      <c r="G148" s="915"/>
      <c r="H148" s="935"/>
      <c r="I148" s="1505"/>
    </row>
    <row r="149" spans="1:9" s="395" customFormat="1">
      <c r="A149" s="1232">
        <v>5</v>
      </c>
      <c r="B149" s="959" t="s">
        <v>447</v>
      </c>
      <c r="C149" s="986" t="s">
        <v>5</v>
      </c>
      <c r="D149" s="987"/>
      <c r="E149" s="988"/>
      <c r="F149" s="987"/>
      <c r="G149" s="960"/>
      <c r="H149" s="958"/>
      <c r="I149" s="1236"/>
    </row>
    <row r="150" spans="1:9" s="395" customFormat="1">
      <c r="A150" s="1232">
        <v>6</v>
      </c>
      <c r="B150" s="959" t="s">
        <v>602</v>
      </c>
      <c r="C150" s="1058"/>
      <c r="D150" s="960">
        <v>2745</v>
      </c>
      <c r="E150" s="960">
        <v>2184</v>
      </c>
      <c r="F150" s="960">
        <v>2472</v>
      </c>
      <c r="G150" s="963">
        <f>F150/D150*100</f>
        <v>90.054644808743163</v>
      </c>
      <c r="H150" s="963">
        <f>F150/E150*100</f>
        <v>113.18681318681318</v>
      </c>
      <c r="I150" s="1252"/>
    </row>
    <row r="151" spans="1:9" s="395" customFormat="1">
      <c r="A151" s="1232"/>
      <c r="B151" s="959" t="s">
        <v>603</v>
      </c>
      <c r="C151" s="1058" t="s">
        <v>5</v>
      </c>
      <c r="D151" s="982">
        <v>47.39</v>
      </c>
      <c r="E151" s="982">
        <f>+E150/5949*100</f>
        <v>36.712052445789205</v>
      </c>
      <c r="F151" s="982">
        <f>+F150/5833*100</f>
        <v>42.379564546545517</v>
      </c>
      <c r="G151" s="963">
        <f>F151/D151*100</f>
        <v>89.427230526578427</v>
      </c>
      <c r="H151" s="963">
        <f>F151/E151*100</f>
        <v>115.4377424392854</v>
      </c>
      <c r="I151" s="1253"/>
    </row>
    <row r="152" spans="1:9" s="395" customFormat="1">
      <c r="A152" s="1232"/>
      <c r="B152" s="959" t="s">
        <v>890</v>
      </c>
      <c r="C152" s="1058" t="s">
        <v>5</v>
      </c>
      <c r="D152" s="1025">
        <f>D151</f>
        <v>47.39</v>
      </c>
      <c r="E152" s="1025">
        <f>E151</f>
        <v>36.712052445789205</v>
      </c>
      <c r="F152" s="1025">
        <f>F151</f>
        <v>42.379564546545517</v>
      </c>
      <c r="G152" s="963">
        <f t="shared" ref="G152" si="12">F152/D152*100</f>
        <v>89.427230526578427</v>
      </c>
      <c r="H152" s="963">
        <f t="shared" ref="H152" si="13">F152/E152*100</f>
        <v>115.4377424392854</v>
      </c>
      <c r="I152" s="1253"/>
    </row>
    <row r="153" spans="1:9" s="395" customFormat="1">
      <c r="A153" s="1232"/>
      <c r="B153" s="959" t="s">
        <v>646</v>
      </c>
      <c r="C153" s="1058" t="s">
        <v>5</v>
      </c>
      <c r="D153" s="982"/>
      <c r="E153" s="982"/>
      <c r="F153" s="982"/>
      <c r="G153" s="989"/>
      <c r="H153" s="990"/>
      <c r="I153" s="1253"/>
    </row>
    <row r="154" spans="1:9" s="395" customFormat="1" ht="17.25">
      <c r="A154" s="1232">
        <v>7</v>
      </c>
      <c r="B154" s="959" t="s">
        <v>421</v>
      </c>
      <c r="C154" s="943"/>
      <c r="D154" s="991"/>
      <c r="E154" s="991"/>
      <c r="F154" s="991"/>
      <c r="G154" s="987"/>
      <c r="H154" s="987"/>
      <c r="I154" s="1250"/>
    </row>
    <row r="155" spans="1:9" s="395" customFormat="1">
      <c r="A155" s="1232"/>
      <c r="B155" s="945" t="s">
        <v>449</v>
      </c>
      <c r="C155" s="943" t="s">
        <v>5</v>
      </c>
      <c r="D155" s="988">
        <v>33.299999999999997</v>
      </c>
      <c r="E155" s="988">
        <v>33.299999999999997</v>
      </c>
      <c r="F155" s="988">
        <v>33.299999999999997</v>
      </c>
      <c r="G155" s="914">
        <f>F155/D155*100</f>
        <v>100</v>
      </c>
      <c r="H155" s="914">
        <f>F155/E155*100</f>
        <v>100</v>
      </c>
      <c r="I155" s="1424"/>
    </row>
    <row r="156" spans="1:9" s="395" customFormat="1">
      <c r="A156" s="1232"/>
      <c r="B156" s="945" t="s">
        <v>450</v>
      </c>
      <c r="C156" s="943" t="s">
        <v>5</v>
      </c>
      <c r="D156" s="988"/>
      <c r="E156" s="988"/>
      <c r="F156" s="988"/>
      <c r="G156" s="1178"/>
      <c r="H156" s="1229"/>
      <c r="I156" s="1236"/>
    </row>
    <row r="157" spans="1:9" s="395" customFormat="1">
      <c r="A157" s="1232"/>
      <c r="B157" s="945" t="s">
        <v>451</v>
      </c>
      <c r="C157" s="943" t="s">
        <v>5</v>
      </c>
      <c r="D157" s="987"/>
      <c r="E157" s="987"/>
      <c r="F157" s="987"/>
      <c r="G157" s="1178"/>
      <c r="H157" s="1229"/>
      <c r="I157" s="1236"/>
    </row>
    <row r="158" spans="1:9" s="395" customFormat="1">
      <c r="A158" s="1232"/>
      <c r="B158" s="993" t="s">
        <v>626</v>
      </c>
      <c r="C158" s="943" t="s">
        <v>5</v>
      </c>
      <c r="D158" s="988"/>
      <c r="E158" s="988"/>
      <c r="F158" s="988"/>
      <c r="G158" s="1178"/>
      <c r="H158" s="1229"/>
      <c r="I158" s="1236"/>
    </row>
    <row r="159" spans="1:9" s="395" customFormat="1">
      <c r="A159" s="1232"/>
      <c r="B159" s="993" t="s">
        <v>627</v>
      </c>
      <c r="C159" s="943" t="s">
        <v>5</v>
      </c>
      <c r="D159" s="988">
        <v>30</v>
      </c>
      <c r="E159" s="988">
        <v>30</v>
      </c>
      <c r="F159" s="988">
        <v>30</v>
      </c>
      <c r="G159" s="914">
        <f>F159/D159*100</f>
        <v>100</v>
      </c>
      <c r="H159" s="914">
        <f>F159/E159*100</f>
        <v>100</v>
      </c>
      <c r="I159" s="1236"/>
    </row>
    <row r="160" spans="1:9" s="395" customFormat="1">
      <c r="A160" s="1232"/>
      <c r="B160" s="945" t="s">
        <v>452</v>
      </c>
      <c r="C160" s="943" t="s">
        <v>5</v>
      </c>
      <c r="D160" s="987"/>
      <c r="E160" s="988"/>
      <c r="F160" s="987"/>
      <c r="G160" s="1178"/>
      <c r="H160" s="1229"/>
      <c r="I160" s="1236"/>
    </row>
    <row r="161" spans="1:9" s="395" customFormat="1" ht="33">
      <c r="A161" s="1232">
        <v>8</v>
      </c>
      <c r="B161" s="955" t="s">
        <v>423</v>
      </c>
      <c r="C161" s="943" t="s">
        <v>448</v>
      </c>
      <c r="D161" s="940">
        <v>70</v>
      </c>
      <c r="E161" s="947">
        <v>70</v>
      </c>
      <c r="F161" s="940">
        <v>70</v>
      </c>
      <c r="G161" s="914">
        <f>F161/D161*100</f>
        <v>100</v>
      </c>
      <c r="H161" s="963">
        <f>F161/E161*100</f>
        <v>100</v>
      </c>
      <c r="I161" s="1424"/>
    </row>
    <row r="162" spans="1:9" s="395" customFormat="1">
      <c r="A162" s="1232">
        <v>9</v>
      </c>
      <c r="B162" s="955" t="s">
        <v>424</v>
      </c>
      <c r="C162" s="943" t="s">
        <v>349</v>
      </c>
      <c r="D162" s="1207"/>
      <c r="E162" s="956"/>
      <c r="F162" s="1207"/>
      <c r="G162" s="963"/>
      <c r="H162" s="914"/>
      <c r="I162" s="1424"/>
    </row>
    <row r="163" spans="1:9" s="395" customFormat="1">
      <c r="A163" s="1232">
        <v>10</v>
      </c>
      <c r="B163" s="955" t="s">
        <v>425</v>
      </c>
      <c r="C163" s="943" t="s">
        <v>5</v>
      </c>
      <c r="D163" s="963"/>
      <c r="E163" s="940"/>
      <c r="F163" s="963"/>
      <c r="G163" s="1179"/>
      <c r="H163" s="1229"/>
      <c r="I163" s="1424"/>
    </row>
    <row r="164" spans="1:9" s="395" customFormat="1" ht="33">
      <c r="A164" s="1232" t="s">
        <v>15</v>
      </c>
      <c r="B164" s="932" t="s">
        <v>1043</v>
      </c>
      <c r="C164" s="994"/>
      <c r="D164" s="995"/>
      <c r="E164" s="995"/>
      <c r="F164" s="995"/>
      <c r="G164" s="1180"/>
      <c r="H164" s="1180"/>
      <c r="I164" s="1248"/>
    </row>
    <row r="165" spans="1:9">
      <c r="A165" s="1254">
        <v>1</v>
      </c>
      <c r="B165" s="959" t="s">
        <v>90</v>
      </c>
      <c r="C165" s="994" t="s">
        <v>5</v>
      </c>
      <c r="D165" s="963"/>
      <c r="E165" s="987">
        <v>60.1</v>
      </c>
      <c r="F165" s="963"/>
      <c r="G165" s="914"/>
      <c r="H165" s="914">
        <f t="shared" ref="H165" si="14">+F165/E165*100</f>
        <v>0</v>
      </c>
      <c r="I165" s="1424"/>
    </row>
    <row r="166" spans="1:9">
      <c r="A166" s="1232">
        <v>2</v>
      </c>
      <c r="B166" s="955" t="s">
        <v>443</v>
      </c>
      <c r="C166" s="943" t="s">
        <v>5</v>
      </c>
      <c r="D166" s="992"/>
      <c r="E166" s="1475"/>
      <c r="F166" s="992"/>
      <c r="G166" s="991"/>
      <c r="H166" s="985"/>
      <c r="I166" s="1424"/>
    </row>
    <row r="167" spans="1:9" ht="33">
      <c r="A167" s="1232">
        <v>3</v>
      </c>
      <c r="B167" s="959" t="s">
        <v>479</v>
      </c>
      <c r="C167" s="994" t="s">
        <v>5</v>
      </c>
      <c r="D167" s="963"/>
      <c r="E167" s="987">
        <v>75</v>
      </c>
      <c r="F167" s="963"/>
      <c r="G167" s="914"/>
      <c r="H167" s="914">
        <f t="shared" ref="H167" si="15">+F167/E167*100</f>
        <v>0</v>
      </c>
      <c r="I167" s="1424"/>
    </row>
    <row r="168" spans="1:9">
      <c r="A168" s="1254"/>
      <c r="B168" s="959" t="s">
        <v>891</v>
      </c>
      <c r="C168" s="1058" t="s">
        <v>5</v>
      </c>
      <c r="D168" s="963"/>
      <c r="E168" s="987"/>
      <c r="F168" s="963"/>
      <c r="G168" s="914"/>
      <c r="H168" s="914"/>
      <c r="I168" s="1424"/>
    </row>
    <row r="169" spans="1:9" ht="33" hidden="1">
      <c r="A169" s="1232">
        <v>4</v>
      </c>
      <c r="B169" s="955" t="s">
        <v>440</v>
      </c>
      <c r="C169" s="967" t="s">
        <v>441</v>
      </c>
      <c r="D169" s="997"/>
      <c r="E169" s="998"/>
      <c r="F169" s="997"/>
      <c r="G169" s="998"/>
      <c r="H169" s="998"/>
      <c r="I169" s="1236"/>
    </row>
    <row r="170" spans="1:9" ht="33" hidden="1">
      <c r="A170" s="1232">
        <v>5</v>
      </c>
      <c r="B170" s="959" t="s">
        <v>482</v>
      </c>
      <c r="C170" s="994" t="s">
        <v>5</v>
      </c>
      <c r="D170" s="916"/>
      <c r="E170" s="1476"/>
      <c r="F170" s="916"/>
      <c r="G170" s="991"/>
      <c r="H170" s="991"/>
      <c r="I170" s="1234"/>
    </row>
    <row r="171" spans="1:9" ht="33" hidden="1">
      <c r="A171" s="1232">
        <v>6</v>
      </c>
      <c r="B171" s="955" t="s">
        <v>438</v>
      </c>
      <c r="C171" s="1058" t="s">
        <v>5</v>
      </c>
      <c r="D171" s="999"/>
      <c r="E171" s="1477"/>
      <c r="F171" s="999"/>
      <c r="G171" s="1000"/>
      <c r="H171" s="985"/>
      <c r="I171" s="1236"/>
    </row>
    <row r="172" spans="1:9" hidden="1">
      <c r="A172" s="1232">
        <v>7</v>
      </c>
      <c r="B172" s="959" t="s">
        <v>480</v>
      </c>
      <c r="C172" s="994" t="s">
        <v>5</v>
      </c>
      <c r="D172" s="999"/>
      <c r="E172" s="1477"/>
      <c r="F172" s="999"/>
      <c r="G172" s="1000"/>
      <c r="H172" s="991"/>
      <c r="I172" s="1236"/>
    </row>
    <row r="173" spans="1:9" hidden="1">
      <c r="A173" s="1232">
        <v>8</v>
      </c>
      <c r="B173" s="955" t="s">
        <v>439</v>
      </c>
      <c r="C173" s="967" t="s">
        <v>5</v>
      </c>
      <c r="D173" s="999"/>
      <c r="E173" s="1477"/>
      <c r="F173" s="999"/>
      <c r="G173" s="1000"/>
      <c r="H173" s="991"/>
      <c r="I173" s="1424"/>
    </row>
    <row r="174" spans="1:9" hidden="1">
      <c r="A174" s="1232">
        <v>9</v>
      </c>
      <c r="B174" s="959" t="s">
        <v>481</v>
      </c>
      <c r="C174" s="994" t="s">
        <v>5</v>
      </c>
      <c r="D174" s="999"/>
      <c r="E174" s="1478"/>
      <c r="F174" s="999"/>
      <c r="G174" s="1000"/>
      <c r="H174" s="985"/>
      <c r="I174" s="1236"/>
    </row>
    <row r="175" spans="1:9" ht="19.5" hidden="1">
      <c r="A175" s="1232">
        <v>10</v>
      </c>
      <c r="B175" s="955" t="s">
        <v>442</v>
      </c>
      <c r="C175" s="994" t="s">
        <v>899</v>
      </c>
      <c r="D175" s="1001"/>
      <c r="E175" s="930"/>
      <c r="F175" s="1001"/>
      <c r="G175" s="989"/>
      <c r="H175" s="989"/>
      <c r="I175" s="1236"/>
    </row>
    <row r="176" spans="1:9">
      <c r="A176" s="1232">
        <v>11</v>
      </c>
      <c r="B176" s="955" t="s">
        <v>444</v>
      </c>
      <c r="C176" s="967" t="s">
        <v>5</v>
      </c>
      <c r="D176" s="1002"/>
      <c r="E176" s="1479">
        <v>100</v>
      </c>
      <c r="F176" s="1002"/>
      <c r="G176" s="989"/>
      <c r="H176" s="989"/>
      <c r="I176" s="1236"/>
    </row>
    <row r="177" spans="1:9">
      <c r="A177" s="1232">
        <v>12</v>
      </c>
      <c r="B177" s="955" t="s">
        <v>445</v>
      </c>
      <c r="C177" s="967" t="s">
        <v>5</v>
      </c>
      <c r="D177" s="1004"/>
      <c r="E177" s="1003"/>
      <c r="F177" s="1004"/>
      <c r="G177" s="935"/>
      <c r="H177" s="985"/>
      <c r="I177" s="1236"/>
    </row>
    <row r="178" spans="1:9">
      <c r="A178" s="1249" t="s">
        <v>18</v>
      </c>
      <c r="B178" s="966" t="s">
        <v>1044</v>
      </c>
      <c r="C178" s="967"/>
      <c r="D178" s="991"/>
      <c r="E178" s="991"/>
      <c r="F178" s="991"/>
      <c r="G178" s="935"/>
      <c r="H178" s="935"/>
      <c r="I178" s="1255"/>
    </row>
    <row r="179" spans="1:9">
      <c r="A179" s="1232">
        <v>1</v>
      </c>
      <c r="B179" s="959" t="s">
        <v>594</v>
      </c>
      <c r="C179" s="967"/>
      <c r="D179" s="991"/>
      <c r="E179" s="1005"/>
      <c r="F179" s="991"/>
      <c r="G179" s="935"/>
      <c r="H179" s="935"/>
      <c r="I179" s="1256"/>
    </row>
    <row r="180" spans="1:9" ht="33">
      <c r="A180" s="1232">
        <v>2</v>
      </c>
      <c r="B180" s="959" t="s">
        <v>595</v>
      </c>
      <c r="C180" s="967"/>
      <c r="D180" s="991"/>
      <c r="E180" s="1005"/>
      <c r="F180" s="991"/>
      <c r="G180" s="935"/>
      <c r="H180" s="935"/>
      <c r="I180" s="1255"/>
    </row>
    <row r="181" spans="1:9">
      <c r="A181" s="1232" t="s">
        <v>461</v>
      </c>
      <c r="B181" s="932" t="s">
        <v>1045</v>
      </c>
      <c r="C181" s="994"/>
      <c r="D181" s="1006"/>
      <c r="E181" s="1006"/>
      <c r="F181" s="1006"/>
      <c r="G181" s="991"/>
      <c r="H181" s="991"/>
      <c r="I181" s="1234"/>
    </row>
    <row r="182" spans="1:9" ht="17.25">
      <c r="A182" s="1232">
        <v>1</v>
      </c>
      <c r="B182" s="945" t="s">
        <v>639</v>
      </c>
      <c r="C182" s="1058" t="s">
        <v>5</v>
      </c>
      <c r="D182" s="1007"/>
      <c r="E182" s="1480">
        <v>100</v>
      </c>
      <c r="F182" s="1007"/>
      <c r="G182" s="1007"/>
      <c r="H182" s="1007"/>
      <c r="I182" s="1248"/>
    </row>
    <row r="183" spans="1:9">
      <c r="A183" s="1232"/>
      <c r="B183" s="964" t="s">
        <v>892</v>
      </c>
      <c r="C183" s="1058" t="s">
        <v>5</v>
      </c>
      <c r="D183" s="1007"/>
      <c r="E183" s="1480">
        <v>55.5</v>
      </c>
      <c r="F183" s="1007"/>
      <c r="G183" s="1007"/>
      <c r="H183" s="1007"/>
      <c r="I183" s="1236"/>
    </row>
    <row r="184" spans="1:9" ht="33">
      <c r="A184" s="1232">
        <v>2</v>
      </c>
      <c r="B184" s="959" t="s">
        <v>642</v>
      </c>
      <c r="C184" s="1058" t="s">
        <v>5</v>
      </c>
      <c r="D184" s="996"/>
      <c r="E184" s="963">
        <v>85</v>
      </c>
      <c r="F184" s="996"/>
      <c r="G184" s="980"/>
      <c r="H184" s="1009"/>
      <c r="I184" s="1248"/>
    </row>
    <row r="185" spans="1:9" ht="33">
      <c r="A185" s="1232"/>
      <c r="B185" s="959" t="s">
        <v>644</v>
      </c>
      <c r="C185" s="1058" t="s">
        <v>5</v>
      </c>
      <c r="D185" s="996"/>
      <c r="E185" s="963"/>
      <c r="F185" s="996"/>
      <c r="G185" s="980"/>
      <c r="H185" s="1009"/>
      <c r="I185" s="1236"/>
    </row>
    <row r="186" spans="1:9" ht="17.25" thickBot="1">
      <c r="A186" s="1257"/>
      <c r="B186" s="1258"/>
      <c r="C186" s="1259"/>
      <c r="D186" s="1261"/>
      <c r="E186" s="1260"/>
      <c r="F186" s="1261"/>
      <c r="G186" s="1261"/>
      <c r="H186" s="1261"/>
      <c r="I186" s="1262"/>
    </row>
  </sheetData>
  <mergeCells count="12">
    <mergeCell ref="I147:I148"/>
    <mergeCell ref="A1:I1"/>
    <mergeCell ref="A2:I2"/>
    <mergeCell ref="A4:I4"/>
    <mergeCell ref="A5:A6"/>
    <mergeCell ref="B5:B6"/>
    <mergeCell ref="C5:C6"/>
    <mergeCell ref="I5:I6"/>
    <mergeCell ref="E5:F5"/>
    <mergeCell ref="G5:H5"/>
    <mergeCell ref="A3:I3"/>
    <mergeCell ref="D5:D6"/>
  </mergeCells>
  <printOptions horizontalCentered="1"/>
  <pageMargins left="0.39370078740157483" right="0.39370078740157483" top="0.59055118110236227" bottom="0.39370078740157483" header="0.31496062992125984" footer="0"/>
  <pageSetup paperSize="9" scale="80" firstPageNumber="138" fitToHeight="0" orientation="landscape" r:id="rId1"/>
  <headerFooter alignWithMargins="0">
    <oddHeader>&amp;C&amp;P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3"/>
  <sheetViews>
    <sheetView zoomScale="85" zoomScaleNormal="85" zoomScaleSheetLayoutView="85" workbookViewId="0">
      <pane ySplit="6" topLeftCell="A55" activePane="bottomLeft" state="frozen"/>
      <selection pane="bottomLeft" activeCell="G65" sqref="G65"/>
    </sheetView>
  </sheetViews>
  <sheetFormatPr defaultColWidth="9.140625" defaultRowHeight="16.5"/>
  <cols>
    <col min="1" max="1" width="5.7109375" style="1430" customWidth="1"/>
    <col min="2" max="2" width="55.7109375" style="364" customWidth="1"/>
    <col min="3" max="3" width="14.7109375" style="390" customWidth="1"/>
    <col min="4" max="8" width="14.7109375" style="365" customWidth="1"/>
    <col min="9" max="9" width="10" style="390" bestFit="1" customWidth="1"/>
    <col min="10" max="10" width="0" style="365" hidden="1" customWidth="1"/>
    <col min="11" max="11" width="10" style="365" hidden="1" customWidth="1"/>
    <col min="12" max="12" width="0" style="365" hidden="1" customWidth="1"/>
    <col min="13" max="15" width="10" style="365" hidden="1" customWidth="1"/>
    <col min="16" max="16" width="0" style="365" hidden="1" customWidth="1"/>
    <col min="17" max="18" width="10" style="365" hidden="1" customWidth="1"/>
    <col min="19" max="22" width="0" style="365" hidden="1" customWidth="1"/>
    <col min="23" max="16384" width="9.140625" style="365"/>
  </cols>
  <sheetData>
    <row r="1" spans="1:24">
      <c r="A1" s="1521" t="s">
        <v>308</v>
      </c>
      <c r="B1" s="1521"/>
      <c r="C1" s="1521"/>
      <c r="D1" s="1521"/>
      <c r="E1" s="1521"/>
      <c r="F1" s="1521"/>
      <c r="G1" s="1521"/>
      <c r="H1" s="1521"/>
      <c r="I1" s="1521"/>
    </row>
    <row r="2" spans="1:24">
      <c r="A2" s="1528" t="s">
        <v>547</v>
      </c>
      <c r="B2" s="1528"/>
      <c r="C2" s="1528"/>
      <c r="D2" s="1528"/>
      <c r="E2" s="1528"/>
      <c r="F2" s="1528"/>
      <c r="G2" s="1528"/>
      <c r="H2" s="1528"/>
      <c r="I2" s="1528"/>
    </row>
    <row r="3" spans="1:24">
      <c r="A3" s="1520" t="str">
        <f>'BM1 - CHI TIEU 2023 '!A3:I3</f>
        <v>(Kèm theo Báo cáo số 238/BC-UBND ngày 30/6/2023 của UBND huyện Sơn Tây)</v>
      </c>
      <c r="B3" s="1520"/>
      <c r="C3" s="1520"/>
      <c r="D3" s="1520"/>
      <c r="E3" s="1520"/>
      <c r="F3" s="1520"/>
      <c r="G3" s="1520"/>
      <c r="H3" s="1520"/>
      <c r="I3" s="1520"/>
    </row>
    <row r="4" spans="1:24" ht="17.25" thickBot="1">
      <c r="A4" s="1520"/>
      <c r="B4" s="1520"/>
      <c r="C4" s="1520"/>
      <c r="D4" s="1520"/>
      <c r="E4" s="1520"/>
      <c r="F4" s="1520"/>
      <c r="G4" s="1520"/>
      <c r="H4" s="1520"/>
      <c r="I4" s="1520"/>
    </row>
    <row r="5" spans="1:24" s="375" customFormat="1" ht="16.5" customHeight="1">
      <c r="A5" s="1524" t="s">
        <v>501</v>
      </c>
      <c r="B5" s="1522" t="s">
        <v>289</v>
      </c>
      <c r="C5" s="1522" t="s">
        <v>185</v>
      </c>
      <c r="D5" s="1529" t="s">
        <v>1173</v>
      </c>
      <c r="E5" s="1529" t="s">
        <v>1174</v>
      </c>
      <c r="F5" s="1529"/>
      <c r="G5" s="1529" t="s">
        <v>896</v>
      </c>
      <c r="H5" s="1529"/>
      <c r="I5" s="1526" t="s">
        <v>667</v>
      </c>
    </row>
    <row r="6" spans="1:24" s="375" customFormat="1" ht="66">
      <c r="A6" s="1525"/>
      <c r="B6" s="1523"/>
      <c r="C6" s="1523"/>
      <c r="D6" s="1530"/>
      <c r="E6" s="1429" t="s">
        <v>544</v>
      </c>
      <c r="F6" s="1429" t="s">
        <v>895</v>
      </c>
      <c r="G6" s="1100" t="s">
        <v>1175</v>
      </c>
      <c r="H6" s="1100" t="s">
        <v>1176</v>
      </c>
      <c r="I6" s="1527"/>
      <c r="J6" s="1428"/>
      <c r="K6" s="1428"/>
      <c r="L6" s="1428"/>
      <c r="M6" s="1428"/>
      <c r="N6" s="745"/>
    </row>
    <row r="7" spans="1:24" ht="33">
      <c r="A7" s="1141" t="s">
        <v>101</v>
      </c>
      <c r="B7" s="1436" t="s">
        <v>1046</v>
      </c>
      <c r="C7" s="1437" t="s">
        <v>352</v>
      </c>
      <c r="D7" s="1438">
        <f>D8+D11+D12</f>
        <v>83.884999999999991</v>
      </c>
      <c r="E7" s="1438">
        <f t="shared" ref="E7:F7" si="0">E8+E11+E12</f>
        <v>173.55</v>
      </c>
      <c r="F7" s="1438">
        <f t="shared" si="0"/>
        <v>82.152000000000001</v>
      </c>
      <c r="G7" s="1439">
        <f>+F7/D7*100</f>
        <v>97.934076414138417</v>
      </c>
      <c r="H7" s="1439">
        <f>+F7/E7*100</f>
        <v>47.336214347450301</v>
      </c>
      <c r="I7" s="1431"/>
      <c r="J7" s="366"/>
      <c r="K7" s="374"/>
      <c r="M7" s="366"/>
    </row>
    <row r="8" spans="1:24">
      <c r="A8" s="1141"/>
      <c r="B8" s="1440" t="s">
        <v>984</v>
      </c>
      <c r="C8" s="1441" t="s">
        <v>348</v>
      </c>
      <c r="D8" s="1442">
        <f>D9+D10</f>
        <v>67.884999999999991</v>
      </c>
      <c r="E8" s="1442">
        <v>146.5</v>
      </c>
      <c r="F8" s="1442">
        <f>F9+F10</f>
        <v>66.430999999999997</v>
      </c>
      <c r="G8" s="1443">
        <f t="shared" ref="G8:G12" si="1">+F8/D8*100</f>
        <v>97.85814244678501</v>
      </c>
      <c r="H8" s="1163">
        <f t="shared" ref="H8:H12" si="2">+F8/E8*100</f>
        <v>45.345392491467571</v>
      </c>
      <c r="I8" s="1444"/>
      <c r="J8" s="366"/>
      <c r="K8" s="374"/>
      <c r="M8" s="366"/>
    </row>
    <row r="9" spans="1:24">
      <c r="A9" s="1141"/>
      <c r="B9" s="1440" t="s">
        <v>985</v>
      </c>
      <c r="C9" s="1441" t="s">
        <v>348</v>
      </c>
      <c r="D9" s="1442">
        <v>44.16</v>
      </c>
      <c r="E9" s="1442"/>
      <c r="F9" s="1442">
        <v>42.073999999999998</v>
      </c>
      <c r="G9" s="1443">
        <f t="shared" si="1"/>
        <v>95.276268115942031</v>
      </c>
      <c r="H9" s="1163"/>
      <c r="I9" s="1113"/>
      <c r="J9" s="366"/>
      <c r="K9" s="374"/>
      <c r="M9" s="366"/>
    </row>
    <row r="10" spans="1:24">
      <c r="A10" s="1141"/>
      <c r="B10" s="1440" t="s">
        <v>977</v>
      </c>
      <c r="C10" s="1441" t="s">
        <v>348</v>
      </c>
      <c r="D10" s="1445">
        <v>23.725000000000001</v>
      </c>
      <c r="E10" s="1445"/>
      <c r="F10" s="1445">
        <v>24.356999999999999</v>
      </c>
      <c r="G10" s="1443">
        <f t="shared" si="1"/>
        <v>102.66385669125395</v>
      </c>
      <c r="H10" s="1163"/>
      <c r="I10" s="1113"/>
      <c r="J10" s="366"/>
      <c r="K10" s="374"/>
      <c r="M10" s="366"/>
    </row>
    <row r="11" spans="1:24">
      <c r="A11" s="1141"/>
      <c r="B11" s="1440" t="s">
        <v>978</v>
      </c>
      <c r="C11" s="1441" t="s">
        <v>348</v>
      </c>
      <c r="D11" s="1442">
        <v>15.45</v>
      </c>
      <c r="E11" s="1442">
        <v>25.87</v>
      </c>
      <c r="F11" s="1442">
        <v>14.32</v>
      </c>
      <c r="G11" s="1443">
        <f t="shared" si="1"/>
        <v>92.686084142394833</v>
      </c>
      <c r="H11" s="1163">
        <f t="shared" si="2"/>
        <v>55.353691534596059</v>
      </c>
      <c r="I11" s="1113"/>
      <c r="J11" s="366"/>
      <c r="K11" s="374"/>
      <c r="M11" s="366"/>
    </row>
    <row r="12" spans="1:24">
      <c r="A12" s="1141"/>
      <c r="B12" s="1440" t="s">
        <v>979</v>
      </c>
      <c r="C12" s="1441" t="s">
        <v>348</v>
      </c>
      <c r="D12" s="1442">
        <v>0.55000000000000004</v>
      </c>
      <c r="E12" s="1442">
        <v>1.18</v>
      </c>
      <c r="F12" s="1442">
        <v>1.401</v>
      </c>
      <c r="G12" s="1443">
        <f t="shared" si="1"/>
        <v>254.72727272727269</v>
      </c>
      <c r="H12" s="1163">
        <f t="shared" si="2"/>
        <v>118.72881355932203</v>
      </c>
      <c r="I12" s="1113"/>
      <c r="J12" s="366"/>
      <c r="K12" s="1446"/>
      <c r="L12" s="1447"/>
      <c r="M12" s="1448"/>
      <c r="N12" s="1449"/>
    </row>
    <row r="13" spans="1:24">
      <c r="A13" s="1107" t="s">
        <v>102</v>
      </c>
      <c r="B13" s="1108" t="s">
        <v>980</v>
      </c>
      <c r="C13" s="1109"/>
      <c r="D13" s="1111"/>
      <c r="E13" s="1221"/>
      <c r="F13" s="1111"/>
      <c r="G13" s="1112"/>
      <c r="H13" s="1163"/>
      <c r="I13" s="1113"/>
      <c r="J13" s="366"/>
      <c r="K13" s="374"/>
      <c r="M13" s="366"/>
    </row>
    <row r="14" spans="1:24">
      <c r="A14" s="1107">
        <v>1</v>
      </c>
      <c r="B14" s="1108" t="s">
        <v>218</v>
      </c>
      <c r="C14" s="1109"/>
      <c r="D14" s="1114"/>
      <c r="E14" s="1222"/>
      <c r="F14" s="1114"/>
      <c r="G14" s="1112"/>
      <c r="H14" s="1163"/>
      <c r="I14" s="1113"/>
      <c r="J14" s="366"/>
      <c r="K14" s="374"/>
      <c r="M14" s="366"/>
    </row>
    <row r="15" spans="1:24" s="804" customFormat="1" ht="17.25">
      <c r="A15" s="1115" t="s">
        <v>311</v>
      </c>
      <c r="B15" s="1116" t="s">
        <v>981</v>
      </c>
      <c r="C15" s="1117"/>
      <c r="D15" s="1119"/>
      <c r="E15" s="1223"/>
      <c r="F15" s="1119"/>
      <c r="G15" s="1120"/>
      <c r="H15" s="1163"/>
      <c r="I15" s="1121"/>
      <c r="J15" s="856"/>
      <c r="K15" s="857"/>
      <c r="M15" s="856"/>
    </row>
    <row r="16" spans="1:24">
      <c r="A16" s="1427"/>
      <c r="B16" s="1122" t="s">
        <v>368</v>
      </c>
      <c r="C16" s="1123" t="s">
        <v>321</v>
      </c>
      <c r="D16" s="1111">
        <f>D17+D18</f>
        <v>3396.2660000000001</v>
      </c>
      <c r="E16" s="1111">
        <f>E17+E18</f>
        <v>6879.0169999999998</v>
      </c>
      <c r="F16" s="1111">
        <f>F17+F18</f>
        <v>3406.056</v>
      </c>
      <c r="G16" s="1164">
        <f t="shared" ref="G16:G18" si="3">+F16/D16*100</f>
        <v>100.28825775130687</v>
      </c>
      <c r="H16" s="1163">
        <f t="shared" ref="H16:H24" si="4">+F16/E16*100</f>
        <v>49.513702321131056</v>
      </c>
      <c r="I16" s="1113"/>
      <c r="J16" s="366"/>
      <c r="K16" s="374"/>
      <c r="M16" s="366"/>
      <c r="X16" s="785"/>
    </row>
    <row r="17" spans="1:24">
      <c r="A17" s="1427"/>
      <c r="B17" s="1122" t="s">
        <v>1160</v>
      </c>
      <c r="C17" s="1123" t="s">
        <v>321</v>
      </c>
      <c r="D17" s="1111">
        <f>D21</f>
        <v>3234.998</v>
      </c>
      <c r="E17" s="1111">
        <f>E21</f>
        <v>6525.1729999999998</v>
      </c>
      <c r="F17" s="1111">
        <f>F21</f>
        <v>3227.1</v>
      </c>
      <c r="G17" s="1164">
        <f t="shared" si="3"/>
        <v>99.755857654316941</v>
      </c>
      <c r="H17" s="1163">
        <f t="shared" si="4"/>
        <v>49.456160012922261</v>
      </c>
      <c r="I17" s="1113"/>
      <c r="J17" s="366"/>
      <c r="K17" s="374"/>
      <c r="M17" s="366"/>
    </row>
    <row r="18" spans="1:24">
      <c r="A18" s="1427"/>
      <c r="B18" s="1122" t="s">
        <v>1161</v>
      </c>
      <c r="C18" s="1123" t="s">
        <v>321</v>
      </c>
      <c r="D18" s="1124">
        <f>D24</f>
        <v>161.26799999999997</v>
      </c>
      <c r="E18" s="1127">
        <f>E24</f>
        <v>353.84400000000005</v>
      </c>
      <c r="F18" s="1124">
        <f>F24</f>
        <v>178.95600000000002</v>
      </c>
      <c r="G18" s="1164">
        <f t="shared" si="3"/>
        <v>110.96807798199274</v>
      </c>
      <c r="H18" s="1163">
        <f t="shared" si="4"/>
        <v>50.574829585919211</v>
      </c>
      <c r="I18" s="1113"/>
      <c r="J18" s="366"/>
      <c r="K18" s="374"/>
      <c r="M18" s="366"/>
    </row>
    <row r="19" spans="1:24">
      <c r="A19" s="1427"/>
      <c r="B19" s="1122" t="s">
        <v>369</v>
      </c>
      <c r="C19" s="1123" t="s">
        <v>370</v>
      </c>
      <c r="D19" s="1177">
        <v>731.9</v>
      </c>
      <c r="E19" s="1111">
        <v>1471.9999999999998</v>
      </c>
      <c r="F19" s="1111">
        <v>730.6</v>
      </c>
      <c r="G19" s="1164">
        <f t="shared" ref="G19:G24" si="5">+F19/D19*100</f>
        <v>99.822380106571941</v>
      </c>
      <c r="H19" s="1163">
        <f t="shared" si="4"/>
        <v>49.633152173913054</v>
      </c>
      <c r="I19" s="1113"/>
      <c r="J19" s="366"/>
      <c r="K19" s="374"/>
      <c r="M19" s="366"/>
      <c r="X19" s="785"/>
    </row>
    <row r="20" spans="1:24">
      <c r="A20" s="1427"/>
      <c r="B20" s="1122" t="s">
        <v>371</v>
      </c>
      <c r="C20" s="1123" t="s">
        <v>372</v>
      </c>
      <c r="D20" s="1111">
        <f>+D21/D19*10</f>
        <v>44.2</v>
      </c>
      <c r="E20" s="1111">
        <f>+E21/E19*10</f>
        <v>44.328620923913043</v>
      </c>
      <c r="F20" s="1111">
        <f>+F21/F19*10</f>
        <v>44.170544757733367</v>
      </c>
      <c r="G20" s="1164">
        <f t="shared" si="5"/>
        <v>99.933359180392216</v>
      </c>
      <c r="H20" s="1163">
        <f t="shared" si="4"/>
        <v>99.64339931429177</v>
      </c>
      <c r="I20" s="1113"/>
      <c r="J20" s="366"/>
      <c r="K20" s="374"/>
      <c r="M20" s="366"/>
      <c r="X20" s="785"/>
    </row>
    <row r="21" spans="1:24">
      <c r="A21" s="1427"/>
      <c r="B21" s="1122" t="s">
        <v>373</v>
      </c>
      <c r="C21" s="1123" t="s">
        <v>321</v>
      </c>
      <c r="D21" s="1111">
        <v>3234.998</v>
      </c>
      <c r="E21" s="1111">
        <v>6525.1729999999998</v>
      </c>
      <c r="F21" s="1111">
        <v>3227.1</v>
      </c>
      <c r="G21" s="1164">
        <f t="shared" si="5"/>
        <v>99.755857654316941</v>
      </c>
      <c r="H21" s="1163">
        <f t="shared" si="4"/>
        <v>49.456160012922261</v>
      </c>
      <c r="I21" s="1113"/>
      <c r="J21" s="366"/>
      <c r="K21" s="374"/>
      <c r="M21" s="366"/>
      <c r="X21" s="785"/>
    </row>
    <row r="22" spans="1:24">
      <c r="A22" s="1427"/>
      <c r="B22" s="1122" t="s">
        <v>374</v>
      </c>
      <c r="C22" s="1123" t="s">
        <v>370</v>
      </c>
      <c r="D22" s="1111">
        <v>60.4</v>
      </c>
      <c r="E22" s="1111">
        <v>132</v>
      </c>
      <c r="F22" s="1111">
        <v>66.56</v>
      </c>
      <c r="G22" s="1164">
        <f t="shared" si="5"/>
        <v>110.19867549668876</v>
      </c>
      <c r="H22" s="1163">
        <f t="shared" si="4"/>
        <v>50.424242424242429</v>
      </c>
      <c r="I22" s="1113"/>
      <c r="J22" s="366"/>
      <c r="K22" s="374"/>
      <c r="M22" s="366"/>
      <c r="X22" s="785"/>
    </row>
    <row r="23" spans="1:24">
      <c r="A23" s="1427"/>
      <c r="B23" s="1122" t="s">
        <v>371</v>
      </c>
      <c r="C23" s="1123" t="s">
        <v>372</v>
      </c>
      <c r="D23" s="1111">
        <f>+D24/D22*10</f>
        <v>26.699999999999996</v>
      </c>
      <c r="E23" s="1111">
        <v>26.806363636363638</v>
      </c>
      <c r="F23" s="1111">
        <f>+F24/F22*10</f>
        <v>26.886418269230774</v>
      </c>
      <c r="G23" s="1164">
        <f t="shared" si="5"/>
        <v>100.69819576490929</v>
      </c>
      <c r="H23" s="1163">
        <f t="shared" si="4"/>
        <v>100.29864040476768</v>
      </c>
      <c r="I23" s="1113"/>
      <c r="J23" s="366"/>
      <c r="K23" s="374"/>
      <c r="M23" s="366"/>
      <c r="X23" s="785"/>
    </row>
    <row r="24" spans="1:24">
      <c r="A24" s="1427"/>
      <c r="B24" s="1122" t="s">
        <v>373</v>
      </c>
      <c r="C24" s="1123" t="s">
        <v>321</v>
      </c>
      <c r="D24" s="1111">
        <v>161.26799999999997</v>
      </c>
      <c r="E24" s="1114">
        <v>353.84400000000005</v>
      </c>
      <c r="F24" s="1111">
        <v>178.95600000000002</v>
      </c>
      <c r="G24" s="1164">
        <f t="shared" si="5"/>
        <v>110.96807798199274</v>
      </c>
      <c r="H24" s="1163">
        <f t="shared" si="4"/>
        <v>50.574829585919211</v>
      </c>
      <c r="I24" s="1113"/>
      <c r="J24" s="366"/>
      <c r="K24" s="374"/>
      <c r="M24" s="366"/>
      <c r="X24" s="785"/>
    </row>
    <row r="25" spans="1:24">
      <c r="A25" s="1427"/>
      <c r="B25" s="1122" t="s">
        <v>378</v>
      </c>
      <c r="C25" s="1123" t="s">
        <v>370</v>
      </c>
      <c r="D25" s="1126">
        <v>30.6</v>
      </c>
      <c r="E25" s="1224">
        <v>66</v>
      </c>
      <c r="F25" s="1126">
        <v>30.7</v>
      </c>
      <c r="G25" s="1164">
        <f t="shared" ref="G25" si="6">+F25/D25*100</f>
        <v>100.32679738562092</v>
      </c>
      <c r="H25" s="1163">
        <f t="shared" ref="H25" si="7">+F25/E25*100</f>
        <v>46.515151515151516</v>
      </c>
      <c r="I25" s="1113"/>
      <c r="J25" s="366"/>
      <c r="K25" s="374"/>
      <c r="M25" s="366"/>
      <c r="X25" s="785"/>
    </row>
    <row r="26" spans="1:24">
      <c r="A26" s="1427"/>
      <c r="B26" s="1122" t="s">
        <v>376</v>
      </c>
      <c r="C26" s="1123" t="s">
        <v>372</v>
      </c>
      <c r="D26" s="1224">
        <f>+D27/D25*10</f>
        <v>6.5506535947712417</v>
      </c>
      <c r="E26" s="1224">
        <v>6.6999999999999993</v>
      </c>
      <c r="F26" s="1126">
        <f>+F27/F25*10</f>
        <v>6.7426710097719864</v>
      </c>
      <c r="G26" s="1164">
        <f t="shared" ref="G26:G27" si="8">+F26/D26*100</f>
        <v>102.93127108955989</v>
      </c>
      <c r="H26" s="1163">
        <f t="shared" ref="H26:H27" si="9">+F26/E26*100</f>
        <v>100.63688074286547</v>
      </c>
      <c r="I26" s="1113"/>
      <c r="J26" s="366"/>
      <c r="K26" s="374"/>
      <c r="M26" s="366"/>
      <c r="X26" s="785"/>
    </row>
    <row r="27" spans="1:24">
      <c r="A27" s="1427"/>
      <c r="B27" s="1122" t="s">
        <v>377</v>
      </c>
      <c r="C27" s="1123" t="s">
        <v>321</v>
      </c>
      <c r="D27" s="1126">
        <v>20.045000000000002</v>
      </c>
      <c r="E27" s="1224">
        <v>44.22</v>
      </c>
      <c r="F27" s="1126">
        <v>20.7</v>
      </c>
      <c r="G27" s="1164">
        <f t="shared" si="8"/>
        <v>103.26764779246693</v>
      </c>
      <c r="H27" s="1163">
        <f t="shared" si="9"/>
        <v>46.811397557666211</v>
      </c>
      <c r="I27" s="1113"/>
      <c r="J27" s="366"/>
      <c r="K27" s="374"/>
      <c r="M27" s="366"/>
      <c r="X27" s="785"/>
    </row>
    <row r="28" spans="1:24">
      <c r="A28" s="1427"/>
      <c r="B28" s="1122" t="s">
        <v>375</v>
      </c>
      <c r="C28" s="1123" t="s">
        <v>370</v>
      </c>
      <c r="D28" s="1128">
        <v>913</v>
      </c>
      <c r="E28" s="1224">
        <v>900</v>
      </c>
      <c r="F28" s="1126">
        <v>895</v>
      </c>
      <c r="G28" s="1164"/>
      <c r="H28" s="1163">
        <f t="shared" ref="H28" si="10">+F28/E28*100</f>
        <v>99.444444444444443</v>
      </c>
      <c r="I28" s="1113"/>
      <c r="J28" s="366"/>
      <c r="K28" s="374"/>
      <c r="M28" s="366"/>
    </row>
    <row r="29" spans="1:24">
      <c r="A29" s="1427"/>
      <c r="B29" s="1122" t="s">
        <v>376</v>
      </c>
      <c r="C29" s="1123" t="s">
        <v>372</v>
      </c>
      <c r="D29" s="1129"/>
      <c r="E29" s="1224">
        <f>+E30/E28*10</f>
        <v>182</v>
      </c>
      <c r="F29" s="1129"/>
      <c r="G29" s="1110"/>
      <c r="H29" s="1110"/>
      <c r="I29" s="1113"/>
      <c r="J29" s="366"/>
      <c r="K29" s="374"/>
      <c r="M29" s="366"/>
    </row>
    <row r="30" spans="1:24">
      <c r="A30" s="1427"/>
      <c r="B30" s="1122" t="s">
        <v>377</v>
      </c>
      <c r="C30" s="1123" t="s">
        <v>321</v>
      </c>
      <c r="D30" s="1128"/>
      <c r="E30" s="1224">
        <v>16380</v>
      </c>
      <c r="F30" s="1128"/>
      <c r="G30" s="1110"/>
      <c r="H30" s="1110"/>
      <c r="I30" s="1113"/>
      <c r="J30" s="366"/>
      <c r="K30" s="374"/>
      <c r="M30" s="366"/>
    </row>
    <row r="31" spans="1:24">
      <c r="A31" s="1427"/>
      <c r="B31" s="1122" t="s">
        <v>379</v>
      </c>
      <c r="C31" s="1123" t="s">
        <v>370</v>
      </c>
      <c r="D31" s="1165">
        <v>77.400000000000006</v>
      </c>
      <c r="E31" s="1450">
        <v>154</v>
      </c>
      <c r="F31" s="1165">
        <v>76.5</v>
      </c>
      <c r="G31" s="1164">
        <f t="shared" ref="G31:G33" si="11">+F31/D31*100</f>
        <v>98.837209302325576</v>
      </c>
      <c r="H31" s="1163">
        <f t="shared" ref="H31:H33" si="12">+F31/E31*100</f>
        <v>49.675324675324681</v>
      </c>
      <c r="I31" s="1113"/>
      <c r="J31" s="366"/>
      <c r="K31" s="374"/>
      <c r="M31" s="366"/>
      <c r="X31" s="785"/>
    </row>
    <row r="32" spans="1:24">
      <c r="A32" s="1427"/>
      <c r="B32" s="1122" t="s">
        <v>376</v>
      </c>
      <c r="C32" s="1123" t="s">
        <v>372</v>
      </c>
      <c r="D32" s="1124">
        <f>+D33/D31*10</f>
        <v>59.697803617571054</v>
      </c>
      <c r="E32" s="1124">
        <v>60</v>
      </c>
      <c r="F32" s="1124">
        <f>+F33/F31*10</f>
        <v>60</v>
      </c>
      <c r="G32" s="1164">
        <f t="shared" si="11"/>
        <v>100.50621021899705</v>
      </c>
      <c r="H32" s="1163">
        <f t="shared" si="12"/>
        <v>100</v>
      </c>
      <c r="I32" s="1113"/>
      <c r="J32" s="366"/>
      <c r="K32" s="374"/>
      <c r="M32" s="366"/>
      <c r="X32" s="785"/>
    </row>
    <row r="33" spans="1:24">
      <c r="A33" s="1427"/>
      <c r="B33" s="1122" t="s">
        <v>377</v>
      </c>
      <c r="C33" s="1123" t="s">
        <v>321</v>
      </c>
      <c r="D33" s="1126">
        <v>462.06099999999998</v>
      </c>
      <c r="E33" s="1225">
        <v>924</v>
      </c>
      <c r="F33" s="1126">
        <v>459</v>
      </c>
      <c r="G33" s="1164">
        <f t="shared" si="11"/>
        <v>99.337533355985471</v>
      </c>
      <c r="H33" s="1163">
        <f t="shared" si="12"/>
        <v>49.675324675324681</v>
      </c>
      <c r="I33" s="1113"/>
      <c r="J33" s="366"/>
      <c r="K33" s="374"/>
      <c r="M33" s="366"/>
      <c r="X33" s="785"/>
    </row>
    <row r="34" spans="1:24" s="804" customFormat="1" ht="17.25">
      <c r="A34" s="1115" t="s">
        <v>312</v>
      </c>
      <c r="B34" s="1116" t="s">
        <v>982</v>
      </c>
      <c r="C34" s="1130"/>
      <c r="D34" s="1166"/>
      <c r="E34" s="1226"/>
      <c r="F34" s="1166"/>
      <c r="G34" s="1118"/>
      <c r="H34" s="1118"/>
      <c r="I34" s="1121"/>
      <c r="J34" s="856"/>
      <c r="K34" s="857"/>
      <c r="M34" s="856"/>
    </row>
    <row r="35" spans="1:24">
      <c r="A35" s="1427"/>
      <c r="B35" s="1122" t="s">
        <v>380</v>
      </c>
      <c r="C35" s="1123" t="s">
        <v>381</v>
      </c>
      <c r="D35" s="1127">
        <v>1870</v>
      </c>
      <c r="E35" s="1451">
        <v>2020</v>
      </c>
      <c r="F35" s="1127">
        <v>1895</v>
      </c>
      <c r="G35" s="1164">
        <f t="shared" ref="G35:G36" si="13">+F35/D35*100</f>
        <v>101.33689839572193</v>
      </c>
      <c r="H35" s="1163">
        <f t="shared" ref="H35:H36" si="14">+F35/E35*100</f>
        <v>93.811881188118804</v>
      </c>
      <c r="I35" s="1113"/>
      <c r="J35" s="366"/>
      <c r="K35" s="374"/>
      <c r="M35" s="366"/>
    </row>
    <row r="36" spans="1:24">
      <c r="A36" s="1427"/>
      <c r="B36" s="1122" t="s">
        <v>382</v>
      </c>
      <c r="C36" s="1123" t="s">
        <v>381</v>
      </c>
      <c r="D36" s="1140">
        <v>8350</v>
      </c>
      <c r="E36" s="1127">
        <v>8610</v>
      </c>
      <c r="F36" s="1140">
        <v>8314</v>
      </c>
      <c r="G36" s="1164">
        <f t="shared" si="13"/>
        <v>99.568862275449106</v>
      </c>
      <c r="H36" s="1163">
        <f t="shared" si="14"/>
        <v>96.562137049941938</v>
      </c>
      <c r="I36" s="1113"/>
      <c r="J36" s="366"/>
      <c r="K36" s="374"/>
      <c r="M36" s="366"/>
    </row>
    <row r="37" spans="1:24">
      <c r="A37" s="1427"/>
      <c r="B37" s="1131" t="s">
        <v>383</v>
      </c>
      <c r="C37" s="1123" t="s">
        <v>5</v>
      </c>
      <c r="D37" s="1167"/>
      <c r="E37" s="1225">
        <v>1.3</v>
      </c>
      <c r="F37" s="1167"/>
      <c r="G37" s="1110"/>
      <c r="H37" s="1110"/>
      <c r="I37" s="1113"/>
      <c r="J37" s="366"/>
      <c r="K37" s="374"/>
      <c r="M37" s="366"/>
    </row>
    <row r="38" spans="1:24">
      <c r="A38" s="1427"/>
      <c r="B38" s="1122" t="s">
        <v>384</v>
      </c>
      <c r="C38" s="1123" t="s">
        <v>381</v>
      </c>
      <c r="D38" s="1167">
        <v>9122</v>
      </c>
      <c r="E38" s="1452">
        <v>9640</v>
      </c>
      <c r="F38" s="1167">
        <v>8644</v>
      </c>
      <c r="G38" s="1164">
        <f t="shared" ref="G38:G40" si="15">+F38/D38*100</f>
        <v>94.759921069940802</v>
      </c>
      <c r="H38" s="1163">
        <f t="shared" ref="H38:H40" si="16">+F38/E38*100</f>
        <v>89.668049792531122</v>
      </c>
      <c r="I38" s="1113"/>
      <c r="J38" s="366"/>
      <c r="K38" s="374"/>
      <c r="M38" s="366"/>
    </row>
    <row r="39" spans="1:24">
      <c r="A39" s="1427"/>
      <c r="B39" s="1122" t="s">
        <v>1167</v>
      </c>
      <c r="C39" s="1123" t="s">
        <v>381</v>
      </c>
      <c r="D39" s="1167">
        <v>1751</v>
      </c>
      <c r="E39" s="1452">
        <v>1594</v>
      </c>
      <c r="F39" s="1167">
        <v>1671</v>
      </c>
      <c r="G39" s="1164">
        <f t="shared" si="15"/>
        <v>95.431182181610509</v>
      </c>
      <c r="H39" s="1163">
        <f t="shared" si="16"/>
        <v>104.8306148055207</v>
      </c>
      <c r="I39" s="1113"/>
      <c r="J39" s="366"/>
      <c r="K39" s="374"/>
      <c r="M39" s="366"/>
    </row>
    <row r="40" spans="1:24">
      <c r="A40" s="1427"/>
      <c r="B40" s="1122" t="s">
        <v>385</v>
      </c>
      <c r="C40" s="1123" t="s">
        <v>321</v>
      </c>
      <c r="D40" s="1168">
        <v>706.2</v>
      </c>
      <c r="E40" s="1453">
        <v>1536.4659999999999</v>
      </c>
      <c r="F40" s="1168">
        <v>720.4</v>
      </c>
      <c r="G40" s="1164">
        <f t="shared" si="15"/>
        <v>102.01076182384593</v>
      </c>
      <c r="H40" s="1163">
        <f t="shared" si="16"/>
        <v>46.886816890188264</v>
      </c>
      <c r="I40" s="1113"/>
      <c r="J40" s="366"/>
      <c r="K40" s="374"/>
      <c r="M40" s="366"/>
    </row>
    <row r="41" spans="1:24">
      <c r="A41" s="1132">
        <v>2</v>
      </c>
      <c r="B41" s="1133" t="s">
        <v>386</v>
      </c>
      <c r="C41" s="1134"/>
      <c r="D41" s="1169"/>
      <c r="E41" s="1225"/>
      <c r="F41" s="1169"/>
      <c r="G41" s="1110"/>
      <c r="H41" s="1110"/>
      <c r="I41" s="1113"/>
      <c r="J41" s="366"/>
      <c r="K41" s="374"/>
      <c r="M41" s="366"/>
    </row>
    <row r="42" spans="1:24">
      <c r="A42" s="1427"/>
      <c r="B42" s="1122" t="s">
        <v>387</v>
      </c>
      <c r="C42" s="1123" t="s">
        <v>370</v>
      </c>
      <c r="D42" s="1170">
        <f>D43+D44</f>
        <v>30408.879999999997</v>
      </c>
      <c r="E42" s="1170"/>
      <c r="F42" s="1170">
        <f>F43+F44</f>
        <v>30408.879999999997</v>
      </c>
      <c r="G42" s="1164"/>
      <c r="H42" s="1163"/>
      <c r="I42" s="1113"/>
      <c r="J42" s="366"/>
      <c r="K42" s="374"/>
      <c r="M42" s="366"/>
    </row>
    <row r="43" spans="1:24">
      <c r="A43" s="1427"/>
      <c r="B43" s="1131" t="s">
        <v>901</v>
      </c>
      <c r="C43" s="1123" t="s">
        <v>348</v>
      </c>
      <c r="D43" s="1170" t="s">
        <v>1169</v>
      </c>
      <c r="E43" s="1170"/>
      <c r="F43" s="1170" t="s">
        <v>1169</v>
      </c>
      <c r="G43" s="1164"/>
      <c r="H43" s="1163"/>
      <c r="I43" s="1113"/>
      <c r="J43" s="366"/>
      <c r="K43" s="374"/>
      <c r="M43" s="366"/>
    </row>
    <row r="44" spans="1:24">
      <c r="A44" s="1427"/>
      <c r="B44" s="1131" t="s">
        <v>986</v>
      </c>
      <c r="C44" s="1123" t="s">
        <v>348</v>
      </c>
      <c r="D44" s="1170" t="s">
        <v>1170</v>
      </c>
      <c r="E44" s="1170"/>
      <c r="F44" s="1170" t="s">
        <v>1170</v>
      </c>
      <c r="G44" s="1164"/>
      <c r="H44" s="1163"/>
      <c r="I44" s="1113"/>
      <c r="J44" s="366"/>
      <c r="K44" s="374"/>
      <c r="M44" s="366"/>
    </row>
    <row r="45" spans="1:24">
      <c r="A45" s="1427"/>
      <c r="B45" s="1131" t="s">
        <v>388</v>
      </c>
      <c r="C45" s="1123" t="s">
        <v>370</v>
      </c>
      <c r="D45" s="1171"/>
      <c r="E45" s="1171">
        <f>SUM(E46:E47)</f>
        <v>21398</v>
      </c>
      <c r="F45" s="1171"/>
      <c r="G45" s="1164"/>
      <c r="H45" s="1163">
        <f t="shared" ref="H45:H47" si="17">+F45/E45*100</f>
        <v>0</v>
      </c>
      <c r="I45" s="1113"/>
      <c r="J45" s="366"/>
      <c r="K45" s="374"/>
      <c r="M45" s="366"/>
    </row>
    <row r="46" spans="1:24">
      <c r="A46" s="1427"/>
      <c r="B46" s="1131" t="s">
        <v>488</v>
      </c>
      <c r="C46" s="1123" t="s">
        <v>348</v>
      </c>
      <c r="D46" s="1171"/>
      <c r="E46" s="1454">
        <v>14434</v>
      </c>
      <c r="F46" s="1171"/>
      <c r="G46" s="1164"/>
      <c r="H46" s="1163">
        <f t="shared" si="17"/>
        <v>0</v>
      </c>
      <c r="I46" s="1113"/>
      <c r="J46" s="366"/>
      <c r="K46" s="374"/>
      <c r="M46" s="366"/>
    </row>
    <row r="47" spans="1:24">
      <c r="A47" s="1427"/>
      <c r="B47" s="1131" t="s">
        <v>983</v>
      </c>
      <c r="C47" s="1123" t="s">
        <v>348</v>
      </c>
      <c r="D47" s="1171"/>
      <c r="E47" s="1171">
        <v>6964</v>
      </c>
      <c r="F47" s="1171"/>
      <c r="G47" s="1164"/>
      <c r="H47" s="1163">
        <f t="shared" si="17"/>
        <v>0</v>
      </c>
      <c r="I47" s="1113"/>
      <c r="J47" s="366"/>
      <c r="K47" s="374"/>
      <c r="M47" s="366"/>
    </row>
    <row r="48" spans="1:24">
      <c r="A48" s="1427"/>
      <c r="B48" s="1122" t="s">
        <v>389</v>
      </c>
      <c r="C48" s="1123" t="s">
        <v>370</v>
      </c>
      <c r="D48" s="1227" t="s">
        <v>1169</v>
      </c>
      <c r="E48" s="1138"/>
      <c r="F48" s="1227"/>
      <c r="G48" s="1164"/>
      <c r="H48" s="1163"/>
      <c r="I48" s="1113"/>
      <c r="J48" s="366"/>
      <c r="K48" s="374"/>
      <c r="M48" s="366"/>
    </row>
    <row r="49" spans="1:13">
      <c r="A49" s="1427"/>
      <c r="B49" s="1122" t="s">
        <v>390</v>
      </c>
      <c r="C49" s="1123" t="s">
        <v>370</v>
      </c>
      <c r="D49" s="1228" t="s">
        <v>1171</v>
      </c>
      <c r="E49" s="1172"/>
      <c r="F49" s="1228"/>
      <c r="G49" s="1110"/>
      <c r="H49" s="1110"/>
      <c r="I49" s="1113"/>
      <c r="J49" s="366"/>
      <c r="K49" s="374"/>
      <c r="M49" s="366"/>
    </row>
    <row r="50" spans="1:13">
      <c r="A50" s="1427"/>
      <c r="B50" s="1122" t="s">
        <v>391</v>
      </c>
      <c r="C50" s="1123" t="s">
        <v>370</v>
      </c>
      <c r="D50" s="1173">
        <f>SUM(D51:D52)</f>
        <v>30</v>
      </c>
      <c r="E50" s="1173">
        <f>SUM(E51:E52)</f>
        <v>2140</v>
      </c>
      <c r="F50" s="1173">
        <f>SUM(F51:F52)</f>
        <v>844</v>
      </c>
      <c r="G50" s="1164"/>
      <c r="H50" s="1163">
        <f t="shared" ref="H50:H52" si="18">+F50/E50*100</f>
        <v>39.439252336448597</v>
      </c>
      <c r="I50" s="1113"/>
      <c r="J50" s="366"/>
      <c r="K50" s="374"/>
      <c r="M50" s="366"/>
    </row>
    <row r="51" spans="1:13">
      <c r="A51" s="1427"/>
      <c r="B51" s="1131" t="s">
        <v>902</v>
      </c>
      <c r="C51" s="1123" t="s">
        <v>348</v>
      </c>
      <c r="D51" s="1174"/>
      <c r="E51" s="1174">
        <v>30</v>
      </c>
      <c r="F51" s="1174"/>
      <c r="G51" s="1175"/>
      <c r="H51" s="1176">
        <f t="shared" si="18"/>
        <v>0</v>
      </c>
      <c r="I51" s="1113"/>
      <c r="J51" s="366"/>
      <c r="K51" s="374"/>
      <c r="M51" s="366"/>
    </row>
    <row r="52" spans="1:13">
      <c r="A52" s="1427"/>
      <c r="B52" s="1131" t="s">
        <v>987</v>
      </c>
      <c r="C52" s="1123" t="s">
        <v>348</v>
      </c>
      <c r="D52" s="1174">
        <v>30</v>
      </c>
      <c r="E52" s="1174">
        <v>2110</v>
      </c>
      <c r="F52" s="1174">
        <v>844</v>
      </c>
      <c r="G52" s="1164"/>
      <c r="H52" s="1163">
        <f t="shared" si="18"/>
        <v>40</v>
      </c>
      <c r="I52" s="1113"/>
      <c r="J52" s="366"/>
      <c r="K52" s="374"/>
      <c r="M52" s="366"/>
    </row>
    <row r="53" spans="1:13" ht="19.5">
      <c r="A53" s="1427"/>
      <c r="B53" s="1122" t="s">
        <v>392</v>
      </c>
      <c r="C53" s="1123" t="s">
        <v>903</v>
      </c>
      <c r="D53" s="1215">
        <v>16300</v>
      </c>
      <c r="E53" s="1135"/>
      <c r="F53" s="1215"/>
      <c r="G53" s="1164">
        <f t="shared" ref="G53" si="19">+F53/D53*100</f>
        <v>0</v>
      </c>
      <c r="H53" s="1163"/>
      <c r="I53" s="1113"/>
      <c r="J53" s="366"/>
      <c r="K53" s="374"/>
      <c r="M53" s="366"/>
    </row>
    <row r="54" spans="1:13">
      <c r="A54" s="1427"/>
      <c r="B54" s="1136" t="s">
        <v>532</v>
      </c>
      <c r="C54" s="1137" t="s">
        <v>5</v>
      </c>
      <c r="D54" s="1139"/>
      <c r="E54" s="1139">
        <v>60.1</v>
      </c>
      <c r="F54" s="1139"/>
      <c r="G54" s="1164"/>
      <c r="H54" s="1163">
        <f t="shared" ref="H54" si="20">+F54/E54*100</f>
        <v>0</v>
      </c>
      <c r="I54" s="1113"/>
      <c r="J54" s="366"/>
      <c r="K54" s="374"/>
      <c r="M54" s="366"/>
    </row>
    <row r="55" spans="1:13">
      <c r="A55" s="1107">
        <v>3</v>
      </c>
      <c r="B55" s="1108" t="s">
        <v>393</v>
      </c>
      <c r="C55" s="1109"/>
      <c r="D55" s="1135"/>
      <c r="E55" s="1135"/>
      <c r="F55" s="1135"/>
      <c r="G55" s="1110"/>
      <c r="H55" s="1110"/>
      <c r="I55" s="1113"/>
      <c r="J55" s="366"/>
      <c r="K55" s="374"/>
      <c r="M55" s="366"/>
    </row>
    <row r="56" spans="1:13">
      <c r="A56" s="1427"/>
      <c r="B56" s="1122" t="s">
        <v>394</v>
      </c>
      <c r="C56" s="1123" t="s">
        <v>321</v>
      </c>
      <c r="D56" s="1173">
        <v>14</v>
      </c>
      <c r="E56" s="1135"/>
      <c r="F56" s="1173">
        <v>2.6</v>
      </c>
      <c r="G56" s="1164">
        <f t="shared" ref="G56" si="21">+F56/D56*100</f>
        <v>18.571428571428573</v>
      </c>
      <c r="H56" s="1163"/>
      <c r="I56" s="1113"/>
      <c r="J56" s="366"/>
      <c r="K56" s="374"/>
      <c r="M56" s="366"/>
    </row>
    <row r="57" spans="1:13">
      <c r="A57" s="1427"/>
      <c r="B57" s="1122" t="s">
        <v>395</v>
      </c>
      <c r="C57" s="1123" t="s">
        <v>321</v>
      </c>
      <c r="D57" s="1455">
        <v>2</v>
      </c>
      <c r="E57" s="1140">
        <v>26</v>
      </c>
      <c r="F57" s="1455">
        <v>1.5</v>
      </c>
      <c r="G57" s="1164">
        <f t="shared" ref="G57" si="22">+F57/D57*100</f>
        <v>75</v>
      </c>
      <c r="H57" s="1163">
        <f t="shared" ref="H57" si="23">+F57/E57*100</f>
        <v>5.7692307692307692</v>
      </c>
      <c r="I57" s="1113"/>
      <c r="J57" s="366"/>
      <c r="K57" s="374"/>
      <c r="M57" s="366"/>
    </row>
    <row r="58" spans="1:13">
      <c r="A58" s="1427"/>
      <c r="B58" s="1122" t="s">
        <v>904</v>
      </c>
      <c r="C58" s="1123" t="s">
        <v>321</v>
      </c>
      <c r="D58" s="1135"/>
      <c r="E58" s="1135"/>
      <c r="F58" s="1135"/>
      <c r="G58" s="1110"/>
      <c r="H58" s="1110"/>
      <c r="I58" s="1113"/>
      <c r="J58" s="366"/>
      <c r="K58" s="374"/>
      <c r="M58" s="366"/>
    </row>
    <row r="59" spans="1:13">
      <c r="A59" s="1427"/>
      <c r="B59" s="1122" t="s">
        <v>396</v>
      </c>
      <c r="C59" s="1123" t="s">
        <v>370</v>
      </c>
      <c r="D59" s="1126">
        <v>2.7</v>
      </c>
      <c r="E59" s="1140">
        <v>2</v>
      </c>
      <c r="F59" s="1126">
        <v>2</v>
      </c>
      <c r="G59" s="1164">
        <f t="shared" ref="G59" si="24">+F59/D59*100</f>
        <v>74.074074074074076</v>
      </c>
      <c r="H59" s="1163">
        <f t="shared" ref="H59" si="25">+F59/E59*100</f>
        <v>100</v>
      </c>
      <c r="I59" s="1113"/>
      <c r="J59" s="366"/>
      <c r="K59" s="374"/>
      <c r="M59" s="366"/>
    </row>
    <row r="60" spans="1:13">
      <c r="A60" s="1427"/>
      <c r="B60" s="1122" t="s">
        <v>904</v>
      </c>
      <c r="C60" s="1123" t="s">
        <v>370</v>
      </c>
      <c r="D60" s="1135"/>
      <c r="E60" s="1135"/>
      <c r="F60" s="1135"/>
      <c r="G60" s="1110"/>
      <c r="H60" s="1110"/>
      <c r="I60" s="1113"/>
      <c r="J60" s="366"/>
      <c r="K60" s="374"/>
      <c r="M60" s="366"/>
    </row>
    <row r="61" spans="1:13">
      <c r="A61" s="1141">
        <v>4</v>
      </c>
      <c r="B61" s="1142" t="s">
        <v>398</v>
      </c>
      <c r="C61" s="1143"/>
      <c r="D61" s="1135"/>
      <c r="E61" s="1135"/>
      <c r="F61" s="1135"/>
      <c r="G61" s="1110"/>
      <c r="H61" s="1110"/>
      <c r="I61" s="1113"/>
      <c r="J61" s="366"/>
      <c r="K61" s="374"/>
      <c r="M61" s="366"/>
    </row>
    <row r="62" spans="1:13">
      <c r="A62" s="1141"/>
      <c r="B62" s="1144" t="s">
        <v>399</v>
      </c>
      <c r="C62" s="1143" t="s">
        <v>370</v>
      </c>
      <c r="D62" s="1139"/>
      <c r="E62" s="1139">
        <v>1424.52</v>
      </c>
      <c r="F62" s="1139">
        <v>1425</v>
      </c>
      <c r="G62" s="1164"/>
      <c r="H62" s="1163">
        <f t="shared" ref="H62:H63" si="26">+F62/E62*100</f>
        <v>100.03369556060989</v>
      </c>
      <c r="I62" s="1113"/>
      <c r="J62" s="366"/>
      <c r="K62" s="374"/>
      <c r="M62" s="366"/>
    </row>
    <row r="63" spans="1:13">
      <c r="A63" s="1141"/>
      <c r="B63" s="1145" t="s">
        <v>905</v>
      </c>
      <c r="C63" s="1143" t="s">
        <v>348</v>
      </c>
      <c r="D63" s="1139"/>
      <c r="E63" s="1139">
        <v>1424.52</v>
      </c>
      <c r="F63" s="1139">
        <v>1425</v>
      </c>
      <c r="G63" s="1175"/>
      <c r="H63" s="1163">
        <f t="shared" si="26"/>
        <v>100.03369556060989</v>
      </c>
      <c r="I63" s="1113"/>
      <c r="J63" s="366"/>
      <c r="K63" s="374"/>
      <c r="M63" s="366"/>
    </row>
    <row r="64" spans="1:13">
      <c r="A64" s="1146">
        <v>6</v>
      </c>
      <c r="B64" s="1147" t="s">
        <v>400</v>
      </c>
      <c r="C64" s="1109"/>
      <c r="D64" s="1135"/>
      <c r="E64" s="1135"/>
      <c r="F64" s="1135"/>
      <c r="G64" s="1110"/>
      <c r="H64" s="1110"/>
      <c r="I64" s="1113"/>
      <c r="J64" s="366"/>
      <c r="K64" s="374"/>
      <c r="M64" s="366"/>
    </row>
    <row r="65" spans="1:13">
      <c r="A65" s="1141"/>
      <c r="B65" s="1144" t="s">
        <v>476</v>
      </c>
      <c r="C65" s="1143" t="s">
        <v>401</v>
      </c>
      <c r="D65" s="1139">
        <v>12.89</v>
      </c>
      <c r="E65" s="1126">
        <v>13.555555555555555</v>
      </c>
      <c r="F65" s="1139">
        <v>7.89</v>
      </c>
      <c r="G65" s="1164">
        <f t="shared" ref="G65" si="27">+F65/D65*100</f>
        <v>61.210240496508916</v>
      </c>
      <c r="H65" s="1163">
        <f t="shared" ref="H65" si="28">+F65/E65*100</f>
        <v>58.204918032786878</v>
      </c>
      <c r="I65" s="1113"/>
      <c r="J65" s="366"/>
      <c r="K65" s="374"/>
      <c r="M65" s="366"/>
    </row>
    <row r="66" spans="1:13">
      <c r="A66" s="1141"/>
      <c r="B66" s="1144" t="s">
        <v>475</v>
      </c>
      <c r="C66" s="1143" t="s">
        <v>402</v>
      </c>
      <c r="D66" s="1135"/>
      <c r="E66" s="1135"/>
      <c r="F66" s="1135"/>
      <c r="G66" s="1110"/>
      <c r="H66" s="1110"/>
      <c r="I66" s="1113"/>
      <c r="J66" s="366"/>
      <c r="K66" s="374"/>
      <c r="M66" s="366"/>
    </row>
    <row r="67" spans="1:13">
      <c r="A67" s="1141"/>
      <c r="B67" s="1144" t="s">
        <v>477</v>
      </c>
      <c r="C67" s="1143" t="s">
        <v>402</v>
      </c>
      <c r="D67" s="1135"/>
      <c r="E67" s="1135"/>
      <c r="F67" s="1135"/>
      <c r="G67" s="1110"/>
      <c r="H67" s="1110"/>
      <c r="I67" s="1113"/>
      <c r="J67" s="366"/>
      <c r="K67" s="374"/>
      <c r="M67" s="366"/>
    </row>
    <row r="68" spans="1:13">
      <c r="A68" s="1141"/>
      <c r="B68" s="1144" t="s">
        <v>478</v>
      </c>
      <c r="C68" s="1143" t="s">
        <v>5</v>
      </c>
      <c r="D68" s="1135"/>
      <c r="E68" s="1135"/>
      <c r="F68" s="1135"/>
      <c r="G68" s="1110"/>
      <c r="H68" s="1110"/>
      <c r="I68" s="1113"/>
      <c r="J68" s="366"/>
      <c r="K68" s="374"/>
      <c r="M68" s="366"/>
    </row>
    <row r="69" spans="1:13">
      <c r="A69" s="1141"/>
      <c r="B69" s="1148" t="s">
        <v>546</v>
      </c>
      <c r="C69" s="1149"/>
      <c r="D69" s="1127"/>
      <c r="E69" s="1125"/>
      <c r="F69" s="1127"/>
      <c r="G69" s="1110"/>
      <c r="H69" s="1110"/>
      <c r="I69" s="1113"/>
      <c r="J69" s="366"/>
      <c r="K69" s="374"/>
      <c r="M69" s="366"/>
    </row>
    <row r="70" spans="1:13">
      <c r="A70" s="1141"/>
      <c r="B70" s="1150" t="s">
        <v>536</v>
      </c>
      <c r="C70" s="1143" t="s">
        <v>417</v>
      </c>
      <c r="D70" s="1125"/>
      <c r="E70" s="1125"/>
      <c r="F70" s="1125"/>
      <c r="G70" s="1110"/>
      <c r="H70" s="1110"/>
      <c r="I70" s="1113"/>
      <c r="J70" s="366"/>
      <c r="K70" s="374"/>
      <c r="M70" s="366"/>
    </row>
    <row r="71" spans="1:13" ht="33">
      <c r="A71" s="1427">
        <v>7</v>
      </c>
      <c r="B71" s="1151" t="s">
        <v>479</v>
      </c>
      <c r="C71" s="1152" t="s">
        <v>5</v>
      </c>
      <c r="D71" s="1153"/>
      <c r="E71" s="1153">
        <v>75</v>
      </c>
      <c r="F71" s="1153">
        <v>76.13</v>
      </c>
      <c r="G71" s="1164"/>
      <c r="H71" s="1163">
        <f t="shared" ref="H71" si="29">+F71/E71*100</f>
        <v>101.50666666666666</v>
      </c>
      <c r="I71" s="1113"/>
      <c r="J71" s="366"/>
      <c r="K71" s="374"/>
      <c r="M71" s="366"/>
    </row>
    <row r="72" spans="1:13">
      <c r="A72" s="1427"/>
      <c r="B72" s="1154" t="s">
        <v>891</v>
      </c>
      <c r="C72" s="1155" t="s">
        <v>5</v>
      </c>
      <c r="D72" s="1153">
        <v>63.85</v>
      </c>
      <c r="E72" s="1153"/>
      <c r="F72" s="1153">
        <v>63.85</v>
      </c>
      <c r="G72" s="1164"/>
      <c r="H72" s="1163"/>
      <c r="I72" s="1113"/>
      <c r="J72" s="366"/>
      <c r="K72" s="374"/>
      <c r="M72" s="366"/>
    </row>
    <row r="73" spans="1:13" ht="17.25" thickBot="1">
      <c r="A73" s="1156"/>
      <c r="B73" s="1157"/>
      <c r="C73" s="1158"/>
      <c r="D73" s="1159"/>
      <c r="E73" s="1159"/>
      <c r="F73" s="1159"/>
      <c r="G73" s="1159"/>
      <c r="H73" s="1159"/>
      <c r="I73" s="1160"/>
      <c r="J73" s="366"/>
      <c r="K73" s="374"/>
      <c r="M73" s="366"/>
    </row>
  </sheetData>
  <mergeCells count="11">
    <mergeCell ref="A3:I3"/>
    <mergeCell ref="A1:I1"/>
    <mergeCell ref="A4:I4"/>
    <mergeCell ref="C5:C6"/>
    <mergeCell ref="B5:B6"/>
    <mergeCell ref="A5:A6"/>
    <mergeCell ref="I5:I6"/>
    <mergeCell ref="A2:I2"/>
    <mergeCell ref="D5:D6"/>
    <mergeCell ref="E5:F5"/>
    <mergeCell ref="G5:H5"/>
  </mergeCells>
  <phoneticPr fontId="24" type="noConversion"/>
  <printOptions horizontalCentered="1"/>
  <pageMargins left="0.39370078740157483" right="0.39370078740157483" top="0.59055118110236227" bottom="0.39370078740157483" header="0.31496062992125984" footer="0"/>
  <pageSetup paperSize="9" scale="80" firstPageNumber="138" fitToHeight="0" orientation="landscape" r:id="rId1"/>
  <headerFooter alignWithMargins="0">
    <oddHeader>&amp;C&amp;P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4"/>
  <sheetViews>
    <sheetView zoomScale="85" zoomScaleNormal="85" zoomScaleSheetLayoutView="115" workbookViewId="0">
      <selection activeCell="F11" sqref="F11"/>
    </sheetView>
  </sheetViews>
  <sheetFormatPr defaultColWidth="9.140625" defaultRowHeight="16.5"/>
  <cols>
    <col min="1" max="1" width="5.7109375" style="784" customWidth="1"/>
    <col min="2" max="2" width="55.7109375" style="364" customWidth="1"/>
    <col min="3" max="3" width="14.7109375" style="390" customWidth="1"/>
    <col min="4" max="8" width="14.7109375" style="365" customWidth="1"/>
    <col min="9" max="9" width="9.7109375" style="390" bestFit="1" customWidth="1"/>
    <col min="10" max="16384" width="9.140625" style="365"/>
  </cols>
  <sheetData>
    <row r="1" spans="1:9">
      <c r="A1" s="1534" t="s">
        <v>307</v>
      </c>
      <c r="B1" s="1534"/>
      <c r="C1" s="1534"/>
      <c r="D1" s="1534"/>
      <c r="E1" s="1534"/>
      <c r="F1" s="1534"/>
      <c r="G1" s="1534"/>
      <c r="H1" s="1534"/>
      <c r="I1" s="1534"/>
    </row>
    <row r="2" spans="1:9">
      <c r="A2" s="1534" t="s">
        <v>548</v>
      </c>
      <c r="B2" s="1534"/>
      <c r="C2" s="1534"/>
      <c r="D2" s="1534"/>
      <c r="E2" s="1534"/>
      <c r="F2" s="1534"/>
      <c r="G2" s="1534"/>
      <c r="H2" s="1534"/>
      <c r="I2" s="1534"/>
    </row>
    <row r="3" spans="1:9">
      <c r="A3" s="1533" t="str">
        <f>'BM1 - CHI TIEU 2023 '!A3:I3</f>
        <v>(Kèm theo Báo cáo số 238/BC-UBND ngày 30/6/2023 của UBND huyện Sơn Tây)</v>
      </c>
      <c r="B3" s="1533"/>
      <c r="C3" s="1533"/>
      <c r="D3" s="1533"/>
      <c r="E3" s="1533"/>
      <c r="F3" s="1533"/>
      <c r="G3" s="1533"/>
      <c r="H3" s="1533"/>
      <c r="I3" s="1533"/>
    </row>
    <row r="4" spans="1:9">
      <c r="A4" s="1532"/>
      <c r="B4" s="1532"/>
      <c r="C4" s="1532"/>
      <c r="D4" s="1532"/>
      <c r="E4" s="1532"/>
      <c r="F4" s="1532"/>
      <c r="G4" s="1532"/>
      <c r="H4" s="1532"/>
      <c r="I4" s="1532"/>
    </row>
    <row r="5" spans="1:9" s="375" customFormat="1">
      <c r="A5" s="1535" t="s">
        <v>501</v>
      </c>
      <c r="B5" s="1535" t="s">
        <v>289</v>
      </c>
      <c r="C5" s="1535" t="s">
        <v>185</v>
      </c>
      <c r="D5" s="1536" t="s">
        <v>893</v>
      </c>
      <c r="E5" s="1535" t="s">
        <v>894</v>
      </c>
      <c r="F5" s="1535"/>
      <c r="G5" s="1535" t="s">
        <v>896</v>
      </c>
      <c r="H5" s="1535"/>
      <c r="I5" s="1536" t="s">
        <v>667</v>
      </c>
    </row>
    <row r="6" spans="1:9" s="375" customFormat="1" ht="66">
      <c r="A6" s="1535"/>
      <c r="B6" s="1535"/>
      <c r="C6" s="1535"/>
      <c r="D6" s="1536"/>
      <c r="E6" s="859" t="s">
        <v>544</v>
      </c>
      <c r="F6" s="858" t="s">
        <v>895</v>
      </c>
      <c r="G6" s="860" t="s">
        <v>900</v>
      </c>
      <c r="H6" s="860" t="s">
        <v>897</v>
      </c>
      <c r="I6" s="1536"/>
    </row>
    <row r="7" spans="1:9" s="766" customFormat="1" ht="17.25">
      <c r="A7" s="759" t="s">
        <v>280</v>
      </c>
      <c r="B7" s="760" t="s">
        <v>314</v>
      </c>
      <c r="C7" s="761" t="s">
        <v>5</v>
      </c>
      <c r="D7" s="762"/>
      <c r="E7" s="763"/>
      <c r="F7" s="763"/>
      <c r="G7" s="764"/>
      <c r="H7" s="765"/>
      <c r="I7" s="748"/>
    </row>
    <row r="8" spans="1:9" s="766" customFormat="1">
      <c r="A8" s="767"/>
      <c r="B8" s="787" t="s">
        <v>647</v>
      </c>
      <c r="C8" s="788" t="s">
        <v>5</v>
      </c>
      <c r="D8" s="768"/>
      <c r="E8" s="743"/>
      <c r="F8" s="743"/>
      <c r="G8" s="769"/>
      <c r="H8" s="770"/>
      <c r="I8" s="847"/>
    </row>
    <row r="9" spans="1:9" s="766" customFormat="1">
      <c r="A9" s="767" t="s">
        <v>214</v>
      </c>
      <c r="B9" s="771" t="s">
        <v>294</v>
      </c>
      <c r="C9" s="772"/>
      <c r="D9" s="773"/>
      <c r="E9" s="773"/>
      <c r="F9" s="773"/>
      <c r="G9" s="773"/>
      <c r="H9" s="773"/>
      <c r="I9" s="751"/>
    </row>
    <row r="10" spans="1:9">
      <c r="A10" s="774"/>
      <c r="B10" s="751" t="s">
        <v>320</v>
      </c>
      <c r="C10" s="847" t="s">
        <v>321</v>
      </c>
      <c r="D10" s="776"/>
      <c r="E10" s="757"/>
      <c r="F10" s="757"/>
      <c r="G10" s="777"/>
      <c r="H10" s="777"/>
      <c r="I10" s="778"/>
    </row>
    <row r="11" spans="1:9">
      <c r="A11" s="774"/>
      <c r="B11" s="751" t="s">
        <v>322</v>
      </c>
      <c r="C11" s="847" t="s">
        <v>321</v>
      </c>
      <c r="D11" s="776"/>
      <c r="E11" s="757"/>
      <c r="F11" s="757"/>
      <c r="G11" s="777"/>
      <c r="H11" s="777"/>
      <c r="I11" s="778"/>
    </row>
    <row r="12" spans="1:9">
      <c r="A12" s="774"/>
      <c r="B12" s="751" t="s">
        <v>323</v>
      </c>
      <c r="C12" s="847" t="s">
        <v>321</v>
      </c>
      <c r="D12" s="776"/>
      <c r="E12" s="757"/>
      <c r="F12" s="757"/>
      <c r="G12" s="777"/>
      <c r="H12" s="777"/>
      <c r="I12" s="778"/>
    </row>
    <row r="13" spans="1:9">
      <c r="A13" s="774"/>
      <c r="B13" s="751" t="s">
        <v>324</v>
      </c>
      <c r="C13" s="847" t="s">
        <v>325</v>
      </c>
      <c r="D13" s="776"/>
      <c r="E13" s="757"/>
      <c r="F13" s="757"/>
      <c r="G13" s="777"/>
      <c r="H13" s="777"/>
      <c r="I13" s="778"/>
    </row>
    <row r="14" spans="1:9">
      <c r="A14" s="774"/>
      <c r="B14" s="751" t="s">
        <v>133</v>
      </c>
      <c r="C14" s="847" t="s">
        <v>325</v>
      </c>
      <c r="D14" s="776"/>
      <c r="E14" s="757"/>
      <c r="F14" s="757"/>
      <c r="G14" s="777"/>
      <c r="H14" s="777"/>
      <c r="I14" s="778"/>
    </row>
    <row r="15" spans="1:9">
      <c r="A15" s="774"/>
      <c r="B15" s="751" t="s">
        <v>326</v>
      </c>
      <c r="C15" s="847" t="s">
        <v>325</v>
      </c>
      <c r="D15" s="776"/>
      <c r="E15" s="757"/>
      <c r="F15" s="757"/>
      <c r="G15" s="777"/>
      <c r="H15" s="777"/>
      <c r="I15" s="778"/>
    </row>
    <row r="16" spans="1:9">
      <c r="A16" s="774"/>
      <c r="B16" s="789" t="s">
        <v>327</v>
      </c>
      <c r="C16" s="772" t="s">
        <v>321</v>
      </c>
      <c r="D16" s="776"/>
      <c r="E16" s="779"/>
      <c r="F16" s="779"/>
      <c r="G16" s="777"/>
      <c r="H16" s="777"/>
      <c r="I16" s="778"/>
    </row>
    <row r="17" spans="1:9">
      <c r="A17" s="774"/>
      <c r="B17" s="751" t="s">
        <v>328</v>
      </c>
      <c r="C17" s="847" t="s">
        <v>321</v>
      </c>
      <c r="D17" s="776"/>
      <c r="E17" s="757"/>
      <c r="F17" s="757"/>
      <c r="G17" s="777"/>
      <c r="H17" s="777"/>
      <c r="I17" s="778"/>
    </row>
    <row r="18" spans="1:9">
      <c r="A18" s="774"/>
      <c r="B18" s="751" t="s">
        <v>329</v>
      </c>
      <c r="C18" s="847" t="s">
        <v>330</v>
      </c>
      <c r="D18" s="776"/>
      <c r="E18" s="757"/>
      <c r="F18" s="757"/>
      <c r="G18" s="777"/>
      <c r="H18" s="777"/>
      <c r="I18" s="778"/>
    </row>
    <row r="19" spans="1:9" ht="19.5">
      <c r="A19" s="774"/>
      <c r="B19" s="751" t="s">
        <v>331</v>
      </c>
      <c r="C19" s="847" t="s">
        <v>906</v>
      </c>
      <c r="D19" s="776"/>
      <c r="E19" s="775"/>
      <c r="F19" s="775"/>
      <c r="G19" s="777"/>
      <c r="H19" s="777"/>
      <c r="I19" s="778"/>
    </row>
    <row r="20" spans="1:9">
      <c r="A20" s="774"/>
      <c r="B20" s="751" t="s">
        <v>332</v>
      </c>
      <c r="C20" s="847" t="s">
        <v>321</v>
      </c>
      <c r="D20" s="776"/>
      <c r="E20" s="757"/>
      <c r="F20" s="757"/>
      <c r="G20" s="777"/>
      <c r="H20" s="777"/>
      <c r="I20" s="778"/>
    </row>
    <row r="21" spans="1:9">
      <c r="A21" s="774"/>
      <c r="B21" s="751" t="s">
        <v>333</v>
      </c>
      <c r="C21" s="847" t="s">
        <v>334</v>
      </c>
      <c r="D21" s="776"/>
      <c r="E21" s="757"/>
      <c r="F21" s="757"/>
      <c r="G21" s="777"/>
      <c r="H21" s="777"/>
      <c r="I21" s="778"/>
    </row>
    <row r="22" spans="1:9">
      <c r="A22" s="774"/>
      <c r="B22" s="751" t="s">
        <v>335</v>
      </c>
      <c r="C22" s="847" t="s">
        <v>336</v>
      </c>
      <c r="D22" s="776"/>
      <c r="E22" s="780"/>
      <c r="F22" s="780"/>
      <c r="G22" s="777"/>
      <c r="H22" s="777"/>
      <c r="I22" s="778"/>
    </row>
    <row r="23" spans="1:9">
      <c r="A23" s="774"/>
      <c r="B23" s="751" t="s">
        <v>337</v>
      </c>
      <c r="C23" s="847" t="s">
        <v>336</v>
      </c>
      <c r="D23" s="776"/>
      <c r="E23" s="790"/>
      <c r="F23" s="780"/>
      <c r="G23" s="777"/>
      <c r="H23" s="777"/>
      <c r="I23" s="778"/>
    </row>
    <row r="24" spans="1:9">
      <c r="A24" s="774"/>
      <c r="B24" s="751" t="s">
        <v>338</v>
      </c>
      <c r="C24" s="847" t="s">
        <v>339</v>
      </c>
      <c r="D24" s="776"/>
      <c r="E24" s="757"/>
      <c r="F24" s="757"/>
      <c r="G24" s="777"/>
      <c r="H24" s="777"/>
      <c r="I24" s="778"/>
    </row>
    <row r="25" spans="1:9">
      <c r="A25" s="774"/>
      <c r="B25" s="751" t="s">
        <v>340</v>
      </c>
      <c r="C25" s="847" t="s">
        <v>321</v>
      </c>
      <c r="D25" s="776"/>
      <c r="E25" s="757"/>
      <c r="F25" s="757"/>
      <c r="G25" s="777"/>
      <c r="H25" s="777"/>
      <c r="I25" s="778"/>
    </row>
    <row r="26" spans="1:9">
      <c r="A26" s="774"/>
      <c r="B26" s="751" t="s">
        <v>341</v>
      </c>
      <c r="C26" s="847" t="s">
        <v>342</v>
      </c>
      <c r="D26" s="776"/>
      <c r="E26" s="757"/>
      <c r="F26" s="757"/>
      <c r="G26" s="777"/>
      <c r="H26" s="777"/>
      <c r="I26" s="778"/>
    </row>
    <row r="27" spans="1:9">
      <c r="A27" s="774"/>
      <c r="B27" s="751" t="s">
        <v>343</v>
      </c>
      <c r="C27" s="847" t="s">
        <v>342</v>
      </c>
      <c r="D27" s="776"/>
      <c r="E27" s="781"/>
      <c r="F27" s="781"/>
      <c r="G27" s="777"/>
      <c r="H27" s="777"/>
      <c r="I27" s="778"/>
    </row>
    <row r="28" spans="1:9">
      <c r="A28" s="774"/>
      <c r="B28" s="751" t="s">
        <v>344</v>
      </c>
      <c r="C28" s="847" t="s">
        <v>342</v>
      </c>
      <c r="D28" s="776"/>
      <c r="E28" s="757"/>
      <c r="F28" s="757"/>
      <c r="G28" s="777"/>
      <c r="H28" s="777"/>
      <c r="I28" s="778"/>
    </row>
    <row r="29" spans="1:9">
      <c r="A29" s="774"/>
      <c r="B29" s="751" t="s">
        <v>526</v>
      </c>
      <c r="C29" s="847" t="s">
        <v>321</v>
      </c>
      <c r="D29" s="776"/>
      <c r="E29" s="757"/>
      <c r="F29" s="757"/>
      <c r="G29" s="777"/>
      <c r="H29" s="777"/>
      <c r="I29" s="778"/>
    </row>
    <row r="30" spans="1:9">
      <c r="A30" s="774"/>
      <c r="B30" s="751" t="s">
        <v>490</v>
      </c>
      <c r="C30" s="847" t="s">
        <v>491</v>
      </c>
      <c r="D30" s="776"/>
      <c r="E30" s="779"/>
      <c r="F30" s="779"/>
      <c r="G30" s="754"/>
      <c r="H30" s="754"/>
      <c r="I30" s="778"/>
    </row>
    <row r="31" spans="1:9">
      <c r="A31" s="782"/>
      <c r="B31" s="376"/>
      <c r="C31" s="758"/>
      <c r="D31" s="783"/>
      <c r="E31" s="783"/>
      <c r="F31" s="783"/>
      <c r="G31" s="783"/>
      <c r="H31" s="783"/>
      <c r="I31" s="758"/>
    </row>
    <row r="32" spans="1:9">
      <c r="A32" s="1531"/>
      <c r="B32" s="1531"/>
      <c r="C32" s="1531"/>
      <c r="D32" s="1531"/>
      <c r="E32" s="1531"/>
      <c r="F32" s="1531"/>
      <c r="G32" s="1531"/>
      <c r="H32" s="1531"/>
    </row>
    <row r="33" spans="2:8">
      <c r="D33" s="785"/>
      <c r="E33" s="785"/>
      <c r="F33" s="785"/>
      <c r="G33" s="785"/>
      <c r="H33" s="785"/>
    </row>
    <row r="34" spans="2:8">
      <c r="B34" s="786"/>
    </row>
  </sheetData>
  <mergeCells count="12">
    <mergeCell ref="A32:H32"/>
    <mergeCell ref="A4:I4"/>
    <mergeCell ref="A3:I3"/>
    <mergeCell ref="A1:I1"/>
    <mergeCell ref="A5:A6"/>
    <mergeCell ref="B5:B6"/>
    <mergeCell ref="C5:C6"/>
    <mergeCell ref="I5:I6"/>
    <mergeCell ref="A2:I2"/>
    <mergeCell ref="D5:D6"/>
    <mergeCell ref="E5:F5"/>
    <mergeCell ref="G5:H5"/>
  </mergeCells>
  <phoneticPr fontId="24" type="noConversion"/>
  <printOptions horizontalCentered="1"/>
  <pageMargins left="0.39370078740157483" right="0.39370078740157483" top="0.59055118110236227" bottom="0.39370078740157483" header="0.31496062992125984" footer="0"/>
  <pageSetup paperSize="9" scale="80" firstPageNumber="138" fitToHeight="0" orientation="landscape" r:id="rId1"/>
  <headerFooter alignWithMargins="0">
    <oddHeader>&amp;C&amp;P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8"/>
  <sheetViews>
    <sheetView zoomScale="85" zoomScaleNormal="85" zoomScaleSheetLayoutView="100" workbookViewId="0">
      <pane ySplit="6" topLeftCell="A7" activePane="bottomLeft" state="frozen"/>
      <selection pane="bottomLeft" activeCell="A2" sqref="A2:I2"/>
    </sheetView>
  </sheetViews>
  <sheetFormatPr defaultColWidth="9.140625" defaultRowHeight="16.5"/>
  <cols>
    <col min="1" max="1" width="5.7109375" style="363" customWidth="1"/>
    <col min="2" max="2" width="55.7109375" style="364" customWidth="1"/>
    <col min="3" max="3" width="14.7109375" style="390" customWidth="1"/>
    <col min="4" max="7" width="14.7109375" style="365" customWidth="1"/>
    <col min="8" max="8" width="14.7109375" style="374" customWidth="1"/>
    <col min="9" max="9" width="9.7109375" style="363" bestFit="1" customWidth="1"/>
    <col min="10" max="10" width="9.140625" style="365" customWidth="1"/>
    <col min="11" max="16384" width="9.140625" style="365"/>
  </cols>
  <sheetData>
    <row r="1" spans="1:16">
      <c r="A1" s="1534" t="s">
        <v>307</v>
      </c>
      <c r="B1" s="1534"/>
      <c r="C1" s="1534"/>
      <c r="D1" s="1534"/>
      <c r="E1" s="1534"/>
      <c r="F1" s="1534"/>
      <c r="G1" s="1534"/>
      <c r="H1" s="1534"/>
      <c r="I1" s="1534"/>
    </row>
    <row r="2" spans="1:16">
      <c r="A2" s="1534" t="s">
        <v>549</v>
      </c>
      <c r="B2" s="1534"/>
      <c r="C2" s="1534"/>
      <c r="D2" s="1534"/>
      <c r="E2" s="1534"/>
      <c r="F2" s="1534"/>
      <c r="G2" s="1534"/>
      <c r="H2" s="1534"/>
      <c r="I2" s="1534"/>
    </row>
    <row r="3" spans="1:16">
      <c r="A3" s="1533" t="str">
        <f>'BM3 - ok'!A3:I3</f>
        <v>(Kèm theo Báo cáo số 238/BC-UBND ngày 30/6/2023 của UBND huyện Sơn Tây)</v>
      </c>
      <c r="B3" s="1533"/>
      <c r="C3" s="1533"/>
      <c r="D3" s="1533"/>
      <c r="E3" s="1533"/>
      <c r="F3" s="1533"/>
      <c r="G3" s="1533"/>
      <c r="H3" s="1533"/>
      <c r="I3" s="1533"/>
    </row>
    <row r="4" spans="1:16" ht="17.25" thickBot="1">
      <c r="A4" s="1520"/>
      <c r="B4" s="1520"/>
      <c r="C4" s="1520"/>
      <c r="D4" s="1520"/>
      <c r="E4" s="1520"/>
      <c r="F4" s="1520"/>
      <c r="G4" s="1520"/>
      <c r="H4" s="1520"/>
      <c r="I4" s="1520"/>
    </row>
    <row r="5" spans="1:16" s="375" customFormat="1" ht="16.5" customHeight="1">
      <c r="A5" s="1537" t="s">
        <v>501</v>
      </c>
      <c r="B5" s="1538" t="s">
        <v>289</v>
      </c>
      <c r="C5" s="1538" t="s">
        <v>185</v>
      </c>
      <c r="D5" s="1511" t="s">
        <v>1173</v>
      </c>
      <c r="E5" s="1511" t="s">
        <v>1174</v>
      </c>
      <c r="F5" s="1511"/>
      <c r="G5" s="1511" t="s">
        <v>896</v>
      </c>
      <c r="H5" s="1511"/>
      <c r="I5" s="1539" t="s">
        <v>667</v>
      </c>
    </row>
    <row r="6" spans="1:16" s="375" customFormat="1" ht="66">
      <c r="A6" s="1525"/>
      <c r="B6" s="1523"/>
      <c r="C6" s="1523"/>
      <c r="D6" s="1530"/>
      <c r="E6" s="1423" t="s">
        <v>544</v>
      </c>
      <c r="F6" s="1423" t="s">
        <v>895</v>
      </c>
      <c r="G6" s="1100" t="s">
        <v>1175</v>
      </c>
      <c r="H6" s="1100" t="s">
        <v>1176</v>
      </c>
      <c r="I6" s="1527"/>
    </row>
    <row r="7" spans="1:16" s="766" customFormat="1">
      <c r="A7" s="1263">
        <v>1</v>
      </c>
      <c r="B7" s="793" t="s">
        <v>295</v>
      </c>
      <c r="C7" s="748"/>
      <c r="D7" s="794"/>
      <c r="E7" s="794"/>
      <c r="F7" s="794"/>
      <c r="G7" s="794"/>
      <c r="H7" s="794"/>
      <c r="I7" s="1264"/>
      <c r="J7" s="792"/>
      <c r="K7" s="791"/>
      <c r="M7" s="792"/>
      <c r="N7" s="791"/>
      <c r="P7" s="792"/>
    </row>
    <row r="8" spans="1:16" s="766" customFormat="1">
      <c r="A8" s="1265"/>
      <c r="B8" s="1046" t="s">
        <v>474</v>
      </c>
      <c r="C8" s="1020" t="s">
        <v>352</v>
      </c>
      <c r="D8" s="1433">
        <v>128.41200000000001</v>
      </c>
      <c r="E8" s="1432">
        <v>335.72</v>
      </c>
      <c r="F8" s="1433">
        <v>152.24</v>
      </c>
      <c r="G8" s="939">
        <f>+F8/D8*100</f>
        <v>118.55589820266019</v>
      </c>
      <c r="H8" s="939">
        <f>+F8/E8*100</f>
        <v>45.347313237221492</v>
      </c>
      <c r="I8" s="1267"/>
      <c r="J8" s="792"/>
      <c r="K8" s="791"/>
      <c r="M8" s="792"/>
      <c r="N8" s="791"/>
      <c r="P8" s="792"/>
    </row>
    <row r="9" spans="1:16" s="766" customFormat="1">
      <c r="A9" s="1265">
        <v>2</v>
      </c>
      <c r="B9" s="1268" t="s">
        <v>296</v>
      </c>
      <c r="C9" s="1269"/>
      <c r="D9" s="1218"/>
      <c r="E9" s="1218"/>
      <c r="F9" s="1218"/>
      <c r="G9" s="1266"/>
      <c r="H9" s="1266"/>
      <c r="I9" s="1267"/>
    </row>
    <row r="10" spans="1:16">
      <c r="A10" s="1270"/>
      <c r="B10" s="1271" t="s">
        <v>345</v>
      </c>
      <c r="C10" s="1059" t="s">
        <v>347</v>
      </c>
      <c r="D10" s="1272"/>
      <c r="E10" s="1272"/>
      <c r="F10" s="1272"/>
      <c r="G10" s="1266"/>
      <c r="H10" s="1266"/>
      <c r="I10" s="1273"/>
    </row>
    <row r="11" spans="1:16">
      <c r="A11" s="1270"/>
      <c r="B11" s="1096" t="s">
        <v>907</v>
      </c>
      <c r="C11" s="1059" t="s">
        <v>348</v>
      </c>
      <c r="D11" s="1272"/>
      <c r="E11" s="1272"/>
      <c r="F11" s="1272"/>
      <c r="G11" s="1266"/>
      <c r="H11" s="1266"/>
      <c r="I11" s="1273"/>
    </row>
    <row r="12" spans="1:16">
      <c r="A12" s="1274"/>
      <c r="B12" s="1275" t="s">
        <v>346</v>
      </c>
      <c r="C12" s="1020" t="s">
        <v>352</v>
      </c>
      <c r="D12" s="1272"/>
      <c r="E12" s="1272"/>
      <c r="F12" s="1272"/>
      <c r="G12" s="1266"/>
      <c r="H12" s="1266"/>
      <c r="I12" s="1273"/>
      <c r="J12" s="366"/>
      <c r="K12" s="374"/>
      <c r="M12" s="366"/>
      <c r="N12" s="374"/>
      <c r="P12" s="366"/>
    </row>
    <row r="13" spans="1:16">
      <c r="A13" s="1274"/>
      <c r="B13" s="969" t="s">
        <v>533</v>
      </c>
      <c r="C13" s="1020" t="s">
        <v>353</v>
      </c>
      <c r="D13" s="1272"/>
      <c r="E13" s="1272"/>
      <c r="F13" s="1272"/>
      <c r="G13" s="1266"/>
      <c r="H13" s="1266"/>
      <c r="I13" s="1273"/>
    </row>
    <row r="14" spans="1:16">
      <c r="A14" s="1265">
        <v>3</v>
      </c>
      <c r="B14" s="1268" t="s">
        <v>472</v>
      </c>
      <c r="C14" s="1269"/>
      <c r="D14" s="1046"/>
      <c r="E14" s="1046"/>
      <c r="F14" s="1046"/>
      <c r="G14" s="1266"/>
      <c r="H14" s="1266"/>
      <c r="I14" s="1267"/>
    </row>
    <row r="15" spans="1:16" s="377" customFormat="1">
      <c r="A15" s="1270"/>
      <c r="B15" s="1271" t="s">
        <v>500</v>
      </c>
      <c r="C15" s="1059" t="s">
        <v>352</v>
      </c>
      <c r="D15" s="1219">
        <v>6295</v>
      </c>
      <c r="E15" s="1219"/>
      <c r="F15" s="1219">
        <v>5225</v>
      </c>
      <c r="G15" s="939">
        <f>+F15/D15*100</f>
        <v>83.002382843526618</v>
      </c>
      <c r="H15" s="1266"/>
      <c r="I15" s="1276"/>
    </row>
    <row r="16" spans="1:16" s="377" customFormat="1">
      <c r="A16" s="1270"/>
      <c r="B16" s="1271" t="s">
        <v>496</v>
      </c>
      <c r="C16" s="1059" t="s">
        <v>523</v>
      </c>
      <c r="D16" s="956">
        <v>62.09</v>
      </c>
      <c r="E16" s="956"/>
      <c r="F16" s="956">
        <v>51.7</v>
      </c>
      <c r="G16" s="939">
        <f>+F16/D16*100</f>
        <v>83.26622644548236</v>
      </c>
      <c r="H16" s="939"/>
      <c r="I16" s="1276"/>
    </row>
    <row r="17" spans="1:9" s="377" customFormat="1">
      <c r="A17" s="1270"/>
      <c r="B17" s="1271" t="s">
        <v>497</v>
      </c>
      <c r="C17" s="1059" t="s">
        <v>492</v>
      </c>
      <c r="D17" s="1220">
        <v>5588.1</v>
      </c>
      <c r="E17" s="1220"/>
      <c r="F17" s="1220">
        <v>4653</v>
      </c>
      <c r="G17" s="939">
        <f>+F17/D17*100</f>
        <v>83.26622644548236</v>
      </c>
      <c r="H17" s="939"/>
      <c r="I17" s="1276"/>
    </row>
    <row r="18" spans="1:9" s="377" customFormat="1">
      <c r="A18" s="1270"/>
      <c r="B18" s="1271" t="s">
        <v>498</v>
      </c>
      <c r="C18" s="1059" t="s">
        <v>524</v>
      </c>
      <c r="D18" s="1217"/>
      <c r="E18" s="1053"/>
      <c r="F18" s="1053"/>
      <c r="G18" s="1266"/>
      <c r="H18" s="1266"/>
      <c r="I18" s="1276"/>
    </row>
    <row r="19" spans="1:9" s="377" customFormat="1">
      <c r="A19" s="1270"/>
      <c r="B19" s="1271" t="s">
        <v>499</v>
      </c>
      <c r="C19" s="1059" t="s">
        <v>525</v>
      </c>
      <c r="D19" s="1217"/>
      <c r="E19" s="1277"/>
      <c r="F19" s="1278"/>
      <c r="G19" s="1266"/>
      <c r="H19" s="1266"/>
      <c r="I19" s="1276"/>
    </row>
    <row r="20" spans="1:9">
      <c r="A20" s="1265">
        <v>4</v>
      </c>
      <c r="B20" s="1268" t="s">
        <v>648</v>
      </c>
      <c r="C20" s="1020"/>
      <c r="D20" s="1217"/>
      <c r="E20" s="1046"/>
      <c r="F20" s="1046"/>
      <c r="G20" s="1266"/>
      <c r="H20" s="1266"/>
      <c r="I20" s="1267"/>
    </row>
    <row r="21" spans="1:9">
      <c r="A21" s="1279"/>
      <c r="B21" s="1280" t="s">
        <v>989</v>
      </c>
      <c r="C21" s="1014" t="s">
        <v>473</v>
      </c>
      <c r="D21" s="1217"/>
      <c r="E21" s="1281"/>
      <c r="F21" s="1046"/>
      <c r="G21" s="1266"/>
      <c r="H21" s="1266"/>
      <c r="I21" s="1267"/>
    </row>
    <row r="22" spans="1:9">
      <c r="A22" s="1279"/>
      <c r="B22" s="1280" t="s">
        <v>990</v>
      </c>
      <c r="C22" s="1020" t="s">
        <v>5</v>
      </c>
      <c r="D22" s="1217"/>
      <c r="E22" s="1282"/>
      <c r="F22" s="1046"/>
      <c r="G22" s="1266"/>
      <c r="H22" s="1266"/>
      <c r="I22" s="1267"/>
    </row>
    <row r="23" spans="1:9">
      <c r="A23" s="1279"/>
      <c r="B23" s="1280" t="s">
        <v>991</v>
      </c>
      <c r="C23" s="1014" t="s">
        <v>473</v>
      </c>
      <c r="D23" s="1217"/>
      <c r="E23" s="1283"/>
      <c r="F23" s="1046"/>
      <c r="G23" s="1266"/>
      <c r="H23" s="1266"/>
      <c r="I23" s="1267"/>
    </row>
    <row r="24" spans="1:9">
      <c r="A24" s="1284"/>
      <c r="B24" s="1285" t="s">
        <v>992</v>
      </c>
      <c r="C24" s="1020" t="s">
        <v>988</v>
      </c>
      <c r="D24" s="1217"/>
      <c r="E24" s="1286"/>
      <c r="F24" s="1046"/>
      <c r="G24" s="1266"/>
      <c r="H24" s="1266"/>
      <c r="I24" s="1267"/>
    </row>
    <row r="25" spans="1:9">
      <c r="A25" s="1279"/>
      <c r="B25" s="1287" t="s">
        <v>993</v>
      </c>
      <c r="C25" s="1288" t="s">
        <v>5</v>
      </c>
      <c r="D25" s="1217"/>
      <c r="E25" s="1289"/>
      <c r="F25" s="1046"/>
      <c r="G25" s="1266"/>
      <c r="H25" s="1266"/>
      <c r="I25" s="1267"/>
    </row>
    <row r="26" spans="1:9">
      <c r="A26" s="1279"/>
      <c r="B26" s="1290" t="s">
        <v>994</v>
      </c>
      <c r="C26" s="1291" t="s">
        <v>402</v>
      </c>
      <c r="D26" s="1217"/>
      <c r="E26" s="1292"/>
      <c r="F26" s="1046"/>
      <c r="G26" s="1266"/>
      <c r="H26" s="1266"/>
      <c r="I26" s="1267"/>
    </row>
    <row r="27" spans="1:9">
      <c r="A27" s="1293"/>
      <c r="B27" s="1294" t="s">
        <v>995</v>
      </c>
      <c r="C27" s="1011" t="s">
        <v>5</v>
      </c>
      <c r="D27" s="1217"/>
      <c r="E27" s="1283"/>
      <c r="F27" s="1295"/>
      <c r="G27" s="1266"/>
      <c r="H27" s="1266"/>
      <c r="I27" s="1296"/>
    </row>
    <row r="28" spans="1:9">
      <c r="A28" s="1293"/>
      <c r="B28" s="1294" t="s">
        <v>996</v>
      </c>
      <c r="C28" s="1011" t="s">
        <v>5</v>
      </c>
      <c r="D28" s="1217"/>
      <c r="E28" s="1283"/>
      <c r="F28" s="1295"/>
      <c r="G28" s="1266"/>
      <c r="H28" s="1266"/>
      <c r="I28" s="1296"/>
    </row>
    <row r="29" spans="1:9">
      <c r="A29" s="1249">
        <v>5</v>
      </c>
      <c r="B29" s="966" t="s">
        <v>433</v>
      </c>
      <c r="C29" s="967" t="s">
        <v>434</v>
      </c>
      <c r="D29" s="1217"/>
      <c r="E29" s="1297"/>
      <c r="F29" s="1297"/>
      <c r="G29" s="1266"/>
      <c r="H29" s="1266"/>
      <c r="I29" s="1267"/>
    </row>
    <row r="30" spans="1:9">
      <c r="A30" s="1298"/>
      <c r="B30" s="955" t="s">
        <v>908</v>
      </c>
      <c r="C30" s="967" t="s">
        <v>348</v>
      </c>
      <c r="D30" s="1217"/>
      <c r="E30" s="1299"/>
      <c r="F30" s="1299"/>
      <c r="G30" s="1266"/>
      <c r="H30" s="1266"/>
      <c r="I30" s="1267"/>
    </row>
    <row r="31" spans="1:9">
      <c r="A31" s="1298"/>
      <c r="B31" s="955" t="s">
        <v>909</v>
      </c>
      <c r="C31" s="967" t="s">
        <v>348</v>
      </c>
      <c r="D31" s="1217"/>
      <c r="E31" s="1299"/>
      <c r="F31" s="1030"/>
      <c r="G31" s="1266"/>
      <c r="H31" s="1266"/>
      <c r="I31" s="1267"/>
    </row>
    <row r="32" spans="1:9">
      <c r="A32" s="1249">
        <v>6</v>
      </c>
      <c r="B32" s="966" t="s">
        <v>435</v>
      </c>
      <c r="C32" s="967" t="s">
        <v>434</v>
      </c>
      <c r="D32" s="1217"/>
      <c r="E32" s="1297"/>
      <c r="F32" s="1297"/>
      <c r="G32" s="1266"/>
      <c r="H32" s="1266"/>
      <c r="I32" s="1267"/>
    </row>
    <row r="33" spans="1:9">
      <c r="A33" s="1298"/>
      <c r="B33" s="955" t="s">
        <v>908</v>
      </c>
      <c r="C33" s="967" t="s">
        <v>348</v>
      </c>
      <c r="D33" s="1217"/>
      <c r="E33" s="1299"/>
      <c r="F33" s="1299"/>
      <c r="G33" s="1266"/>
      <c r="H33" s="1266"/>
      <c r="I33" s="1296"/>
    </row>
    <row r="34" spans="1:9">
      <c r="A34" s="1298"/>
      <c r="B34" s="955" t="s">
        <v>910</v>
      </c>
      <c r="C34" s="967" t="s">
        <v>348</v>
      </c>
      <c r="D34" s="1217"/>
      <c r="E34" s="1299"/>
      <c r="F34" s="1299"/>
      <c r="G34" s="1266"/>
      <c r="H34" s="1266"/>
      <c r="I34" s="1296"/>
    </row>
    <row r="35" spans="1:9">
      <c r="A35" s="1298"/>
      <c r="B35" s="955" t="s">
        <v>555</v>
      </c>
      <c r="C35" s="967" t="s">
        <v>348</v>
      </c>
      <c r="D35" s="1217"/>
      <c r="E35" s="1299"/>
      <c r="F35" s="1030"/>
      <c r="G35" s="1266"/>
      <c r="H35" s="1266"/>
      <c r="I35" s="1296"/>
    </row>
    <row r="36" spans="1:9">
      <c r="A36" s="1298"/>
      <c r="B36" s="955" t="s">
        <v>556</v>
      </c>
      <c r="C36" s="967" t="s">
        <v>348</v>
      </c>
      <c r="D36" s="1217"/>
      <c r="E36" s="1299"/>
      <c r="F36" s="1030"/>
      <c r="G36" s="1266"/>
      <c r="H36" s="1266"/>
      <c r="I36" s="1296"/>
    </row>
    <row r="37" spans="1:9">
      <c r="A37" s="1298"/>
      <c r="B37" s="955" t="s">
        <v>436</v>
      </c>
      <c r="C37" s="967" t="s">
        <v>5</v>
      </c>
      <c r="D37" s="1217"/>
      <c r="E37" s="1299"/>
      <c r="F37" s="1030"/>
      <c r="G37" s="1266"/>
      <c r="H37" s="1266"/>
      <c r="I37" s="1296"/>
    </row>
    <row r="38" spans="1:9" ht="17.25" thickBot="1">
      <c r="A38" s="1300"/>
      <c r="B38" s="1301"/>
      <c r="C38" s="1302"/>
      <c r="D38" s="1301"/>
      <c r="E38" s="1301"/>
      <c r="F38" s="1301"/>
      <c r="G38" s="1301"/>
      <c r="H38" s="1301"/>
      <c r="I38" s="1303"/>
    </row>
  </sheetData>
  <mergeCells count="11">
    <mergeCell ref="A3:I3"/>
    <mergeCell ref="A1:I1"/>
    <mergeCell ref="A4:I4"/>
    <mergeCell ref="A5:A6"/>
    <mergeCell ref="B5:B6"/>
    <mergeCell ref="C5:C6"/>
    <mergeCell ref="I5:I6"/>
    <mergeCell ref="A2:I2"/>
    <mergeCell ref="D5:D6"/>
    <mergeCell ref="E5:F5"/>
    <mergeCell ref="G5:H5"/>
  </mergeCells>
  <phoneticPr fontId="24" type="noConversion"/>
  <printOptions horizontalCentered="1"/>
  <pageMargins left="0.39370078740157483" right="0.39370078740157483" top="0.59055118110236227" bottom="0.39370078740157483" header="0.31496062992125984" footer="0"/>
  <pageSetup paperSize="9" scale="80" firstPageNumber="138" fitToHeight="0" orientation="landscape" r:id="rId1"/>
  <headerFooter alignWithMargins="0">
    <oddHeader>&amp;C&amp;P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35"/>
  <sheetViews>
    <sheetView zoomScale="70" zoomScaleNormal="70" zoomScaleSheetLayoutView="100" workbookViewId="0">
      <selection activeCell="E20" sqref="E20"/>
    </sheetView>
  </sheetViews>
  <sheetFormatPr defaultColWidth="9.140625" defaultRowHeight="16.5"/>
  <cols>
    <col min="1" max="1" width="5.7109375" style="363" customWidth="1"/>
    <col min="2" max="2" width="55.7109375" style="364" customWidth="1"/>
    <col min="3" max="3" width="14.7109375" style="390" customWidth="1"/>
    <col min="4" max="8" width="14.7109375" style="365" customWidth="1"/>
    <col min="9" max="9" width="10" style="363" bestFit="1" customWidth="1"/>
    <col min="10" max="16384" width="9.140625" style="365"/>
  </cols>
  <sheetData>
    <row r="1" spans="1:9">
      <c r="A1" s="1534" t="s">
        <v>305</v>
      </c>
      <c r="B1" s="1534"/>
      <c r="C1" s="1534"/>
      <c r="D1" s="1534"/>
      <c r="E1" s="1534"/>
      <c r="F1" s="1534"/>
      <c r="G1" s="1534"/>
      <c r="H1" s="1534"/>
      <c r="I1" s="1534"/>
    </row>
    <row r="2" spans="1:9">
      <c r="A2" s="1534" t="s">
        <v>550</v>
      </c>
      <c r="B2" s="1534"/>
      <c r="C2" s="1534"/>
      <c r="D2" s="1534"/>
      <c r="E2" s="1534"/>
      <c r="F2" s="1534"/>
      <c r="G2" s="1534"/>
      <c r="H2" s="1534"/>
      <c r="I2" s="1534"/>
    </row>
    <row r="3" spans="1:9">
      <c r="A3" s="1533" t="str">
        <f>'bieu 3'!A3:I3</f>
        <v>(Kèm theo Báo cáo số 238/BC-UBND ngày 30/6/2023 của UBND huyện Sơn Tây)</v>
      </c>
      <c r="B3" s="1533"/>
      <c r="C3" s="1533"/>
      <c r="D3" s="1533"/>
      <c r="E3" s="1533"/>
      <c r="F3" s="1533"/>
      <c r="G3" s="1533"/>
      <c r="H3" s="1533"/>
      <c r="I3" s="1533"/>
    </row>
    <row r="4" spans="1:9" hidden="1">
      <c r="A4" s="1532"/>
      <c r="B4" s="1532"/>
      <c r="C4" s="1532"/>
      <c r="D4" s="1532"/>
      <c r="E4" s="1532"/>
      <c r="F4" s="1532"/>
      <c r="G4" s="1532"/>
      <c r="H4" s="1532"/>
      <c r="I4" s="1532"/>
    </row>
    <row r="5" spans="1:9" s="375" customFormat="1" ht="16.5" customHeight="1">
      <c r="A5" s="1535" t="s">
        <v>501</v>
      </c>
      <c r="B5" s="1535" t="s">
        <v>289</v>
      </c>
      <c r="C5" s="1535" t="s">
        <v>185</v>
      </c>
      <c r="D5" s="1540" t="s">
        <v>893</v>
      </c>
      <c r="E5" s="1535" t="s">
        <v>894</v>
      </c>
      <c r="F5" s="1535"/>
      <c r="G5" s="1535" t="s">
        <v>896</v>
      </c>
      <c r="H5" s="1535"/>
      <c r="I5" s="1536" t="s">
        <v>667</v>
      </c>
    </row>
    <row r="6" spans="1:9" s="375" customFormat="1" ht="66">
      <c r="A6" s="1535"/>
      <c r="B6" s="1535"/>
      <c r="C6" s="1535"/>
      <c r="D6" s="1541"/>
      <c r="E6" s="859" t="s">
        <v>544</v>
      </c>
      <c r="F6" s="858" t="s">
        <v>895</v>
      </c>
      <c r="G6" s="860" t="s">
        <v>900</v>
      </c>
      <c r="H6" s="860" t="s">
        <v>897</v>
      </c>
      <c r="I6" s="1536"/>
    </row>
    <row r="7" spans="1:9" s="766" customFormat="1">
      <c r="A7" s="748">
        <v>1</v>
      </c>
      <c r="B7" s="760" t="s">
        <v>298</v>
      </c>
      <c r="C7" s="748"/>
      <c r="D7" s="796"/>
      <c r="E7" s="796"/>
      <c r="F7" s="796"/>
      <c r="G7" s="796"/>
      <c r="H7" s="795"/>
      <c r="I7" s="748"/>
    </row>
    <row r="8" spans="1:9" s="766" customFormat="1">
      <c r="A8" s="772"/>
      <c r="B8" s="771" t="s">
        <v>315</v>
      </c>
      <c r="C8" s="750" t="s">
        <v>353</v>
      </c>
      <c r="D8" s="797"/>
      <c r="E8" s="779"/>
      <c r="F8" s="779"/>
      <c r="G8" s="798"/>
      <c r="H8" s="798"/>
      <c r="I8" s="847"/>
    </row>
    <row r="9" spans="1:9" s="804" customFormat="1" ht="33">
      <c r="A9" s="799"/>
      <c r="B9" s="800" t="s">
        <v>316</v>
      </c>
      <c r="C9" s="820" t="s">
        <v>353</v>
      </c>
      <c r="D9" s="801"/>
      <c r="E9" s="802"/>
      <c r="F9" s="802"/>
      <c r="G9" s="803"/>
      <c r="H9" s="803"/>
      <c r="I9" s="847"/>
    </row>
    <row r="10" spans="1:9" s="804" customFormat="1">
      <c r="A10" s="799"/>
      <c r="B10" s="740" t="s">
        <v>468</v>
      </c>
      <c r="C10" s="741" t="s">
        <v>353</v>
      </c>
      <c r="D10" s="805"/>
      <c r="E10" s="806"/>
      <c r="F10" s="806"/>
      <c r="G10" s="805"/>
      <c r="H10" s="805"/>
      <c r="I10" s="847"/>
    </row>
    <row r="11" spans="1:9" s="804" customFormat="1">
      <c r="A11" s="799"/>
      <c r="B11" s="742" t="s">
        <v>354</v>
      </c>
      <c r="C11" s="741" t="s">
        <v>348</v>
      </c>
      <c r="D11" s="739"/>
      <c r="E11" s="821"/>
      <c r="F11" s="821"/>
      <c r="G11" s="807"/>
      <c r="H11" s="807"/>
      <c r="I11" s="847"/>
    </row>
    <row r="12" spans="1:9" s="804" customFormat="1">
      <c r="A12" s="799"/>
      <c r="B12" s="742" t="s">
        <v>355</v>
      </c>
      <c r="C12" s="741" t="s">
        <v>348</v>
      </c>
      <c r="D12" s="739"/>
      <c r="E12" s="821"/>
      <c r="F12" s="821"/>
      <c r="G12" s="807"/>
      <c r="H12" s="807"/>
      <c r="I12" s="847"/>
    </row>
    <row r="13" spans="1:9" s="804" customFormat="1">
      <c r="A13" s="799"/>
      <c r="B13" s="742" t="s">
        <v>356</v>
      </c>
      <c r="C13" s="741" t="s">
        <v>348</v>
      </c>
      <c r="D13" s="739"/>
      <c r="E13" s="821"/>
      <c r="F13" s="821"/>
      <c r="G13" s="807"/>
      <c r="H13" s="807"/>
      <c r="I13" s="847"/>
    </row>
    <row r="14" spans="1:9" s="804" customFormat="1">
      <c r="A14" s="799"/>
      <c r="B14" s="742" t="s">
        <v>357</v>
      </c>
      <c r="C14" s="741" t="s">
        <v>348</v>
      </c>
      <c r="D14" s="739"/>
      <c r="E14" s="821"/>
      <c r="F14" s="821"/>
      <c r="G14" s="807"/>
      <c r="H14" s="807"/>
      <c r="I14" s="847"/>
    </row>
    <row r="15" spans="1:9" s="804" customFormat="1">
      <c r="A15" s="799"/>
      <c r="B15" s="742" t="s">
        <v>358</v>
      </c>
      <c r="C15" s="741" t="s">
        <v>348</v>
      </c>
      <c r="D15" s="739"/>
      <c r="E15" s="821"/>
      <c r="F15" s="821"/>
      <c r="G15" s="807"/>
      <c r="H15" s="807"/>
      <c r="I15" s="847"/>
    </row>
    <row r="16" spans="1:9" s="804" customFormat="1">
      <c r="A16" s="799"/>
      <c r="B16" s="742" t="s">
        <v>359</v>
      </c>
      <c r="C16" s="741" t="s">
        <v>348</v>
      </c>
      <c r="D16" s="739"/>
      <c r="E16" s="821"/>
      <c r="F16" s="821"/>
      <c r="G16" s="807"/>
      <c r="H16" s="807"/>
      <c r="I16" s="847"/>
    </row>
    <row r="17" spans="1:9" s="804" customFormat="1">
      <c r="A17" s="799"/>
      <c r="B17" s="738" t="s">
        <v>360</v>
      </c>
      <c r="C17" s="741" t="s">
        <v>348</v>
      </c>
      <c r="D17" s="739"/>
      <c r="E17" s="821"/>
      <c r="F17" s="821"/>
      <c r="G17" s="807"/>
      <c r="H17" s="807"/>
      <c r="I17" s="847"/>
    </row>
    <row r="18" spans="1:9" s="804" customFormat="1">
      <c r="A18" s="799"/>
      <c r="B18" s="742" t="s">
        <v>361</v>
      </c>
      <c r="C18" s="741" t="s">
        <v>348</v>
      </c>
      <c r="D18" s="739"/>
      <c r="E18" s="821"/>
      <c r="F18" s="821"/>
      <c r="G18" s="807"/>
      <c r="H18" s="807"/>
      <c r="I18" s="847"/>
    </row>
    <row r="19" spans="1:9" s="804" customFormat="1">
      <c r="A19" s="799"/>
      <c r="B19" s="742" t="s">
        <v>362</v>
      </c>
      <c r="C19" s="741" t="s">
        <v>348</v>
      </c>
      <c r="D19" s="739"/>
      <c r="E19" s="821"/>
      <c r="F19" s="821"/>
      <c r="G19" s="807"/>
      <c r="H19" s="807"/>
      <c r="I19" s="847"/>
    </row>
    <row r="20" spans="1:9" s="804" customFormat="1">
      <c r="A20" s="799"/>
      <c r="B20" s="742" t="s">
        <v>363</v>
      </c>
      <c r="C20" s="741" t="s">
        <v>348</v>
      </c>
      <c r="D20" s="739"/>
      <c r="E20" s="821"/>
      <c r="F20" s="821"/>
      <c r="G20" s="807"/>
      <c r="H20" s="807"/>
      <c r="I20" s="847"/>
    </row>
    <row r="21" spans="1:9" s="804" customFormat="1">
      <c r="A21" s="799"/>
      <c r="B21" s="742" t="s">
        <v>364</v>
      </c>
      <c r="C21" s="741" t="s">
        <v>348</v>
      </c>
      <c r="D21" s="739"/>
      <c r="E21" s="821"/>
      <c r="F21" s="821"/>
      <c r="G21" s="807"/>
      <c r="H21" s="807"/>
      <c r="I21" s="847"/>
    </row>
    <row r="22" spans="1:9" s="804" customFormat="1">
      <c r="A22" s="799"/>
      <c r="B22" s="742" t="s">
        <v>530</v>
      </c>
      <c r="C22" s="741"/>
      <c r="D22" s="739"/>
      <c r="E22" s="821"/>
      <c r="F22" s="821"/>
      <c r="G22" s="807"/>
      <c r="H22" s="807"/>
      <c r="I22" s="847"/>
    </row>
    <row r="23" spans="1:9" s="804" customFormat="1" ht="49.5">
      <c r="A23" s="799"/>
      <c r="B23" s="808" t="s">
        <v>537</v>
      </c>
      <c r="C23" s="741" t="s">
        <v>348</v>
      </c>
      <c r="D23" s="739"/>
      <c r="E23" s="821"/>
      <c r="F23" s="821"/>
      <c r="G23" s="807"/>
      <c r="H23" s="807"/>
      <c r="I23" s="847"/>
    </row>
    <row r="24" spans="1:9" s="766" customFormat="1">
      <c r="A24" s="809">
        <v>2</v>
      </c>
      <c r="B24" s="810" t="s">
        <v>297</v>
      </c>
      <c r="C24" s="809"/>
      <c r="D24" s="811"/>
      <c r="E24" s="812"/>
      <c r="F24" s="812"/>
      <c r="G24" s="813"/>
      <c r="H24" s="814"/>
      <c r="I24" s="772"/>
    </row>
    <row r="25" spans="1:9" s="766" customFormat="1">
      <c r="A25" s="809"/>
      <c r="B25" s="810" t="s">
        <v>317</v>
      </c>
      <c r="C25" s="741" t="s">
        <v>353</v>
      </c>
      <c r="D25" s="815"/>
      <c r="E25" s="816"/>
      <c r="F25" s="816"/>
      <c r="G25" s="815"/>
      <c r="H25" s="815"/>
      <c r="I25" s="847"/>
    </row>
    <row r="26" spans="1:9" s="804" customFormat="1" ht="33">
      <c r="A26" s="799"/>
      <c r="B26" s="800" t="s">
        <v>318</v>
      </c>
      <c r="C26" s="820" t="s">
        <v>353</v>
      </c>
      <c r="D26" s="815"/>
      <c r="E26" s="817"/>
      <c r="F26" s="817"/>
      <c r="G26" s="815"/>
      <c r="H26" s="815"/>
      <c r="I26" s="847"/>
    </row>
    <row r="27" spans="1:9" s="804" customFormat="1">
      <c r="A27" s="818"/>
      <c r="B27" s="749" t="s">
        <v>469</v>
      </c>
      <c r="C27" s="750"/>
      <c r="D27" s="815"/>
      <c r="E27" s="819"/>
      <c r="F27" s="819"/>
      <c r="G27" s="815"/>
      <c r="H27" s="815"/>
      <c r="I27" s="847"/>
    </row>
    <row r="28" spans="1:9" s="804" customFormat="1">
      <c r="A28" s="818"/>
      <c r="B28" s="753" t="s">
        <v>365</v>
      </c>
      <c r="C28" s="750" t="s">
        <v>348</v>
      </c>
      <c r="D28" s="739"/>
      <c r="E28" s="822"/>
      <c r="F28" s="822"/>
      <c r="G28" s="739"/>
      <c r="H28" s="739"/>
      <c r="I28" s="847"/>
    </row>
    <row r="29" spans="1:9" s="804" customFormat="1">
      <c r="A29" s="818"/>
      <c r="B29" s="753" t="s">
        <v>366</v>
      </c>
      <c r="C29" s="750" t="s">
        <v>348</v>
      </c>
      <c r="D29" s="739"/>
      <c r="E29" s="822"/>
      <c r="F29" s="822"/>
      <c r="G29" s="739"/>
      <c r="H29" s="739"/>
      <c r="I29" s="847"/>
    </row>
    <row r="30" spans="1:9" s="804" customFormat="1">
      <c r="A30" s="818"/>
      <c r="B30" s="753" t="s">
        <v>367</v>
      </c>
      <c r="C30" s="750" t="s">
        <v>348</v>
      </c>
      <c r="D30" s="739"/>
      <c r="E30" s="822"/>
      <c r="F30" s="822"/>
      <c r="G30" s="739"/>
      <c r="H30" s="739"/>
      <c r="I30" s="847"/>
    </row>
    <row r="31" spans="1:9" s="804" customFormat="1">
      <c r="A31" s="818"/>
      <c r="B31" s="753" t="s">
        <v>470</v>
      </c>
      <c r="C31" s="750" t="s">
        <v>348</v>
      </c>
      <c r="D31" s="739"/>
      <c r="E31" s="822"/>
      <c r="F31" s="822"/>
      <c r="G31" s="739"/>
      <c r="H31" s="739"/>
      <c r="I31" s="847"/>
    </row>
    <row r="32" spans="1:9" s="804" customFormat="1">
      <c r="A32" s="818"/>
      <c r="B32" s="753" t="s">
        <v>471</v>
      </c>
      <c r="C32" s="750" t="s">
        <v>348</v>
      </c>
      <c r="D32" s="739"/>
      <c r="E32" s="822"/>
      <c r="F32" s="822"/>
      <c r="G32" s="739"/>
      <c r="H32" s="739"/>
      <c r="I32" s="847"/>
    </row>
    <row r="33" spans="1:9" s="804" customFormat="1" ht="33">
      <c r="A33" s="818"/>
      <c r="B33" s="752" t="s">
        <v>493</v>
      </c>
      <c r="C33" s="750" t="s">
        <v>348</v>
      </c>
      <c r="D33" s="739"/>
      <c r="E33" s="822"/>
      <c r="F33" s="822"/>
      <c r="G33" s="739"/>
      <c r="H33" s="739"/>
      <c r="I33" s="847"/>
    </row>
    <row r="34" spans="1:9" s="804" customFormat="1">
      <c r="A34" s="818"/>
      <c r="B34" s="752" t="s">
        <v>494</v>
      </c>
      <c r="C34" s="750" t="s">
        <v>348</v>
      </c>
      <c r="D34" s="739"/>
      <c r="E34" s="822"/>
      <c r="F34" s="822"/>
      <c r="G34" s="739"/>
      <c r="H34" s="739"/>
      <c r="I34" s="847"/>
    </row>
    <row r="35" spans="1:9">
      <c r="A35" s="758"/>
      <c r="B35" s="376"/>
      <c r="C35" s="758"/>
      <c r="D35" s="376"/>
      <c r="E35" s="376"/>
      <c r="F35" s="376"/>
      <c r="G35" s="376"/>
      <c r="H35" s="376"/>
      <c r="I35" s="758"/>
    </row>
  </sheetData>
  <mergeCells count="11">
    <mergeCell ref="A3:I3"/>
    <mergeCell ref="A1:I1"/>
    <mergeCell ref="A4:I4"/>
    <mergeCell ref="A5:A6"/>
    <mergeCell ref="B5:B6"/>
    <mergeCell ref="C5:C6"/>
    <mergeCell ref="I5:I6"/>
    <mergeCell ref="A2:I2"/>
    <mergeCell ref="D5:D6"/>
    <mergeCell ref="E5:F5"/>
    <mergeCell ref="G5:H5"/>
  </mergeCells>
  <phoneticPr fontId="24" type="noConversion"/>
  <printOptions horizontalCentered="1"/>
  <pageMargins left="0.39370078740157483" right="0.39370078740157483" top="0.51181102362204722" bottom="0.19685039370078741" header="0.31496062992125984" footer="0"/>
  <pageSetup paperSize="9" scale="80" firstPageNumber="138" fitToHeight="0" orientation="landscape" r:id="rId1"/>
  <headerFooter alignWithMargins="0">
    <oddHeader>&amp;C&amp;P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5"/>
  <sheetViews>
    <sheetView zoomScale="85" zoomScaleNormal="85" zoomScaleSheetLayoutView="115" workbookViewId="0">
      <pane ySplit="6" topLeftCell="A7" activePane="bottomLeft" state="frozen"/>
      <selection pane="bottomLeft" activeCell="J1" sqref="J1:J1048576"/>
    </sheetView>
  </sheetViews>
  <sheetFormatPr defaultColWidth="9.140625" defaultRowHeight="16.5"/>
  <cols>
    <col min="1" max="1" width="5.7109375" style="363" customWidth="1"/>
    <col min="2" max="2" width="55.7109375" style="364" customWidth="1"/>
    <col min="3" max="3" width="14.7109375" style="390" customWidth="1"/>
    <col min="4" max="8" width="14.7109375" style="365" customWidth="1"/>
    <col min="9" max="9" width="9.7109375" style="1095" bestFit="1" customWidth="1"/>
    <col min="10" max="13" width="9.140625" style="365" customWidth="1"/>
    <col min="14" max="16384" width="9.140625" style="365"/>
  </cols>
  <sheetData>
    <row r="1" spans="1:10">
      <c r="A1" s="1534" t="s">
        <v>306</v>
      </c>
      <c r="B1" s="1534"/>
      <c r="C1" s="1534"/>
      <c r="D1" s="1534"/>
      <c r="E1" s="1534"/>
      <c r="F1" s="1534"/>
      <c r="G1" s="1534"/>
      <c r="H1" s="1534"/>
      <c r="I1" s="1534"/>
    </row>
    <row r="2" spans="1:10">
      <c r="A2" s="1534" t="s">
        <v>551</v>
      </c>
      <c r="B2" s="1534"/>
      <c r="C2" s="1534"/>
      <c r="D2" s="1534"/>
      <c r="E2" s="1534"/>
      <c r="F2" s="1534"/>
      <c r="G2" s="1534"/>
      <c r="H2" s="1534"/>
      <c r="I2" s="1534"/>
    </row>
    <row r="3" spans="1:10">
      <c r="A3" s="1533" t="str">
        <f>'BM5 - ok'!A3:I3</f>
        <v>(Kèm theo Báo cáo số 238/BC-UBND ngày 30/6/2023 của UBND huyện Sơn Tây)</v>
      </c>
      <c r="B3" s="1533"/>
      <c r="C3" s="1533"/>
      <c r="D3" s="1533"/>
      <c r="E3" s="1533"/>
      <c r="F3" s="1533"/>
      <c r="G3" s="1533"/>
      <c r="H3" s="1533"/>
      <c r="I3" s="1533"/>
    </row>
    <row r="4" spans="1:10" ht="17.25" thickBot="1">
      <c r="A4" s="1520"/>
      <c r="B4" s="1520"/>
      <c r="C4" s="1520"/>
      <c r="D4" s="1520"/>
      <c r="E4" s="1520"/>
      <c r="F4" s="1520"/>
      <c r="G4" s="1520"/>
      <c r="H4" s="1520"/>
      <c r="I4" s="1520"/>
    </row>
    <row r="5" spans="1:10" s="375" customFormat="1" ht="16.5" customHeight="1">
      <c r="A5" s="1537" t="s">
        <v>501</v>
      </c>
      <c r="B5" s="1538" t="s">
        <v>289</v>
      </c>
      <c r="C5" s="1538" t="s">
        <v>185</v>
      </c>
      <c r="D5" s="1511" t="s">
        <v>1173</v>
      </c>
      <c r="E5" s="1511" t="s">
        <v>1174</v>
      </c>
      <c r="F5" s="1511"/>
      <c r="G5" s="1511" t="s">
        <v>896</v>
      </c>
      <c r="H5" s="1511"/>
      <c r="I5" s="1539" t="s">
        <v>667</v>
      </c>
    </row>
    <row r="6" spans="1:10" s="375" customFormat="1" ht="66">
      <c r="A6" s="1525"/>
      <c r="B6" s="1523"/>
      <c r="C6" s="1523"/>
      <c r="D6" s="1530"/>
      <c r="E6" s="1423" t="s">
        <v>544</v>
      </c>
      <c r="F6" s="1423" t="s">
        <v>895</v>
      </c>
      <c r="G6" s="1100" t="s">
        <v>1175</v>
      </c>
      <c r="H6" s="1100" t="s">
        <v>1176</v>
      </c>
      <c r="I6" s="1527"/>
    </row>
    <row r="7" spans="1:10">
      <c r="A7" s="1304">
        <v>1</v>
      </c>
      <c r="B7" s="746" t="s">
        <v>405</v>
      </c>
      <c r="C7" s="747"/>
      <c r="D7" s="824"/>
      <c r="E7" s="824"/>
      <c r="F7" s="824"/>
      <c r="G7" s="824"/>
      <c r="H7" s="824"/>
      <c r="I7" s="1305"/>
    </row>
    <row r="8" spans="1:10">
      <c r="A8" s="1306" t="s">
        <v>311</v>
      </c>
      <c r="B8" s="1307" t="s">
        <v>406</v>
      </c>
      <c r="C8" s="1014" t="s">
        <v>407</v>
      </c>
      <c r="D8" s="867">
        <v>1537</v>
      </c>
      <c r="E8" s="867">
        <v>1580</v>
      </c>
      <c r="F8" s="867">
        <v>1524</v>
      </c>
      <c r="G8" s="1308">
        <f>+F8/D8*100</f>
        <v>99.154196486662329</v>
      </c>
      <c r="H8" s="1308">
        <f>+F8/E8*100</f>
        <v>96.455696202531655</v>
      </c>
      <c r="I8" s="1309"/>
    </row>
    <row r="9" spans="1:10">
      <c r="A9" s="1306" t="s">
        <v>312</v>
      </c>
      <c r="B9" s="1037" t="s">
        <v>408</v>
      </c>
      <c r="C9" s="1014" t="s">
        <v>1000</v>
      </c>
      <c r="D9" s="1310"/>
      <c r="E9" s="867"/>
      <c r="F9" s="1310"/>
      <c r="G9" s="1311"/>
      <c r="H9" s="1311"/>
      <c r="I9" s="1309"/>
    </row>
    <row r="10" spans="1:10">
      <c r="A10" s="1306"/>
      <c r="B10" s="1307" t="s">
        <v>410</v>
      </c>
      <c r="C10" s="1014" t="s">
        <v>348</v>
      </c>
      <c r="D10" s="867">
        <v>2470</v>
      </c>
      <c r="E10" s="867">
        <v>2649</v>
      </c>
      <c r="F10" s="867">
        <v>2445</v>
      </c>
      <c r="G10" s="1308">
        <f>+F10/D10*100</f>
        <v>98.987854251012138</v>
      </c>
      <c r="H10" s="1308">
        <f>+F10/E10*100</f>
        <v>92.298980747451864</v>
      </c>
      <c r="I10" s="1309"/>
    </row>
    <row r="11" spans="1:10">
      <c r="A11" s="1306"/>
      <c r="B11" s="1307" t="s">
        <v>997</v>
      </c>
      <c r="C11" s="1014" t="s">
        <v>348</v>
      </c>
      <c r="D11" s="867">
        <v>1894</v>
      </c>
      <c r="E11" s="867">
        <v>1913</v>
      </c>
      <c r="F11" s="867">
        <v>1875</v>
      </c>
      <c r="G11" s="1308">
        <f>+F11/D11*100</f>
        <v>98.99683210137276</v>
      </c>
      <c r="H11" s="1308">
        <f>+F11/E11*100</f>
        <v>98.013591217982238</v>
      </c>
      <c r="I11" s="1309"/>
    </row>
    <row r="12" spans="1:10" s="804" customFormat="1">
      <c r="A12" s="1312"/>
      <c r="B12" s="1313" t="s">
        <v>557</v>
      </c>
      <c r="C12" s="1014" t="s">
        <v>348</v>
      </c>
      <c r="D12" s="1314">
        <v>200</v>
      </c>
      <c r="E12" s="1314">
        <v>200</v>
      </c>
      <c r="F12" s="1314">
        <v>200</v>
      </c>
      <c r="G12" s="1315">
        <f>+F12/D12*100</f>
        <v>100</v>
      </c>
      <c r="H12" s="1315">
        <f>+F12/E12*100</f>
        <v>100</v>
      </c>
      <c r="I12" s="1309"/>
      <c r="J12" s="1435"/>
    </row>
    <row r="13" spans="1:10">
      <c r="A13" s="1306"/>
      <c r="B13" s="1307" t="s">
        <v>998</v>
      </c>
      <c r="C13" s="1014" t="s">
        <v>348</v>
      </c>
      <c r="D13" s="1211">
        <v>514</v>
      </c>
      <c r="E13" s="1211">
        <v>774</v>
      </c>
      <c r="F13" s="1211">
        <v>523</v>
      </c>
      <c r="G13" s="1308">
        <f>+F13/D13*100</f>
        <v>101.75097276264592</v>
      </c>
      <c r="H13" s="1308">
        <f>+F13/E13*100</f>
        <v>67.571059431524546</v>
      </c>
      <c r="I13" s="1309"/>
    </row>
    <row r="14" spans="1:10" s="804" customFormat="1">
      <c r="A14" s="1312"/>
      <c r="B14" s="1313" t="s">
        <v>557</v>
      </c>
      <c r="C14" s="1316" t="s">
        <v>348</v>
      </c>
      <c r="D14" s="1317"/>
      <c r="E14" s="1317"/>
      <c r="F14" s="1317"/>
      <c r="G14" s="1318"/>
      <c r="H14" s="1318"/>
      <c r="I14" s="1309"/>
    </row>
    <row r="15" spans="1:10">
      <c r="A15" s="1306" t="s">
        <v>313</v>
      </c>
      <c r="B15" s="1307" t="s">
        <v>467</v>
      </c>
      <c r="C15" s="1014" t="s">
        <v>1000</v>
      </c>
      <c r="D15" s="1211"/>
      <c r="E15" s="1211"/>
      <c r="F15" s="1211"/>
      <c r="G15" s="1311"/>
      <c r="H15" s="1311"/>
      <c r="I15" s="1309"/>
    </row>
    <row r="16" spans="1:10">
      <c r="A16" s="1306" t="s">
        <v>397</v>
      </c>
      <c r="B16" s="1307" t="s">
        <v>999</v>
      </c>
      <c r="C16" s="1014" t="s">
        <v>1000</v>
      </c>
      <c r="D16" s="1319"/>
      <c r="E16" s="1319"/>
      <c r="F16" s="1319"/>
      <c r="G16" s="1311"/>
      <c r="H16" s="1311"/>
      <c r="I16" s="1309"/>
    </row>
    <row r="17" spans="1:9">
      <c r="A17" s="1306"/>
      <c r="B17" s="1046" t="s">
        <v>413</v>
      </c>
      <c r="C17" s="1011" t="s">
        <v>409</v>
      </c>
      <c r="D17" s="1320"/>
      <c r="E17" s="1320"/>
      <c r="F17" s="1320"/>
      <c r="G17" s="1311"/>
      <c r="H17" s="1311"/>
      <c r="I17" s="1309"/>
    </row>
    <row r="18" spans="1:9">
      <c r="A18" s="1306"/>
      <c r="B18" s="1046" t="s">
        <v>414</v>
      </c>
      <c r="C18" s="1011" t="s">
        <v>348</v>
      </c>
      <c r="D18" s="1320"/>
      <c r="E18" s="1320"/>
      <c r="F18" s="1320"/>
      <c r="G18" s="1311"/>
      <c r="H18" s="1311"/>
      <c r="I18" s="1309"/>
    </row>
    <row r="19" spans="1:9">
      <c r="A19" s="1306"/>
      <c r="B19" s="1046" t="s">
        <v>415</v>
      </c>
      <c r="C19" s="1011" t="s">
        <v>348</v>
      </c>
      <c r="D19" s="1320"/>
      <c r="E19" s="1320"/>
      <c r="F19" s="1320"/>
      <c r="G19" s="1311"/>
      <c r="H19" s="1311"/>
      <c r="I19" s="1309"/>
    </row>
    <row r="20" spans="1:9">
      <c r="A20" s="1321">
        <v>2</v>
      </c>
      <c r="B20" s="1199" t="s">
        <v>416</v>
      </c>
      <c r="C20" s="891" t="s">
        <v>5</v>
      </c>
      <c r="D20" s="1322">
        <v>99</v>
      </c>
      <c r="E20" s="1322">
        <v>98.5</v>
      </c>
      <c r="F20" s="1322">
        <v>99</v>
      </c>
      <c r="G20" s="1308">
        <f>+F20/D20*100</f>
        <v>100</v>
      </c>
      <c r="H20" s="1308">
        <f>+F20/E20*100</f>
        <v>100.50761421319795</v>
      </c>
      <c r="I20" s="1309"/>
    </row>
    <row r="21" spans="1:9">
      <c r="A21" s="1321">
        <v>3</v>
      </c>
      <c r="B21" s="1199" t="s">
        <v>1003</v>
      </c>
      <c r="C21" s="891"/>
      <c r="D21" s="1323"/>
      <c r="E21" s="1323"/>
      <c r="F21" s="1323"/>
      <c r="G21" s="1311"/>
      <c r="H21" s="1311"/>
      <c r="I21" s="1309"/>
    </row>
    <row r="22" spans="1:9">
      <c r="A22" s="1306"/>
      <c r="B22" s="1324" t="s">
        <v>410</v>
      </c>
      <c r="C22" s="891" t="s">
        <v>5</v>
      </c>
      <c r="D22" s="1308">
        <v>98.2</v>
      </c>
      <c r="E22" s="1308">
        <v>98</v>
      </c>
      <c r="F22" s="1308">
        <v>98.2</v>
      </c>
      <c r="G22" s="1308">
        <f>+F22/D22*100</f>
        <v>100</v>
      </c>
      <c r="H22" s="1308">
        <f>+F22/E22*100</f>
        <v>100.20408163265306</v>
      </c>
      <c r="I22" s="1309"/>
    </row>
    <row r="23" spans="1:9">
      <c r="A23" s="1306"/>
      <c r="B23" s="1324" t="s">
        <v>411</v>
      </c>
      <c r="C23" s="891" t="s">
        <v>348</v>
      </c>
      <c r="D23" s="1308">
        <v>99.2</v>
      </c>
      <c r="E23" s="1308">
        <v>100</v>
      </c>
      <c r="F23" s="1308">
        <v>99.2</v>
      </c>
      <c r="G23" s="1308">
        <f>+F23/D23*100</f>
        <v>100</v>
      </c>
      <c r="H23" s="1308">
        <f>+F23/E23*100</f>
        <v>99.2</v>
      </c>
      <c r="I23" s="1309"/>
    </row>
    <row r="24" spans="1:9">
      <c r="A24" s="1306"/>
      <c r="B24" s="1325" t="s">
        <v>412</v>
      </c>
      <c r="C24" s="891" t="s">
        <v>348</v>
      </c>
      <c r="D24" s="1323"/>
      <c r="E24" s="1323"/>
      <c r="F24" s="1323"/>
      <c r="G24" s="1311"/>
      <c r="H24" s="1311"/>
      <c r="I24" s="1309"/>
    </row>
    <row r="25" spans="1:9" s="766" customFormat="1" ht="17.25">
      <c r="A25" s="1321">
        <v>4</v>
      </c>
      <c r="B25" s="1326" t="s">
        <v>1004</v>
      </c>
      <c r="C25" s="1327"/>
      <c r="D25" s="1328"/>
      <c r="E25" s="1328"/>
      <c r="F25" s="1328"/>
      <c r="G25" s="1329"/>
      <c r="H25" s="1329"/>
      <c r="I25" s="1330"/>
    </row>
    <row r="26" spans="1:9">
      <c r="A26" s="1306"/>
      <c r="B26" s="1037" t="s">
        <v>1005</v>
      </c>
      <c r="C26" s="891"/>
      <c r="D26" s="1323"/>
      <c r="E26" s="1323"/>
      <c r="F26" s="1323"/>
      <c r="G26" s="1311"/>
      <c r="H26" s="1311"/>
      <c r="I26" s="1309"/>
    </row>
    <row r="27" spans="1:9">
      <c r="A27" s="1306"/>
      <c r="B27" s="1324" t="s">
        <v>1001</v>
      </c>
      <c r="C27" s="891" t="s">
        <v>402</v>
      </c>
      <c r="D27" s="1319">
        <v>9</v>
      </c>
      <c r="E27" s="1319">
        <v>9</v>
      </c>
      <c r="F27" s="1319">
        <v>9</v>
      </c>
      <c r="G27" s="1308">
        <f>+F27/D27*100</f>
        <v>100</v>
      </c>
      <c r="H27" s="1308">
        <f>+F27/E27*100</f>
        <v>100</v>
      </c>
      <c r="I27" s="1309"/>
    </row>
    <row r="28" spans="1:9">
      <c r="A28" s="1306"/>
      <c r="B28" s="1324" t="s">
        <v>1002</v>
      </c>
      <c r="C28" s="891" t="s">
        <v>5</v>
      </c>
      <c r="D28" s="1308">
        <v>100</v>
      </c>
      <c r="E28" s="1308">
        <v>100</v>
      </c>
      <c r="F28" s="1308">
        <v>100</v>
      </c>
      <c r="G28" s="1308">
        <f>+F28/D28*100</f>
        <v>100</v>
      </c>
      <c r="H28" s="1308">
        <f>+F28/E28*100</f>
        <v>100</v>
      </c>
      <c r="I28" s="1309"/>
    </row>
    <row r="29" spans="1:9">
      <c r="A29" s="1321">
        <v>5</v>
      </c>
      <c r="B29" s="1199" t="s">
        <v>418</v>
      </c>
      <c r="C29" s="891" t="s">
        <v>419</v>
      </c>
      <c r="D29" s="1319"/>
      <c r="E29" s="1319"/>
      <c r="F29" s="1319"/>
      <c r="G29" s="1311"/>
      <c r="H29" s="1311"/>
      <c r="I29" s="1309"/>
    </row>
    <row r="30" spans="1:9">
      <c r="A30" s="1306"/>
      <c r="B30" s="1331" t="s">
        <v>420</v>
      </c>
      <c r="C30" s="891" t="s">
        <v>348</v>
      </c>
      <c r="D30" s="1211">
        <v>3</v>
      </c>
      <c r="E30" s="1211">
        <v>3</v>
      </c>
      <c r="F30" s="1211">
        <v>3</v>
      </c>
      <c r="G30" s="1308">
        <f>+F30/D30*100</f>
        <v>100</v>
      </c>
      <c r="H30" s="1308">
        <f>+F30/E30*100</f>
        <v>100</v>
      </c>
      <c r="I30" s="1309"/>
    </row>
    <row r="31" spans="1:9">
      <c r="A31" s="1306"/>
      <c r="B31" s="1332" t="s">
        <v>410</v>
      </c>
      <c r="C31" s="891" t="s">
        <v>348</v>
      </c>
      <c r="D31" s="1211"/>
      <c r="E31" s="1211"/>
      <c r="F31" s="1211"/>
      <c r="G31" s="1308"/>
      <c r="H31" s="1308"/>
      <c r="I31" s="1309"/>
    </row>
    <row r="32" spans="1:9">
      <c r="A32" s="1306"/>
      <c r="B32" s="1332" t="s">
        <v>411</v>
      </c>
      <c r="C32" s="891" t="s">
        <v>348</v>
      </c>
      <c r="D32" s="1211">
        <v>0</v>
      </c>
      <c r="E32" s="1211">
        <v>0</v>
      </c>
      <c r="F32" s="1211">
        <v>0</v>
      </c>
      <c r="G32" s="1308"/>
      <c r="H32" s="1308"/>
      <c r="I32" s="1309"/>
    </row>
    <row r="33" spans="1:13">
      <c r="A33" s="1306"/>
      <c r="B33" s="1332" t="s">
        <v>911</v>
      </c>
      <c r="C33" s="891" t="s">
        <v>348</v>
      </c>
      <c r="D33" s="1211"/>
      <c r="E33" s="1211"/>
      <c r="F33" s="1211"/>
      <c r="G33" s="1308"/>
      <c r="H33" s="1308"/>
      <c r="I33" s="1309"/>
    </row>
    <row r="34" spans="1:13">
      <c r="A34" s="1306"/>
      <c r="B34" s="1332" t="s">
        <v>534</v>
      </c>
      <c r="C34" s="891" t="s">
        <v>348</v>
      </c>
      <c r="D34" s="1211">
        <v>3</v>
      </c>
      <c r="E34" s="1211">
        <v>3</v>
      </c>
      <c r="F34" s="1211">
        <v>3</v>
      </c>
      <c r="G34" s="1308"/>
      <c r="H34" s="1308">
        <f>+F34/E34*100</f>
        <v>100</v>
      </c>
      <c r="I34" s="1309"/>
    </row>
    <row r="35" spans="1:13">
      <c r="A35" s="1306"/>
      <c r="B35" s="1332" t="s">
        <v>412</v>
      </c>
      <c r="C35" s="891" t="s">
        <v>348</v>
      </c>
      <c r="D35" s="1319"/>
      <c r="E35" s="1319"/>
      <c r="F35" s="1319"/>
      <c r="G35" s="1308"/>
      <c r="H35" s="1308"/>
      <c r="I35" s="1309"/>
    </row>
    <row r="36" spans="1:13">
      <c r="A36" s="1321">
        <v>6</v>
      </c>
      <c r="B36" s="1199" t="s">
        <v>421</v>
      </c>
      <c r="C36" s="891"/>
      <c r="D36" s="1323"/>
      <c r="E36" s="1323"/>
      <c r="F36" s="1323"/>
      <c r="G36" s="1311"/>
      <c r="H36" s="1311"/>
      <c r="I36" s="1309"/>
    </row>
    <row r="37" spans="1:13">
      <c r="A37" s="1306"/>
      <c r="B37" s="1324" t="s">
        <v>420</v>
      </c>
      <c r="C37" s="891" t="s">
        <v>5</v>
      </c>
      <c r="D37" s="1161">
        <v>33.299999999999997</v>
      </c>
      <c r="E37" s="1161">
        <v>33.299999999999997</v>
      </c>
      <c r="F37" s="1161">
        <v>33.299999999999997</v>
      </c>
      <c r="G37" s="1308">
        <f>+F37/D37*100</f>
        <v>100</v>
      </c>
      <c r="H37" s="1308">
        <f>+F37/E37*100</f>
        <v>100</v>
      </c>
      <c r="I37" s="1309"/>
      <c r="M37" s="823">
        <f>93/215</f>
        <v>0.4325581395348837</v>
      </c>
    </row>
    <row r="38" spans="1:13">
      <c r="A38" s="1306"/>
      <c r="B38" s="1325" t="s">
        <v>410</v>
      </c>
      <c r="C38" s="891" t="s">
        <v>5</v>
      </c>
      <c r="D38" s="961"/>
      <c r="E38" s="961"/>
      <c r="F38" s="961"/>
      <c r="G38" s="1311"/>
      <c r="H38" s="1311"/>
      <c r="I38" s="1309"/>
      <c r="M38" s="823">
        <f t="shared" ref="M38:M42" si="0">89/215</f>
        <v>0.413953488372093</v>
      </c>
    </row>
    <row r="39" spans="1:13">
      <c r="A39" s="1306"/>
      <c r="B39" s="1325" t="s">
        <v>411</v>
      </c>
      <c r="C39" s="891" t="s">
        <v>5</v>
      </c>
      <c r="D39" s="1162"/>
      <c r="E39" s="1162"/>
      <c r="F39" s="1162"/>
      <c r="G39" s="1311"/>
      <c r="H39" s="1311"/>
      <c r="I39" s="1309"/>
      <c r="M39" s="823">
        <f t="shared" si="0"/>
        <v>0.413953488372093</v>
      </c>
    </row>
    <row r="40" spans="1:13">
      <c r="A40" s="1306"/>
      <c r="B40" s="1325" t="s">
        <v>911</v>
      </c>
      <c r="C40" s="891" t="s">
        <v>5</v>
      </c>
      <c r="D40" s="1333"/>
      <c r="E40" s="1333"/>
      <c r="F40" s="1333"/>
      <c r="G40" s="1311"/>
      <c r="H40" s="1311"/>
      <c r="I40" s="1309"/>
      <c r="M40" s="823">
        <f t="shared" si="0"/>
        <v>0.413953488372093</v>
      </c>
    </row>
    <row r="41" spans="1:13">
      <c r="A41" s="1306"/>
      <c r="B41" s="1325" t="s">
        <v>534</v>
      </c>
      <c r="C41" s="891" t="s">
        <v>5</v>
      </c>
      <c r="D41" s="1161">
        <v>30</v>
      </c>
      <c r="E41" s="1161">
        <v>30</v>
      </c>
      <c r="F41" s="1161">
        <v>30</v>
      </c>
      <c r="G41" s="1308"/>
      <c r="H41" s="1308">
        <f>+F41/E41*100</f>
        <v>100</v>
      </c>
      <c r="I41" s="1309"/>
      <c r="M41" s="823">
        <f t="shared" si="0"/>
        <v>0.413953488372093</v>
      </c>
    </row>
    <row r="42" spans="1:13">
      <c r="A42" s="1306"/>
      <c r="B42" s="1325" t="s">
        <v>412</v>
      </c>
      <c r="C42" s="891" t="s">
        <v>5</v>
      </c>
      <c r="D42" s="1334"/>
      <c r="E42" s="1334"/>
      <c r="F42" s="1334"/>
      <c r="G42" s="1311"/>
      <c r="H42" s="1311"/>
      <c r="I42" s="1309"/>
      <c r="M42" s="823">
        <f t="shared" si="0"/>
        <v>0.413953488372093</v>
      </c>
    </row>
    <row r="43" spans="1:13">
      <c r="A43" s="1265">
        <v>7</v>
      </c>
      <c r="B43" s="1335" t="s">
        <v>61</v>
      </c>
      <c r="C43" s="1336" t="s">
        <v>293</v>
      </c>
      <c r="D43" s="1337"/>
      <c r="E43" s="1337"/>
      <c r="F43" s="1337"/>
      <c r="G43" s="1338"/>
      <c r="H43" s="1338"/>
      <c r="I43" s="1309"/>
    </row>
    <row r="44" spans="1:13">
      <c r="A44" s="1274"/>
      <c r="B44" s="1046" t="s">
        <v>912</v>
      </c>
      <c r="C44" s="1336" t="s">
        <v>293</v>
      </c>
      <c r="D44" s="1337"/>
      <c r="E44" s="1337"/>
      <c r="F44" s="1337"/>
      <c r="G44" s="1338"/>
      <c r="H44" s="1338"/>
      <c r="I44" s="1309"/>
    </row>
    <row r="45" spans="1:13" ht="17.25" thickBot="1">
      <c r="A45" s="1300"/>
      <c r="B45" s="1301"/>
      <c r="C45" s="1302"/>
      <c r="D45" s="1301"/>
      <c r="E45" s="1301"/>
      <c r="F45" s="1301"/>
      <c r="G45" s="1301"/>
      <c r="H45" s="1301"/>
      <c r="I45" s="1339"/>
    </row>
  </sheetData>
  <mergeCells count="11">
    <mergeCell ref="A3:I3"/>
    <mergeCell ref="A1:I1"/>
    <mergeCell ref="A4:I4"/>
    <mergeCell ref="A5:A6"/>
    <mergeCell ref="B5:B6"/>
    <mergeCell ref="C5:C6"/>
    <mergeCell ref="I5:I6"/>
    <mergeCell ref="A2:I2"/>
    <mergeCell ref="D5:D6"/>
    <mergeCell ref="E5:F5"/>
    <mergeCell ref="G5:H5"/>
  </mergeCells>
  <phoneticPr fontId="24" type="noConversion"/>
  <printOptions horizontalCentered="1"/>
  <pageMargins left="0.39370078740157483" right="0.39370078740157483" top="0.59055118110236227" bottom="0.39370078740157483" header="0.31496062992125984" footer="0"/>
  <pageSetup paperSize="9" scale="80" firstPageNumber="138" fitToHeight="0" orientation="landscape" r:id="rId1"/>
  <headerFooter alignWithMargins="0">
    <oddHeader>&amp;C&amp;P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85" zoomScaleNormal="85" zoomScaleSheetLayoutView="100" workbookViewId="0">
      <pane ySplit="6" topLeftCell="A7" activePane="bottomLeft" state="frozen"/>
      <selection pane="bottomLeft" activeCell="A2" sqref="A2:I2"/>
    </sheetView>
  </sheetViews>
  <sheetFormatPr defaultColWidth="9.140625" defaultRowHeight="16.5"/>
  <cols>
    <col min="1" max="1" width="5.7109375" style="404" customWidth="1"/>
    <col min="2" max="2" width="55.7109375" style="405" customWidth="1"/>
    <col min="3" max="3" width="14.7109375" style="406" customWidth="1"/>
    <col min="4" max="8" width="14.7109375" style="377" customWidth="1"/>
    <col min="9" max="9" width="9.7109375" style="1097" bestFit="1" customWidth="1"/>
    <col min="10" max="13" width="9.140625" style="377" customWidth="1"/>
    <col min="14" max="14" width="10.85546875" style="377" customWidth="1"/>
    <col min="15" max="15" width="14" style="377" customWidth="1"/>
    <col min="16" max="16384" width="9.140625" style="377"/>
  </cols>
  <sheetData>
    <row r="1" spans="1:15">
      <c r="A1" s="1543" t="s">
        <v>305</v>
      </c>
      <c r="B1" s="1543"/>
      <c r="C1" s="1543"/>
      <c r="D1" s="1543"/>
      <c r="E1" s="1543"/>
      <c r="F1" s="1543"/>
      <c r="G1" s="1543"/>
      <c r="H1" s="1543"/>
      <c r="I1" s="1543"/>
    </row>
    <row r="2" spans="1:15">
      <c r="A2" s="1545" t="s">
        <v>974</v>
      </c>
      <c r="B2" s="1545"/>
      <c r="C2" s="1545"/>
      <c r="D2" s="1545"/>
      <c r="E2" s="1545"/>
      <c r="F2" s="1545"/>
      <c r="G2" s="1545"/>
      <c r="H2" s="1545"/>
      <c r="I2" s="1545"/>
    </row>
    <row r="3" spans="1:15">
      <c r="A3" s="1542" t="str">
        <f>bieu4!A3:I3</f>
        <v>(Kèm theo Báo cáo số 238/BC-UBND ngày 30/6/2023 của UBND huyện Sơn Tây)</v>
      </c>
      <c r="B3" s="1542"/>
      <c r="C3" s="1542"/>
      <c r="D3" s="1542"/>
      <c r="E3" s="1542"/>
      <c r="F3" s="1542"/>
      <c r="G3" s="1542"/>
      <c r="H3" s="1542"/>
      <c r="I3" s="1542"/>
    </row>
    <row r="4" spans="1:15" ht="17.25" thickBot="1">
      <c r="A4" s="1544"/>
      <c r="B4" s="1544"/>
      <c r="C4" s="1544"/>
      <c r="D4" s="1544"/>
      <c r="E4" s="1544"/>
      <c r="F4" s="1544"/>
      <c r="G4" s="1544"/>
      <c r="H4" s="1544"/>
      <c r="I4" s="1544"/>
    </row>
    <row r="5" spans="1:15" s="375" customFormat="1" ht="16.5" customHeight="1">
      <c r="A5" s="1537" t="s">
        <v>501</v>
      </c>
      <c r="B5" s="1538" t="s">
        <v>289</v>
      </c>
      <c r="C5" s="1538" t="s">
        <v>185</v>
      </c>
      <c r="D5" s="1511" t="s">
        <v>1173</v>
      </c>
      <c r="E5" s="1511" t="s">
        <v>1174</v>
      </c>
      <c r="F5" s="1511"/>
      <c r="G5" s="1511" t="s">
        <v>896</v>
      </c>
      <c r="H5" s="1511"/>
      <c r="I5" s="1539" t="s">
        <v>667</v>
      </c>
    </row>
    <row r="6" spans="1:15" s="375" customFormat="1" ht="66">
      <c r="A6" s="1525"/>
      <c r="B6" s="1523"/>
      <c r="C6" s="1523"/>
      <c r="D6" s="1530"/>
      <c r="E6" s="1429" t="s">
        <v>544</v>
      </c>
      <c r="F6" s="1429" t="s">
        <v>895</v>
      </c>
      <c r="G6" s="1100" t="s">
        <v>1175</v>
      </c>
      <c r="H6" s="1100" t="s">
        <v>1176</v>
      </c>
      <c r="I6" s="1527"/>
    </row>
    <row r="7" spans="1:15" s="827" customFormat="1" ht="17.25">
      <c r="A7" s="1340" t="s">
        <v>3</v>
      </c>
      <c r="B7" s="826" t="s">
        <v>976</v>
      </c>
      <c r="C7" s="825"/>
      <c r="D7" s="1010"/>
      <c r="E7" s="1010"/>
      <c r="F7" s="1010"/>
      <c r="G7" s="1010"/>
      <c r="H7" s="1010"/>
      <c r="I7" s="1341"/>
      <c r="J7" s="834"/>
      <c r="K7" s="834"/>
      <c r="L7" s="834"/>
      <c r="M7" s="834"/>
      <c r="N7" s="834"/>
      <c r="O7" s="835"/>
    </row>
    <row r="8" spans="1:15" s="827" customFormat="1" ht="17.25">
      <c r="A8" s="1342">
        <v>1</v>
      </c>
      <c r="B8" s="1012" t="s">
        <v>959</v>
      </c>
      <c r="C8" s="1011" t="s">
        <v>970</v>
      </c>
      <c r="D8" s="936"/>
      <c r="E8" s="947"/>
      <c r="F8" s="936"/>
      <c r="G8" s="936"/>
      <c r="H8" s="936"/>
      <c r="I8" s="1343"/>
      <c r="J8" s="834"/>
      <c r="K8" s="834"/>
      <c r="L8" s="834"/>
      <c r="M8" s="834"/>
      <c r="N8" s="834"/>
      <c r="O8" s="835"/>
    </row>
    <row r="9" spans="1:15" s="827" customFormat="1" ht="17.25">
      <c r="A9" s="1344"/>
      <c r="B9" s="1015" t="s">
        <v>1038</v>
      </c>
      <c r="C9" s="1014" t="s">
        <v>348</v>
      </c>
      <c r="D9" s="936"/>
      <c r="E9" s="947"/>
      <c r="F9" s="936"/>
      <c r="G9" s="936"/>
      <c r="H9" s="936"/>
      <c r="I9" s="1343"/>
      <c r="J9" s="834"/>
      <c r="K9" s="834"/>
      <c r="L9" s="834"/>
      <c r="M9" s="834"/>
      <c r="N9" s="834"/>
      <c r="O9" s="835"/>
    </row>
    <row r="10" spans="1:15" s="827" customFormat="1" ht="17.25">
      <c r="A10" s="1344"/>
      <c r="B10" s="1016" t="s">
        <v>960</v>
      </c>
      <c r="C10" s="1014" t="s">
        <v>348</v>
      </c>
      <c r="D10" s="940">
        <v>70</v>
      </c>
      <c r="E10" s="947">
        <v>70</v>
      </c>
      <c r="F10" s="940">
        <v>70</v>
      </c>
      <c r="G10" s="963">
        <f>F10/D10*100</f>
        <v>100</v>
      </c>
      <c r="H10" s="963">
        <f>F10/E10*100</f>
        <v>100</v>
      </c>
      <c r="I10" s="1343"/>
      <c r="J10" s="834"/>
      <c r="K10" s="834"/>
      <c r="L10" s="834"/>
      <c r="M10" s="834"/>
      <c r="N10" s="834"/>
      <c r="O10" s="835"/>
    </row>
    <row r="11" spans="1:15" s="827" customFormat="1" ht="33">
      <c r="A11" s="1342">
        <v>2</v>
      </c>
      <c r="B11" s="1012" t="s">
        <v>423</v>
      </c>
      <c r="C11" s="1011" t="s">
        <v>348</v>
      </c>
      <c r="D11" s="940">
        <v>32.805323835411002</v>
      </c>
      <c r="E11" s="947"/>
      <c r="F11" s="940">
        <v>65.533866966250059</v>
      </c>
      <c r="G11" s="963">
        <f>F11/D11*100</f>
        <v>199.76595047512055</v>
      </c>
      <c r="H11" s="963"/>
      <c r="I11" s="1343"/>
      <c r="J11" s="834"/>
      <c r="K11" s="834"/>
      <c r="L11" s="834"/>
      <c r="M11" s="834"/>
      <c r="N11" s="834"/>
      <c r="O11" s="835"/>
    </row>
    <row r="12" spans="1:15" s="827" customFormat="1" ht="17.25">
      <c r="A12" s="1342"/>
      <c r="B12" s="1017" t="s">
        <v>961</v>
      </c>
      <c r="C12" s="1018" t="s">
        <v>971</v>
      </c>
      <c r="D12" s="936"/>
      <c r="E12" s="940"/>
      <c r="F12" s="936"/>
      <c r="G12" s="936"/>
      <c r="H12" s="936"/>
      <c r="I12" s="1343"/>
      <c r="J12" s="834"/>
      <c r="K12" s="834"/>
      <c r="L12" s="834"/>
      <c r="M12" s="834"/>
      <c r="N12" s="834"/>
      <c r="O12" s="835"/>
    </row>
    <row r="13" spans="1:15" s="827" customFormat="1" ht="17.25">
      <c r="A13" s="1342"/>
      <c r="B13" s="1017" t="s">
        <v>962</v>
      </c>
      <c r="C13" s="1018" t="s">
        <v>971</v>
      </c>
      <c r="D13" s="936"/>
      <c r="E13" s="956"/>
      <c r="F13" s="936"/>
      <c r="G13" s="936"/>
      <c r="H13" s="936"/>
      <c r="I13" s="1343"/>
      <c r="J13" s="834"/>
      <c r="K13" s="834"/>
      <c r="L13" s="834"/>
      <c r="M13" s="834"/>
      <c r="N13" s="834"/>
      <c r="O13" s="835"/>
    </row>
    <row r="14" spans="1:15" s="827" customFormat="1" ht="17.25">
      <c r="A14" s="1342">
        <v>3</v>
      </c>
      <c r="B14" s="1012" t="s">
        <v>424</v>
      </c>
      <c r="C14" s="1011" t="s">
        <v>349</v>
      </c>
      <c r="D14" s="947">
        <v>12</v>
      </c>
      <c r="E14" s="947"/>
      <c r="F14" s="947">
        <v>12</v>
      </c>
      <c r="G14" s="963">
        <f>F14/D14*100</f>
        <v>100</v>
      </c>
      <c r="H14" s="963"/>
      <c r="I14" s="1343"/>
      <c r="J14" s="834"/>
      <c r="K14" s="834"/>
      <c r="L14" s="834"/>
      <c r="M14" s="834"/>
      <c r="N14" s="834"/>
      <c r="O14" s="835"/>
    </row>
    <row r="15" spans="1:15" s="827" customFormat="1" ht="17.25">
      <c r="A15" s="1342">
        <v>4</v>
      </c>
      <c r="B15" s="1019" t="s">
        <v>963</v>
      </c>
      <c r="C15" s="1020" t="s">
        <v>972</v>
      </c>
      <c r="D15" s="947">
        <v>9</v>
      </c>
      <c r="E15" s="947">
        <v>9</v>
      </c>
      <c r="F15" s="947">
        <v>9</v>
      </c>
      <c r="G15" s="963">
        <f>F15/D15*100</f>
        <v>100</v>
      </c>
      <c r="H15" s="963">
        <f>F15/E15*100</f>
        <v>100</v>
      </c>
      <c r="I15" s="1343"/>
      <c r="J15" s="834"/>
      <c r="K15" s="834"/>
      <c r="L15" s="834"/>
      <c r="M15" s="834"/>
      <c r="N15" s="834"/>
      <c r="O15" s="835"/>
    </row>
    <row r="16" spans="1:15" s="827" customFormat="1" ht="17.25">
      <c r="A16" s="1342">
        <v>5</v>
      </c>
      <c r="B16" s="1012" t="s">
        <v>964</v>
      </c>
      <c r="C16" s="1011" t="s">
        <v>5</v>
      </c>
      <c r="D16" s="947">
        <v>100</v>
      </c>
      <c r="E16" s="947">
        <v>100</v>
      </c>
      <c r="F16" s="947">
        <v>100</v>
      </c>
      <c r="G16" s="963">
        <f>F16/D16*100</f>
        <v>100</v>
      </c>
      <c r="H16" s="963">
        <f>F16/E16*100</f>
        <v>100</v>
      </c>
      <c r="I16" s="1343"/>
      <c r="J16" s="834"/>
      <c r="K16" s="834"/>
      <c r="L16" s="834"/>
      <c r="M16" s="834"/>
      <c r="N16" s="834"/>
      <c r="O16" s="835"/>
    </row>
    <row r="17" spans="1:16" s="827" customFormat="1" ht="17.25">
      <c r="A17" s="1342">
        <v>6</v>
      </c>
      <c r="B17" s="1019" t="s">
        <v>965</v>
      </c>
      <c r="C17" s="1011" t="s">
        <v>973</v>
      </c>
      <c r="D17" s="947">
        <v>9</v>
      </c>
      <c r="E17" s="947">
        <v>9</v>
      </c>
      <c r="F17" s="947">
        <v>9</v>
      </c>
      <c r="G17" s="963">
        <f>F17/D17*100</f>
        <v>100</v>
      </c>
      <c r="H17" s="963">
        <f>F17/E17*100</f>
        <v>100</v>
      </c>
      <c r="I17" s="1343"/>
      <c r="J17" s="834"/>
      <c r="K17" s="834"/>
      <c r="L17" s="834"/>
      <c r="M17" s="834"/>
      <c r="N17" s="834"/>
      <c r="O17" s="835"/>
    </row>
    <row r="18" spans="1:16" s="827" customFormat="1" ht="17.25">
      <c r="A18" s="1342">
        <v>7</v>
      </c>
      <c r="B18" s="1019" t="s">
        <v>966</v>
      </c>
      <c r="C18" s="1011" t="s">
        <v>5</v>
      </c>
      <c r="D18" s="947">
        <v>100</v>
      </c>
      <c r="E18" s="947">
        <v>100</v>
      </c>
      <c r="F18" s="947">
        <v>100</v>
      </c>
      <c r="G18" s="963">
        <f t="shared" ref="G18:G22" si="0">F18/D18*100</f>
        <v>100</v>
      </c>
      <c r="H18" s="963">
        <f t="shared" ref="H18" si="1">F18/E18*100</f>
        <v>100</v>
      </c>
      <c r="I18" s="1343"/>
      <c r="J18" s="834"/>
      <c r="K18" s="834"/>
      <c r="L18" s="834"/>
      <c r="M18" s="834"/>
      <c r="N18" s="834"/>
      <c r="O18" s="835"/>
    </row>
    <row r="19" spans="1:16" s="827" customFormat="1" ht="17.25">
      <c r="A19" s="1342">
        <v>8</v>
      </c>
      <c r="B19" s="1019" t="s">
        <v>967</v>
      </c>
      <c r="C19" s="1020" t="s">
        <v>972</v>
      </c>
      <c r="D19" s="940">
        <v>7</v>
      </c>
      <c r="E19" s="947"/>
      <c r="F19" s="940">
        <v>7</v>
      </c>
      <c r="G19" s="963">
        <f t="shared" si="0"/>
        <v>100</v>
      </c>
      <c r="H19" s="963"/>
      <c r="I19" s="1343"/>
      <c r="J19" s="834"/>
      <c r="K19" s="834"/>
      <c r="L19" s="834"/>
      <c r="M19" s="834"/>
      <c r="N19" s="834"/>
      <c r="O19" s="835"/>
    </row>
    <row r="20" spans="1:16" s="827" customFormat="1" ht="17.25">
      <c r="A20" s="1342">
        <v>9</v>
      </c>
      <c r="B20" s="1019" t="s">
        <v>968</v>
      </c>
      <c r="C20" s="1011" t="s">
        <v>5</v>
      </c>
      <c r="D20" s="940">
        <f>0.777777777777778*100</f>
        <v>77.7777777777778</v>
      </c>
      <c r="E20" s="956"/>
      <c r="F20" s="940">
        <f>0.777777777777778*100</f>
        <v>77.7777777777778</v>
      </c>
      <c r="G20" s="963">
        <f t="shared" si="0"/>
        <v>100</v>
      </c>
      <c r="H20" s="963"/>
      <c r="I20" s="1343"/>
      <c r="J20" s="834"/>
      <c r="K20" s="834"/>
      <c r="L20" s="834"/>
      <c r="M20" s="834"/>
      <c r="N20" s="834"/>
      <c r="O20" s="835"/>
    </row>
    <row r="21" spans="1:16" s="827" customFormat="1" ht="17.25">
      <c r="A21" s="1342">
        <v>10</v>
      </c>
      <c r="B21" s="1012" t="s">
        <v>969</v>
      </c>
      <c r="C21" s="1021" t="s">
        <v>14</v>
      </c>
      <c r="D21" s="936"/>
      <c r="E21" s="940"/>
      <c r="F21" s="936"/>
      <c r="G21" s="963"/>
      <c r="H21" s="963"/>
      <c r="I21" s="1343"/>
      <c r="J21" s="834"/>
      <c r="K21" s="834"/>
      <c r="L21" s="834"/>
      <c r="M21" s="834"/>
      <c r="N21" s="834"/>
      <c r="O21" s="835"/>
    </row>
    <row r="22" spans="1:16" s="827" customFormat="1" ht="17.25">
      <c r="A22" s="1342">
        <v>11</v>
      </c>
      <c r="B22" s="1012" t="s">
        <v>1178</v>
      </c>
      <c r="C22" s="1011" t="s">
        <v>5</v>
      </c>
      <c r="D22" s="940">
        <v>29.3</v>
      </c>
      <c r="E22" s="940">
        <v>28.3</v>
      </c>
      <c r="F22" s="940">
        <v>29.3</v>
      </c>
      <c r="G22" s="963">
        <f t="shared" si="0"/>
        <v>100</v>
      </c>
      <c r="H22" s="963">
        <f>F22/E22*100</f>
        <v>103.53356890459364</v>
      </c>
      <c r="I22" s="1343"/>
      <c r="J22" s="834"/>
      <c r="K22" s="834"/>
      <c r="L22" s="834"/>
      <c r="M22" s="834"/>
      <c r="N22" s="834"/>
      <c r="O22" s="835"/>
    </row>
    <row r="23" spans="1:16" s="827" customFormat="1" ht="17.25">
      <c r="A23" s="1342">
        <v>12</v>
      </c>
      <c r="B23" s="1012" t="s">
        <v>481</v>
      </c>
      <c r="C23" s="1011" t="s">
        <v>5</v>
      </c>
      <c r="D23" s="936"/>
      <c r="E23" s="940"/>
      <c r="F23" s="936"/>
      <c r="G23" s="936"/>
      <c r="H23" s="936"/>
      <c r="I23" s="1343"/>
      <c r="J23" s="834"/>
      <c r="K23" s="834"/>
      <c r="L23" s="834"/>
      <c r="M23" s="834"/>
      <c r="N23" s="834"/>
      <c r="O23" s="835"/>
    </row>
    <row r="24" spans="1:16" s="827" customFormat="1" ht="17.25">
      <c r="A24" s="1342">
        <v>13</v>
      </c>
      <c r="B24" s="1012" t="s">
        <v>425</v>
      </c>
      <c r="C24" s="1011" t="s">
        <v>5</v>
      </c>
      <c r="D24" s="936"/>
      <c r="E24" s="940"/>
      <c r="F24" s="936"/>
      <c r="G24" s="936"/>
      <c r="H24" s="936"/>
      <c r="I24" s="1343"/>
      <c r="J24" s="834"/>
      <c r="K24" s="834"/>
      <c r="L24" s="834"/>
      <c r="M24" s="834"/>
      <c r="N24" s="834"/>
      <c r="O24" s="835"/>
    </row>
    <row r="25" spans="1:16" s="827" customFormat="1" ht="17.25">
      <c r="A25" s="1345" t="s">
        <v>11</v>
      </c>
      <c r="B25" s="1013" t="s">
        <v>975</v>
      </c>
      <c r="C25" s="951"/>
      <c r="D25" s="1022"/>
      <c r="E25" s="1022"/>
      <c r="F25" s="1022"/>
      <c r="G25" s="1022"/>
      <c r="H25" s="1022"/>
      <c r="I25" s="1343"/>
      <c r="K25" s="828"/>
      <c r="L25" s="829"/>
      <c r="N25" s="828"/>
      <c r="O25" s="829"/>
      <c r="P25" s="828"/>
    </row>
    <row r="26" spans="1:16">
      <c r="A26" s="1270">
        <v>1</v>
      </c>
      <c r="B26" s="1023" t="s">
        <v>422</v>
      </c>
      <c r="C26" s="1024" t="s">
        <v>349</v>
      </c>
      <c r="D26" s="1027">
        <v>21338</v>
      </c>
      <c r="E26" s="1026">
        <v>22234</v>
      </c>
      <c r="F26" s="1027">
        <v>21363</v>
      </c>
      <c r="G26" s="963">
        <f>F26/D26*100</f>
        <v>100.11716187084075</v>
      </c>
      <c r="H26" s="963">
        <f>F26/E26*100</f>
        <v>96.082576234595663</v>
      </c>
      <c r="I26" s="1346"/>
      <c r="K26" s="755"/>
      <c r="L26" s="756"/>
      <c r="N26" s="755"/>
      <c r="O26" s="756"/>
      <c r="P26" s="755"/>
    </row>
    <row r="27" spans="1:16" s="401" customFormat="1">
      <c r="A27" s="1270">
        <v>2</v>
      </c>
      <c r="B27" s="1023" t="s">
        <v>957</v>
      </c>
      <c r="C27" s="1024" t="s">
        <v>14</v>
      </c>
      <c r="D27" s="1181">
        <v>0.96</v>
      </c>
      <c r="E27" s="1181">
        <v>0.96</v>
      </c>
      <c r="F27" s="1181">
        <v>0.96</v>
      </c>
      <c r="G27" s="963">
        <f t="shared" ref="G27:G28" si="2">F27/D27*100</f>
        <v>100</v>
      </c>
      <c r="H27" s="963">
        <f t="shared" ref="H27:H28" si="3">F27/E27*100</f>
        <v>100</v>
      </c>
      <c r="I27" s="1346"/>
      <c r="K27" s="830"/>
      <c r="L27" s="831"/>
      <c r="N27" s="830"/>
      <c r="O27" s="832"/>
      <c r="P27" s="830"/>
    </row>
    <row r="28" spans="1:16" s="401" customFormat="1">
      <c r="A28" s="1270">
        <v>3</v>
      </c>
      <c r="B28" s="1029" t="s">
        <v>958</v>
      </c>
      <c r="C28" s="1024" t="s">
        <v>14</v>
      </c>
      <c r="D28" s="1028">
        <v>0.2</v>
      </c>
      <c r="E28" s="1181">
        <v>0.05</v>
      </c>
      <c r="F28" s="1028">
        <v>0.2</v>
      </c>
      <c r="G28" s="963">
        <f t="shared" si="2"/>
        <v>100</v>
      </c>
      <c r="H28" s="963">
        <f t="shared" si="3"/>
        <v>400</v>
      </c>
      <c r="I28" s="1346"/>
    </row>
    <row r="29" spans="1:16" s="401" customFormat="1">
      <c r="A29" s="1270">
        <v>4</v>
      </c>
      <c r="B29" s="1023" t="s">
        <v>956</v>
      </c>
      <c r="C29" s="1024" t="s">
        <v>5</v>
      </c>
      <c r="D29" s="1031"/>
      <c r="E29" s="1028"/>
      <c r="F29" s="1031"/>
      <c r="G29" s="1030"/>
      <c r="H29" s="1030"/>
      <c r="I29" s="1346"/>
    </row>
    <row r="30" spans="1:16" s="401" customFormat="1">
      <c r="A30" s="1270">
        <v>5</v>
      </c>
      <c r="B30" s="1023" t="s">
        <v>69</v>
      </c>
      <c r="C30" s="1024" t="s">
        <v>70</v>
      </c>
      <c r="D30" s="1030"/>
      <c r="E30" s="1028"/>
      <c r="F30" s="1030"/>
      <c r="G30" s="957"/>
      <c r="H30" s="957"/>
      <c r="I30" s="1346"/>
    </row>
    <row r="31" spans="1:16" s="827" customFormat="1" ht="17.25">
      <c r="A31" s="1345" t="s">
        <v>15</v>
      </c>
      <c r="B31" s="1013" t="s">
        <v>301</v>
      </c>
      <c r="C31" s="951"/>
      <c r="D31" s="936"/>
      <c r="E31" s="936"/>
      <c r="F31" s="936"/>
      <c r="G31" s="936"/>
      <c r="H31" s="936"/>
      <c r="I31" s="1343"/>
    </row>
    <row r="32" spans="1:16">
      <c r="A32" s="1270">
        <v>1</v>
      </c>
      <c r="B32" s="981" t="s">
        <v>299</v>
      </c>
      <c r="C32" s="1059" t="s">
        <v>349</v>
      </c>
      <c r="D32" s="960">
        <v>15184</v>
      </c>
      <c r="E32" s="947"/>
      <c r="F32" s="960">
        <v>15184</v>
      </c>
      <c r="G32" s="963">
        <f>F32/D32*100</f>
        <v>100</v>
      </c>
      <c r="H32" s="963"/>
      <c r="I32" s="1346"/>
    </row>
    <row r="33" spans="1:15" ht="33">
      <c r="A33" s="1270">
        <v>2</v>
      </c>
      <c r="B33" s="981" t="s">
        <v>300</v>
      </c>
      <c r="C33" s="1059" t="s">
        <v>349</v>
      </c>
      <c r="D33" s="960">
        <v>13540</v>
      </c>
      <c r="E33" s="947"/>
      <c r="F33" s="960">
        <v>13540</v>
      </c>
      <c r="G33" s="963">
        <f>F33/D33*100</f>
        <v>100</v>
      </c>
      <c r="H33" s="963"/>
      <c r="I33" s="1346"/>
    </row>
    <row r="34" spans="1:15" s="401" customFormat="1">
      <c r="A34" s="1347"/>
      <c r="B34" s="1034" t="s">
        <v>1006</v>
      </c>
      <c r="C34" s="1033"/>
      <c r="D34" s="1036"/>
      <c r="E34" s="1036"/>
      <c r="F34" s="1036"/>
      <c r="G34" s="1035"/>
      <c r="H34" s="961"/>
      <c r="I34" s="1346"/>
      <c r="N34" s="402"/>
      <c r="O34" s="403"/>
    </row>
    <row r="35" spans="1:15">
      <c r="A35" s="1270"/>
      <c r="B35" s="1037" t="s">
        <v>1007</v>
      </c>
      <c r="C35" s="1038" t="s">
        <v>293</v>
      </c>
      <c r="D35" s="947">
        <f>D33-D36-D37</f>
        <v>479</v>
      </c>
      <c r="E35" s="947"/>
      <c r="F35" s="947">
        <f>F33-F36-F37</f>
        <v>479</v>
      </c>
      <c r="G35" s="916">
        <f>F35/D35*100</f>
        <v>100</v>
      </c>
      <c r="H35" s="1101"/>
      <c r="I35" s="1346"/>
    </row>
    <row r="36" spans="1:15">
      <c r="A36" s="1270"/>
      <c r="B36" s="1037" t="s">
        <v>1008</v>
      </c>
      <c r="C36" s="1038" t="s">
        <v>293</v>
      </c>
      <c r="D36" s="960">
        <v>11923</v>
      </c>
      <c r="E36" s="1098"/>
      <c r="F36" s="960">
        <v>11923</v>
      </c>
      <c r="G36" s="916">
        <f>F36/D36*100</f>
        <v>100</v>
      </c>
      <c r="H36" s="1101"/>
      <c r="I36" s="1346"/>
    </row>
    <row r="37" spans="1:15">
      <c r="A37" s="1270"/>
      <c r="B37" s="1037" t="s">
        <v>1009</v>
      </c>
      <c r="C37" s="1038" t="s">
        <v>293</v>
      </c>
      <c r="D37" s="960">
        <v>1138</v>
      </c>
      <c r="E37" s="960"/>
      <c r="F37" s="960">
        <v>1138</v>
      </c>
      <c r="G37" s="916">
        <f>F37/D37*100</f>
        <v>100</v>
      </c>
      <c r="H37" s="1101"/>
      <c r="I37" s="1346"/>
    </row>
    <row r="38" spans="1:15" ht="33">
      <c r="A38" s="1270">
        <v>3</v>
      </c>
      <c r="B38" s="981" t="s">
        <v>711</v>
      </c>
      <c r="C38" s="1059" t="s">
        <v>349</v>
      </c>
      <c r="D38" s="960">
        <v>3</v>
      </c>
      <c r="E38" s="960"/>
      <c r="F38" s="960">
        <v>3</v>
      </c>
      <c r="G38" s="960"/>
      <c r="H38" s="960"/>
      <c r="I38" s="1346"/>
    </row>
    <row r="39" spans="1:15">
      <c r="A39" s="1270"/>
      <c r="B39" s="981" t="s">
        <v>913</v>
      </c>
      <c r="C39" s="1059" t="s">
        <v>349</v>
      </c>
      <c r="D39" s="960">
        <v>1</v>
      </c>
      <c r="E39" s="960"/>
      <c r="F39" s="960">
        <v>1</v>
      </c>
      <c r="G39" s="960"/>
      <c r="H39" s="960"/>
      <c r="I39" s="1346"/>
    </row>
    <row r="40" spans="1:15">
      <c r="A40" s="1270">
        <v>4</v>
      </c>
      <c r="B40" s="981" t="s">
        <v>1010</v>
      </c>
      <c r="C40" s="1038" t="s">
        <v>293</v>
      </c>
      <c r="D40" s="1025"/>
      <c r="E40" s="1039"/>
      <c r="F40" s="1025"/>
      <c r="G40" s="1039"/>
      <c r="H40" s="1039"/>
      <c r="I40" s="1346"/>
    </row>
    <row r="41" spans="1:15">
      <c r="A41" s="1270">
        <v>5</v>
      </c>
      <c r="B41" s="981" t="s">
        <v>535</v>
      </c>
      <c r="C41" s="1038" t="s">
        <v>293</v>
      </c>
      <c r="D41" s="1040"/>
      <c r="E41" s="1039"/>
      <c r="F41" s="1040"/>
      <c r="G41" s="960"/>
      <c r="H41" s="1041"/>
      <c r="I41" s="1346"/>
    </row>
    <row r="42" spans="1:15">
      <c r="A42" s="1270">
        <v>6</v>
      </c>
      <c r="B42" s="981" t="s">
        <v>1011</v>
      </c>
      <c r="C42" s="1059" t="s">
        <v>349</v>
      </c>
      <c r="D42" s="1040">
        <v>0</v>
      </c>
      <c r="E42" s="1040"/>
      <c r="F42" s="1040">
        <v>0</v>
      </c>
      <c r="G42" s="957"/>
      <c r="H42" s="957"/>
      <c r="I42" s="1346"/>
    </row>
    <row r="43" spans="1:15">
      <c r="A43" s="1348" t="s">
        <v>18</v>
      </c>
      <c r="B43" s="1043" t="s">
        <v>1017</v>
      </c>
      <c r="C43" s="1042"/>
      <c r="D43" s="1040"/>
      <c r="E43" s="1040"/>
      <c r="F43" s="1040"/>
      <c r="G43" s="957"/>
      <c r="H43" s="957"/>
      <c r="I43" s="1346"/>
    </row>
    <row r="44" spans="1:15">
      <c r="A44" s="1274">
        <v>1</v>
      </c>
      <c r="B44" s="1044" t="s">
        <v>1012</v>
      </c>
      <c r="C44" s="1011" t="s">
        <v>1013</v>
      </c>
      <c r="D44" s="1040">
        <v>5792</v>
      </c>
      <c r="E44" s="1040">
        <v>5907.84</v>
      </c>
      <c r="F44" s="1040">
        <v>5833</v>
      </c>
      <c r="G44" s="963">
        <f>F44/D44*100</f>
        <v>100.7078729281768</v>
      </c>
      <c r="H44" s="963">
        <f>F44/E44*100</f>
        <v>98.733208753114496</v>
      </c>
      <c r="I44" s="1346"/>
    </row>
    <row r="45" spans="1:15">
      <c r="A45" s="1274">
        <v>2</v>
      </c>
      <c r="B45" s="1044" t="s">
        <v>1014</v>
      </c>
      <c r="C45" s="1011" t="s">
        <v>348</v>
      </c>
      <c r="D45" s="960">
        <f>D46</f>
        <v>2745</v>
      </c>
      <c r="E45" s="960">
        <v>2471</v>
      </c>
      <c r="F45" s="960">
        <f>F46</f>
        <v>2472</v>
      </c>
      <c r="G45" s="963">
        <f t="shared" ref="G45:G46" si="4">F45/D45*100</f>
        <v>90.054644808743163</v>
      </c>
      <c r="H45" s="963">
        <f t="shared" ref="H45:H46" si="5">F45/E45*100</f>
        <v>100.04046944556859</v>
      </c>
      <c r="I45" s="1346"/>
    </row>
    <row r="46" spans="1:15">
      <c r="A46" s="1274"/>
      <c r="B46" s="1045" t="s">
        <v>1039</v>
      </c>
      <c r="C46" s="1011" t="s">
        <v>348</v>
      </c>
      <c r="D46" s="960">
        <v>2745</v>
      </c>
      <c r="E46" s="960">
        <f>+E45</f>
        <v>2471</v>
      </c>
      <c r="F46" s="960">
        <v>2472</v>
      </c>
      <c r="G46" s="963">
        <f t="shared" si="4"/>
        <v>90.054644808743163</v>
      </c>
      <c r="H46" s="963">
        <f t="shared" si="5"/>
        <v>100.04046944556859</v>
      </c>
      <c r="I46" s="1346"/>
    </row>
    <row r="47" spans="1:15">
      <c r="A47" s="1342">
        <v>3</v>
      </c>
      <c r="B47" s="1046" t="s">
        <v>1015</v>
      </c>
      <c r="C47" s="1011" t="s">
        <v>348</v>
      </c>
      <c r="D47" s="1099">
        <v>0</v>
      </c>
      <c r="E47" s="1099">
        <v>274</v>
      </c>
      <c r="F47" s="1099">
        <v>273</v>
      </c>
      <c r="G47" s="963"/>
      <c r="H47" s="963">
        <f t="shared" ref="H47:H48" si="6">F47/E47*100</f>
        <v>99.635036496350367</v>
      </c>
      <c r="I47" s="1346"/>
    </row>
    <row r="48" spans="1:15">
      <c r="A48" s="1274"/>
      <c r="B48" s="1045" t="s">
        <v>1039</v>
      </c>
      <c r="C48" s="1011" t="s">
        <v>1013</v>
      </c>
      <c r="D48" s="1040"/>
      <c r="E48" s="1040">
        <f>+E47</f>
        <v>274</v>
      </c>
      <c r="F48" s="1040">
        <f>+F47</f>
        <v>273</v>
      </c>
      <c r="G48" s="963"/>
      <c r="H48" s="963">
        <f t="shared" si="6"/>
        <v>99.635036496350367</v>
      </c>
      <c r="I48" s="1346"/>
    </row>
    <row r="49" spans="1:15">
      <c r="A49" s="1342">
        <v>4</v>
      </c>
      <c r="B49" s="1046" t="s">
        <v>1016</v>
      </c>
      <c r="C49" s="1011" t="s">
        <v>5</v>
      </c>
      <c r="D49" s="1025">
        <f>+D45/D44*100</f>
        <v>47.392955801104975</v>
      </c>
      <c r="E49" s="1025">
        <f>+E45/E44*100</f>
        <v>41.825777272234859</v>
      </c>
      <c r="F49" s="1025">
        <f>+F45/F44*100</f>
        <v>42.379564546545517</v>
      </c>
      <c r="G49" s="963">
        <f t="shared" ref="G49" si="7">F49/D49*100</f>
        <v>89.421653134277463</v>
      </c>
      <c r="H49" s="963">
        <f t="shared" ref="H49" si="8">F49/E49*100</f>
        <v>101.3240334320775</v>
      </c>
      <c r="I49" s="1346"/>
    </row>
    <row r="50" spans="1:15">
      <c r="A50" s="1349"/>
      <c r="B50" s="1047" t="s">
        <v>1040</v>
      </c>
      <c r="C50" s="1011" t="s">
        <v>5</v>
      </c>
      <c r="D50" s="1025">
        <f>D49</f>
        <v>47.392955801104975</v>
      </c>
      <c r="E50" s="1025">
        <f>E49</f>
        <v>41.825777272234859</v>
      </c>
      <c r="F50" s="1025">
        <f>F49</f>
        <v>42.379564546545517</v>
      </c>
      <c r="G50" s="963">
        <f t="shared" ref="G50" si="9">F50/D50*100</f>
        <v>89.421653134277463</v>
      </c>
      <c r="H50" s="963">
        <f t="shared" ref="H50" si="10">F50/E50*100</f>
        <v>101.3240334320775</v>
      </c>
      <c r="I50" s="1346"/>
    </row>
    <row r="51" spans="1:15" ht="17.25">
      <c r="A51" s="1345" t="s">
        <v>461</v>
      </c>
      <c r="B51" s="1013" t="s">
        <v>464</v>
      </c>
      <c r="C51" s="951"/>
      <c r="D51" s="940"/>
      <c r="E51" s="940"/>
      <c r="F51" s="940"/>
      <c r="G51" s="940"/>
      <c r="H51" s="940"/>
      <c r="I51" s="1343"/>
      <c r="J51" s="833"/>
      <c r="K51" s="833"/>
      <c r="L51" s="833"/>
      <c r="M51" s="833"/>
      <c r="N51" s="833"/>
      <c r="O51" s="833"/>
    </row>
    <row r="52" spans="1:15">
      <c r="A52" s="1298">
        <v>1</v>
      </c>
      <c r="B52" s="955" t="s">
        <v>426</v>
      </c>
      <c r="C52" s="967"/>
      <c r="D52" s="940"/>
      <c r="E52" s="940"/>
      <c r="F52" s="940"/>
      <c r="G52" s="940"/>
      <c r="H52" s="940"/>
      <c r="I52" s="1346"/>
      <c r="J52" s="833"/>
      <c r="K52" s="833"/>
      <c r="L52" s="833"/>
      <c r="M52" s="833"/>
      <c r="N52" s="833"/>
      <c r="O52" s="833"/>
    </row>
    <row r="53" spans="1:15">
      <c r="A53" s="1298"/>
      <c r="B53" s="955" t="s">
        <v>427</v>
      </c>
      <c r="C53" s="967" t="s">
        <v>5</v>
      </c>
      <c r="D53" s="1048"/>
      <c r="E53" s="1008">
        <v>85</v>
      </c>
      <c r="F53" s="1048"/>
      <c r="G53" s="963"/>
      <c r="H53" s="963">
        <f t="shared" ref="H53" si="11">F53/E53*100</f>
        <v>0</v>
      </c>
      <c r="I53" s="1346"/>
      <c r="J53" s="833"/>
      <c r="K53" s="833"/>
      <c r="L53" s="833"/>
      <c r="M53" s="833"/>
      <c r="N53" s="833"/>
      <c r="O53" s="833"/>
    </row>
    <row r="54" spans="1:15">
      <c r="A54" s="1298"/>
      <c r="B54" s="955" t="s">
        <v>428</v>
      </c>
      <c r="C54" s="967" t="s">
        <v>5</v>
      </c>
      <c r="D54" s="1048"/>
      <c r="E54" s="1008">
        <v>90</v>
      </c>
      <c r="F54" s="1048"/>
      <c r="G54" s="963"/>
      <c r="H54" s="963">
        <f t="shared" ref="H54:H55" si="12">F54/E54*100</f>
        <v>0</v>
      </c>
      <c r="I54" s="1346"/>
      <c r="J54" s="833"/>
      <c r="K54" s="833"/>
      <c r="L54" s="833"/>
      <c r="M54" s="833"/>
      <c r="N54" s="833"/>
      <c r="O54" s="833"/>
    </row>
    <row r="55" spans="1:15">
      <c r="A55" s="1298"/>
      <c r="B55" s="955" t="s">
        <v>429</v>
      </c>
      <c r="C55" s="967" t="s">
        <v>5</v>
      </c>
      <c r="D55" s="1048"/>
      <c r="E55" s="1008">
        <v>99</v>
      </c>
      <c r="F55" s="1048"/>
      <c r="G55" s="963"/>
      <c r="H55" s="963">
        <f t="shared" si="12"/>
        <v>0</v>
      </c>
      <c r="I55" s="1346"/>
      <c r="J55" s="833"/>
      <c r="K55" s="833"/>
      <c r="L55" s="833"/>
      <c r="M55" s="833"/>
      <c r="N55" s="833"/>
      <c r="O55" s="833"/>
    </row>
    <row r="56" spans="1:15">
      <c r="A56" s="1298">
        <v>4</v>
      </c>
      <c r="B56" s="955" t="s">
        <v>430</v>
      </c>
      <c r="C56" s="967" t="s">
        <v>402</v>
      </c>
      <c r="D56" s="1030"/>
      <c r="E56" s="1032"/>
      <c r="F56" s="1030"/>
      <c r="G56" s="1030"/>
      <c r="H56" s="1030"/>
      <c r="I56" s="1346"/>
      <c r="J56" s="833"/>
      <c r="K56" s="833"/>
      <c r="L56" s="833"/>
      <c r="M56" s="833"/>
      <c r="N56" s="833"/>
      <c r="O56" s="833"/>
    </row>
    <row r="57" spans="1:15">
      <c r="A57" s="1298">
        <v>5</v>
      </c>
      <c r="B57" s="955" t="s">
        <v>431</v>
      </c>
      <c r="C57" s="967" t="s">
        <v>5</v>
      </c>
      <c r="D57" s="1030"/>
      <c r="E57" s="1032"/>
      <c r="F57" s="1030"/>
      <c r="G57" s="1030"/>
      <c r="H57" s="1049"/>
      <c r="I57" s="1350"/>
      <c r="J57" s="833"/>
      <c r="K57" s="833"/>
      <c r="L57" s="833"/>
      <c r="M57" s="833"/>
      <c r="N57" s="833"/>
      <c r="O57" s="833"/>
    </row>
    <row r="58" spans="1:15" ht="17.25">
      <c r="A58" s="1345" t="s">
        <v>461</v>
      </c>
      <c r="B58" s="1013" t="s">
        <v>462</v>
      </c>
      <c r="C58" s="951"/>
      <c r="D58" s="940"/>
      <c r="E58" s="940"/>
      <c r="F58" s="940"/>
      <c r="G58" s="940"/>
      <c r="H58" s="940"/>
      <c r="I58" s="1343"/>
      <c r="J58" s="833"/>
      <c r="K58" s="833"/>
      <c r="L58" s="833"/>
      <c r="M58" s="833"/>
      <c r="N58" s="833"/>
      <c r="O58" s="833"/>
    </row>
    <row r="59" spans="1:15">
      <c r="A59" s="1270">
        <v>1</v>
      </c>
      <c r="B59" s="981" t="s">
        <v>465</v>
      </c>
      <c r="C59" s="1059" t="s">
        <v>522</v>
      </c>
      <c r="D59" s="866"/>
      <c r="E59" s="866"/>
      <c r="F59" s="866"/>
      <c r="G59" s="1050"/>
      <c r="H59" s="1050"/>
      <c r="I59" s="1346"/>
      <c r="J59" s="833"/>
      <c r="K59" s="833"/>
      <c r="L59" s="833"/>
      <c r="M59" s="833"/>
      <c r="N59" s="833"/>
      <c r="O59" s="833"/>
    </row>
    <row r="60" spans="1:15">
      <c r="A60" s="1270">
        <v>2</v>
      </c>
      <c r="B60" s="1051" t="s">
        <v>663</v>
      </c>
      <c r="C60" s="1059" t="s">
        <v>522</v>
      </c>
      <c r="D60" s="866"/>
      <c r="E60" s="866"/>
      <c r="F60" s="866"/>
      <c r="G60" s="1050"/>
      <c r="H60" s="1050"/>
      <c r="I60" s="1346"/>
      <c r="J60" s="833"/>
      <c r="K60" s="833"/>
      <c r="L60" s="833"/>
      <c r="M60" s="833"/>
      <c r="N60" s="833"/>
      <c r="O60" s="833"/>
    </row>
    <row r="61" spans="1:15" ht="17.25">
      <c r="A61" s="1270">
        <v>3</v>
      </c>
      <c r="B61" s="981" t="s">
        <v>466</v>
      </c>
      <c r="C61" s="1059" t="s">
        <v>522</v>
      </c>
      <c r="D61" s="866"/>
      <c r="E61" s="866"/>
      <c r="F61" s="866"/>
      <c r="G61" s="1050"/>
      <c r="H61" s="1050"/>
      <c r="I61" s="1343"/>
      <c r="J61" s="833"/>
      <c r="K61" s="833"/>
      <c r="L61" s="833"/>
      <c r="M61" s="833"/>
      <c r="N61" s="833"/>
      <c r="O61" s="833"/>
    </row>
    <row r="62" spans="1:15" ht="17.25">
      <c r="A62" s="1345" t="s">
        <v>463</v>
      </c>
      <c r="B62" s="1013" t="s">
        <v>1044</v>
      </c>
      <c r="C62" s="951"/>
      <c r="D62" s="1030"/>
      <c r="E62" s="1030"/>
      <c r="F62" s="1030"/>
      <c r="G62" s="1030"/>
      <c r="H62" s="1030"/>
      <c r="I62" s="1343"/>
    </row>
    <row r="63" spans="1:15" ht="17.25">
      <c r="A63" s="1270">
        <v>1</v>
      </c>
      <c r="B63" s="981" t="s">
        <v>594</v>
      </c>
      <c r="C63" s="1059"/>
      <c r="D63" s="1030"/>
      <c r="E63" s="1030"/>
      <c r="F63" s="1030"/>
      <c r="G63" s="1030"/>
      <c r="H63" s="1030"/>
      <c r="I63" s="1343"/>
    </row>
    <row r="64" spans="1:15" ht="17.25">
      <c r="A64" s="1270">
        <v>2</v>
      </c>
      <c r="B64" s="981" t="s">
        <v>661</v>
      </c>
      <c r="C64" s="1059"/>
      <c r="D64" s="1052"/>
      <c r="E64" s="1052"/>
      <c r="F64" s="1052"/>
      <c r="G64" s="1052"/>
      <c r="H64" s="1052"/>
      <c r="I64" s="1343"/>
    </row>
    <row r="65" spans="1:9" ht="33">
      <c r="A65" s="1270">
        <v>3</v>
      </c>
      <c r="B65" s="981" t="s">
        <v>662</v>
      </c>
      <c r="C65" s="1059"/>
      <c r="D65" s="1052"/>
      <c r="E65" s="1052"/>
      <c r="F65" s="1052"/>
      <c r="G65" s="1052"/>
      <c r="H65" s="1052"/>
      <c r="I65" s="1343"/>
    </row>
    <row r="66" spans="1:9">
      <c r="A66" s="1270">
        <v>4</v>
      </c>
      <c r="B66" s="981" t="s">
        <v>655</v>
      </c>
      <c r="C66" s="1059" t="s">
        <v>349</v>
      </c>
      <c r="D66" s="1052"/>
      <c r="E66" s="1053"/>
      <c r="F66" s="1052"/>
      <c r="G66" s="1052"/>
      <c r="H66" s="1052"/>
      <c r="I66" s="1346"/>
    </row>
    <row r="67" spans="1:9" ht="33">
      <c r="A67" s="1270">
        <v>5</v>
      </c>
      <c r="B67" s="981" t="s">
        <v>656</v>
      </c>
      <c r="C67" s="1059" t="s">
        <v>349</v>
      </c>
      <c r="D67" s="1054"/>
      <c r="E67" s="1055"/>
      <c r="F67" s="1054"/>
      <c r="G67" s="1056"/>
      <c r="H67" s="1056"/>
      <c r="I67" s="1346"/>
    </row>
    <row r="68" spans="1:9" ht="33">
      <c r="A68" s="1270">
        <v>6</v>
      </c>
      <c r="B68" s="981" t="s">
        <v>657</v>
      </c>
      <c r="C68" s="1059" t="s">
        <v>5</v>
      </c>
      <c r="D68" s="1052"/>
      <c r="E68" s="1052"/>
      <c r="F68" s="1052"/>
      <c r="G68" s="1056"/>
      <c r="H68" s="1056"/>
      <c r="I68" s="1346"/>
    </row>
    <row r="69" spans="1:9">
      <c r="A69" s="1270"/>
      <c r="B69" s="981" t="s">
        <v>702</v>
      </c>
      <c r="C69" s="1059" t="s">
        <v>349</v>
      </c>
      <c r="D69" s="1052"/>
      <c r="E69" s="1053"/>
      <c r="F69" s="1052"/>
      <c r="G69" s="1056"/>
      <c r="H69" s="1056"/>
      <c r="I69" s="1346"/>
    </row>
    <row r="70" spans="1:9" ht="33">
      <c r="A70" s="1270">
        <v>7</v>
      </c>
      <c r="B70" s="981" t="s">
        <v>658</v>
      </c>
      <c r="C70" s="1059" t="s">
        <v>349</v>
      </c>
      <c r="D70" s="1054"/>
      <c r="E70" s="1055"/>
      <c r="F70" s="1054"/>
      <c r="G70" s="1052"/>
      <c r="H70" s="1056"/>
      <c r="I70" s="1346"/>
    </row>
    <row r="71" spans="1:9" ht="33">
      <c r="A71" s="1270">
        <v>8</v>
      </c>
      <c r="B71" s="981" t="s">
        <v>659</v>
      </c>
      <c r="C71" s="1059" t="s">
        <v>5</v>
      </c>
      <c r="D71" s="1052"/>
      <c r="E71" s="1052"/>
      <c r="F71" s="1052"/>
      <c r="G71" s="1052"/>
      <c r="H71" s="1052"/>
      <c r="I71" s="1346"/>
    </row>
    <row r="72" spans="1:9">
      <c r="A72" s="1270"/>
      <c r="B72" s="981" t="s">
        <v>703</v>
      </c>
      <c r="C72" s="1059" t="s">
        <v>349</v>
      </c>
      <c r="D72" s="1052"/>
      <c r="E72" s="1053"/>
      <c r="F72" s="1052"/>
      <c r="G72" s="1052"/>
      <c r="H72" s="1052"/>
      <c r="I72" s="1346"/>
    </row>
    <row r="73" spans="1:9" ht="33">
      <c r="A73" s="1270">
        <v>9</v>
      </c>
      <c r="B73" s="981" t="s">
        <v>660</v>
      </c>
      <c r="C73" s="1059" t="s">
        <v>5</v>
      </c>
      <c r="D73" s="1030"/>
      <c r="E73" s="1030"/>
      <c r="F73" s="1030"/>
      <c r="G73" s="1030"/>
      <c r="H73" s="1030"/>
      <c r="I73" s="1346"/>
    </row>
    <row r="74" spans="1:9" ht="17.25" thickBot="1">
      <c r="A74" s="1351"/>
      <c r="B74" s="1352"/>
      <c r="C74" s="1353"/>
      <c r="D74" s="1352"/>
      <c r="E74" s="1352"/>
      <c r="F74" s="1352"/>
      <c r="G74" s="1352"/>
      <c r="H74" s="1352"/>
      <c r="I74" s="1354"/>
    </row>
  </sheetData>
  <mergeCells count="11">
    <mergeCell ref="A3:I3"/>
    <mergeCell ref="A1:I1"/>
    <mergeCell ref="A4:I4"/>
    <mergeCell ref="A5:A6"/>
    <mergeCell ref="B5:B6"/>
    <mergeCell ref="C5:C6"/>
    <mergeCell ref="I5:I6"/>
    <mergeCell ref="D5:D6"/>
    <mergeCell ref="E5:F5"/>
    <mergeCell ref="G5:H5"/>
    <mergeCell ref="A2:I2"/>
  </mergeCells>
  <phoneticPr fontId="24" type="noConversion"/>
  <printOptions horizontalCentered="1"/>
  <pageMargins left="0.39370078740157483" right="0.39370078740157483" top="0.59055118110236227" bottom="0.39370078740157483" header="0.31496062992125984" footer="0"/>
  <pageSetup paperSize="9" scale="80" firstPageNumber="138" fitToHeight="0" orientation="landscape" r:id="rId1"/>
  <headerFooter alignWithMargins="0">
    <oddHeader>&amp;C&amp;P</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54"/>
  <sheetViews>
    <sheetView workbookViewId="0">
      <selection activeCell="C40" sqref="C40"/>
    </sheetView>
  </sheetViews>
  <sheetFormatPr defaultColWidth="9.140625" defaultRowHeight="15" customHeight="1"/>
  <cols>
    <col min="1" max="1" width="6.85546875" style="207" customWidth="1"/>
    <col min="2" max="2" width="5.42578125" style="207" customWidth="1"/>
    <col min="3" max="3" width="41.42578125" style="206" customWidth="1"/>
    <col min="4" max="9" width="8.85546875" style="206" hidden="1" customWidth="1"/>
    <col min="10" max="15" width="14.42578125" style="206" customWidth="1"/>
    <col min="16" max="18" width="9.140625" style="206"/>
    <col min="19" max="19" width="11.5703125" style="206" bestFit="1" customWidth="1"/>
    <col min="20" max="16384" width="9.140625" style="206"/>
  </cols>
  <sheetData>
    <row r="1" spans="1:22" ht="23.25" customHeight="1">
      <c r="A1" s="1561" t="s">
        <v>281</v>
      </c>
      <c r="B1" s="1561"/>
      <c r="C1" s="1561"/>
      <c r="D1" s="1561"/>
      <c r="E1" s="1561"/>
      <c r="F1" s="1561"/>
      <c r="G1" s="1561"/>
      <c r="H1" s="1561"/>
      <c r="I1" s="1561"/>
      <c r="J1" s="1561"/>
      <c r="K1" s="1561"/>
      <c r="L1" s="1561"/>
      <c r="M1" s="1561"/>
      <c r="N1" s="1561"/>
      <c r="O1" s="1561"/>
    </row>
    <row r="2" spans="1:22" ht="49.5" customHeight="1">
      <c r="A2" s="1562" t="s">
        <v>285</v>
      </c>
      <c r="B2" s="1562"/>
      <c r="C2" s="1562"/>
      <c r="D2" s="1562"/>
      <c r="E2" s="1562"/>
      <c r="F2" s="1562"/>
      <c r="G2" s="1562"/>
      <c r="H2" s="1562"/>
      <c r="I2" s="1562"/>
      <c r="J2" s="1562"/>
      <c r="K2" s="1562"/>
      <c r="L2" s="1562"/>
      <c r="M2" s="1562"/>
      <c r="N2" s="1562"/>
      <c r="O2" s="1562"/>
    </row>
    <row r="3" spans="1:22" ht="15" customHeight="1">
      <c r="A3" s="1563"/>
      <c r="B3" s="1563"/>
      <c r="C3" s="1563"/>
      <c r="D3" s="1563"/>
      <c r="E3" s="1563"/>
      <c r="F3" s="1563"/>
      <c r="G3" s="1563"/>
      <c r="H3" s="1563"/>
      <c r="I3" s="1563"/>
      <c r="J3" s="1563"/>
      <c r="K3" s="1563"/>
      <c r="L3" s="1563"/>
      <c r="M3" s="1563"/>
      <c r="N3" s="1563"/>
      <c r="O3" s="1563"/>
    </row>
    <row r="4" spans="1:22" ht="21" customHeight="1">
      <c r="C4" s="208"/>
      <c r="D4" s="208"/>
      <c r="E4" s="208"/>
      <c r="F4" s="208"/>
      <c r="G4" s="208"/>
      <c r="H4" s="208"/>
      <c r="I4" s="208"/>
      <c r="J4" s="208"/>
      <c r="K4" s="208"/>
      <c r="L4" s="209"/>
      <c r="M4" s="1564" t="s">
        <v>287</v>
      </c>
      <c r="N4" s="1564"/>
      <c r="O4" s="1564"/>
    </row>
    <row r="5" spans="1:22" s="212" customFormat="1" ht="38.25" customHeight="1">
      <c r="A5" s="210" t="s">
        <v>0</v>
      </c>
      <c r="B5" s="1548" t="s">
        <v>279</v>
      </c>
      <c r="C5" s="1549"/>
      <c r="D5" s="210">
        <v>2000</v>
      </c>
      <c r="E5" s="210">
        <v>2001</v>
      </c>
      <c r="F5" s="210">
        <v>2002</v>
      </c>
      <c r="G5" s="210">
        <v>2003</v>
      </c>
      <c r="H5" s="210">
        <v>2004</v>
      </c>
      <c r="I5" s="210">
        <v>2005</v>
      </c>
      <c r="J5" s="210" t="s">
        <v>278</v>
      </c>
      <c r="K5" s="210">
        <v>2011</v>
      </c>
      <c r="L5" s="211">
        <v>2012</v>
      </c>
      <c r="M5" s="210">
        <v>2013</v>
      </c>
      <c r="N5" s="211">
        <v>2014</v>
      </c>
      <c r="O5" s="210">
        <v>2015</v>
      </c>
    </row>
    <row r="6" spans="1:22" s="212" customFormat="1" ht="27" customHeight="1">
      <c r="A6" s="213"/>
      <c r="B6" s="1550" t="s">
        <v>217</v>
      </c>
      <c r="C6" s="1551"/>
      <c r="D6" s="214"/>
      <c r="E6" s="214"/>
      <c r="F6" s="214"/>
      <c r="G6" s="214"/>
      <c r="H6" s="214"/>
      <c r="I6" s="214"/>
      <c r="J6" s="343" t="e">
        <f>+K6+L6+M6+N6+O6</f>
        <v>#REF!</v>
      </c>
      <c r="K6" s="215" t="e">
        <f>+K8+K10+K23</f>
        <v>#REF!</v>
      </c>
      <c r="L6" s="215" t="e">
        <f>+L8+L10+L23</f>
        <v>#REF!</v>
      </c>
      <c r="M6" s="215" t="e">
        <f>+M8+M10+M23</f>
        <v>#REF!</v>
      </c>
      <c r="N6" s="215" t="e">
        <f>+N8+N10+N23</f>
        <v>#REF!</v>
      </c>
      <c r="O6" s="215" t="e">
        <f>+O8+O10+O23</f>
        <v>#REF!</v>
      </c>
    </row>
    <row r="7" spans="1:22" ht="30" hidden="1" customHeight="1">
      <c r="A7" s="216"/>
      <c r="B7" s="1557"/>
      <c r="C7" s="1558"/>
      <c r="D7" s="344"/>
      <c r="E7" s="345"/>
      <c r="F7" s="345"/>
      <c r="G7" s="345"/>
      <c r="H7" s="345"/>
      <c r="I7" s="345"/>
      <c r="J7" s="346" t="e">
        <f t="shared" ref="J7:O7" si="0">+J9+J14+J16+J18+J20+J22+J27+J29+J31+J33+J35+J37+J39+J41+J43+J45+J47+J49+J51</f>
        <v>#REF!</v>
      </c>
      <c r="K7" s="346" t="e">
        <f t="shared" si="0"/>
        <v>#REF!</v>
      </c>
      <c r="L7" s="346" t="e">
        <f t="shared" si="0"/>
        <v>#REF!</v>
      </c>
      <c r="M7" s="347" t="e">
        <f t="shared" si="0"/>
        <v>#REF!</v>
      </c>
      <c r="N7" s="346" t="e">
        <f t="shared" si="0"/>
        <v>#REF!</v>
      </c>
      <c r="O7" s="346" t="e">
        <f t="shared" si="0"/>
        <v>#REF!</v>
      </c>
      <c r="P7" s="217"/>
      <c r="Q7" s="218"/>
      <c r="S7" s="219"/>
      <c r="T7" s="218"/>
      <c r="V7" s="219"/>
    </row>
    <row r="8" spans="1:22" ht="18" customHeight="1">
      <c r="A8" s="216">
        <v>1</v>
      </c>
      <c r="B8" s="1559" t="s">
        <v>218</v>
      </c>
      <c r="C8" s="1560"/>
      <c r="D8" s="348" t="e">
        <f>+#REF!+#REF!</f>
        <v>#REF!</v>
      </c>
      <c r="E8" s="349" t="e">
        <f>+#REF!+#REF!</f>
        <v>#REF!</v>
      </c>
      <c r="F8" s="349" t="e">
        <f>+#REF!+#REF!</f>
        <v>#REF!</v>
      </c>
      <c r="G8" s="349" t="e">
        <f>+#REF!+#REF!</f>
        <v>#REF!</v>
      </c>
      <c r="H8" s="349" t="e">
        <f>+#REF!+#REF!</f>
        <v>#REF!</v>
      </c>
      <c r="I8" s="349" t="e">
        <f>+#REF!+#REF!</f>
        <v>#REF!</v>
      </c>
      <c r="J8" s="350" t="e">
        <f>+K8+L8+M8+N8+O8</f>
        <v>#REF!</v>
      </c>
      <c r="K8" s="350" t="e">
        <f>+K$54*K9/100</f>
        <v>#REF!</v>
      </c>
      <c r="L8" s="350" t="e">
        <f>+L$54*L9/100</f>
        <v>#REF!</v>
      </c>
      <c r="M8" s="351" t="e">
        <f>+M$54*M9/100</f>
        <v>#REF!</v>
      </c>
      <c r="N8" s="350" t="e">
        <f>+N$54*N9/100</f>
        <v>#REF!</v>
      </c>
      <c r="O8" s="350" t="e">
        <f>+O$54*O9/100</f>
        <v>#REF!</v>
      </c>
      <c r="P8" s="219"/>
      <c r="Q8" s="218"/>
      <c r="S8" s="219"/>
      <c r="T8" s="218"/>
      <c r="V8" s="219"/>
    </row>
    <row r="9" spans="1:22" s="223" customFormat="1" ht="18" customHeight="1">
      <c r="A9" s="220"/>
      <c r="B9" s="1554" t="s">
        <v>219</v>
      </c>
      <c r="C9" s="1547"/>
      <c r="D9" s="352"/>
      <c r="E9" s="353"/>
      <c r="F9" s="353"/>
      <c r="G9" s="353"/>
      <c r="H9" s="353"/>
      <c r="I9" s="353"/>
      <c r="J9" s="354">
        <v>6.2</v>
      </c>
      <c r="K9" s="354">
        <v>6.2</v>
      </c>
      <c r="L9" s="354">
        <v>6.2</v>
      </c>
      <c r="M9" s="355">
        <v>6.2</v>
      </c>
      <c r="N9" s="354">
        <v>6.2</v>
      </c>
      <c r="O9" s="354">
        <v>6.2</v>
      </c>
      <c r="P9" s="221"/>
      <c r="Q9" s="222"/>
      <c r="S9" s="221"/>
      <c r="T9" s="222"/>
      <c r="V9" s="221"/>
    </row>
    <row r="10" spans="1:22" ht="18" customHeight="1">
      <c r="A10" s="216">
        <v>2</v>
      </c>
      <c r="B10" s="1559" t="s">
        <v>220</v>
      </c>
      <c r="C10" s="1560"/>
      <c r="D10" s="348"/>
      <c r="E10" s="349"/>
      <c r="F10" s="349"/>
      <c r="G10" s="349"/>
      <c r="H10" s="349"/>
      <c r="I10" s="349"/>
      <c r="J10" s="350" t="e">
        <f>+J13+J15+J17+J19+J21</f>
        <v>#REF!</v>
      </c>
      <c r="K10" s="350" t="e">
        <f t="shared" ref="K10:O11" si="1">+K13+K15+K17+K19+K21</f>
        <v>#REF!</v>
      </c>
      <c r="L10" s="350" t="e">
        <f t="shared" si="1"/>
        <v>#REF!</v>
      </c>
      <c r="M10" s="351" t="e">
        <f t="shared" si="1"/>
        <v>#REF!</v>
      </c>
      <c r="N10" s="350" t="e">
        <f t="shared" si="1"/>
        <v>#REF!</v>
      </c>
      <c r="O10" s="350" t="e">
        <f t="shared" si="1"/>
        <v>#REF!</v>
      </c>
      <c r="P10" s="219"/>
      <c r="Q10" s="218"/>
      <c r="S10" s="219"/>
      <c r="T10" s="218"/>
      <c r="V10" s="219"/>
    </row>
    <row r="11" spans="1:22" s="223" customFormat="1" ht="18" customHeight="1">
      <c r="A11" s="220"/>
      <c r="B11" s="1546" t="s">
        <v>219</v>
      </c>
      <c r="C11" s="1547"/>
      <c r="D11" s="353"/>
      <c r="E11" s="353"/>
      <c r="F11" s="353"/>
      <c r="G11" s="353"/>
      <c r="H11" s="353"/>
      <c r="I11" s="353"/>
      <c r="J11" s="354" t="e">
        <f>+J14+J16+J18+J20+J22</f>
        <v>#REF!</v>
      </c>
      <c r="K11" s="354">
        <f t="shared" si="1"/>
        <v>41.8</v>
      </c>
      <c r="L11" s="354">
        <f t="shared" si="1"/>
        <v>42.5</v>
      </c>
      <c r="M11" s="354">
        <f t="shared" si="1"/>
        <v>43.3</v>
      </c>
      <c r="N11" s="354">
        <f t="shared" si="1"/>
        <v>44.000000000000007</v>
      </c>
      <c r="O11" s="354">
        <f t="shared" si="1"/>
        <v>44.800000000000004</v>
      </c>
    </row>
    <row r="12" spans="1:22" s="223" customFormat="1" ht="18" customHeight="1">
      <c r="A12" s="220"/>
      <c r="B12" s="1546" t="s">
        <v>216</v>
      </c>
      <c r="C12" s="1547"/>
      <c r="D12" s="353"/>
      <c r="E12" s="353"/>
      <c r="F12" s="353"/>
      <c r="G12" s="353"/>
      <c r="H12" s="353"/>
      <c r="I12" s="353"/>
      <c r="J12" s="354"/>
      <c r="K12" s="354"/>
      <c r="L12" s="354"/>
      <c r="M12" s="354"/>
      <c r="N12" s="354"/>
      <c r="O12" s="354"/>
    </row>
    <row r="13" spans="1:22" ht="27" customHeight="1">
      <c r="A13" s="224"/>
      <c r="B13" s="225"/>
      <c r="C13" s="226" t="s">
        <v>222</v>
      </c>
      <c r="D13" s="227">
        <v>9588</v>
      </c>
      <c r="E13" s="227">
        <v>8141.1</v>
      </c>
      <c r="F13" s="227">
        <v>7964</v>
      </c>
      <c r="G13" s="227">
        <v>11342</v>
      </c>
      <c r="H13" s="227">
        <v>22477</v>
      </c>
      <c r="I13" s="227">
        <v>26862</v>
      </c>
      <c r="J13" s="237" t="e">
        <f>+K13+L13+M13+N13+O13</f>
        <v>#REF!</v>
      </c>
      <c r="K13" s="237" t="e">
        <f>+K$54*K14/100</f>
        <v>#REF!</v>
      </c>
      <c r="L13" s="237" t="e">
        <f>+L$54*L14/100</f>
        <v>#REF!</v>
      </c>
      <c r="M13" s="237" t="e">
        <f>+M$54*M14/100</f>
        <v>#REF!</v>
      </c>
      <c r="N13" s="237" t="e">
        <f>+N$54*N14/100</f>
        <v>#REF!</v>
      </c>
      <c r="O13" s="237" t="e">
        <f>+O$54*O14/100</f>
        <v>#REF!</v>
      </c>
    </row>
    <row r="14" spans="1:22" s="223" customFormat="1" ht="26.25" customHeight="1">
      <c r="A14" s="228"/>
      <c r="B14" s="229"/>
      <c r="C14" s="230" t="s">
        <v>219</v>
      </c>
      <c r="D14" s="356"/>
      <c r="E14" s="356"/>
      <c r="F14" s="356"/>
      <c r="G14" s="356"/>
      <c r="H14" s="356"/>
      <c r="I14" s="356"/>
      <c r="J14" s="357" t="e">
        <f>100*J13/J$54</f>
        <v>#REF!</v>
      </c>
      <c r="K14" s="357">
        <v>8.1999999999999993</v>
      </c>
      <c r="L14" s="357">
        <v>7.8</v>
      </c>
      <c r="M14" s="357">
        <v>7.4</v>
      </c>
      <c r="N14" s="357">
        <v>7</v>
      </c>
      <c r="O14" s="357">
        <v>6.6</v>
      </c>
    </row>
    <row r="15" spans="1:22" ht="25.5" customHeight="1">
      <c r="A15" s="224"/>
      <c r="B15" s="225"/>
      <c r="C15" s="226" t="s">
        <v>223</v>
      </c>
      <c r="D15" s="227">
        <v>29172</v>
      </c>
      <c r="E15" s="227">
        <v>38140.5</v>
      </c>
      <c r="F15" s="227">
        <v>45337</v>
      </c>
      <c r="G15" s="227">
        <v>51060</v>
      </c>
      <c r="H15" s="227">
        <v>58715</v>
      </c>
      <c r="I15" s="227">
        <v>68297</v>
      </c>
      <c r="J15" s="237" t="e">
        <f>+K15+L15+M15+N15+O15</f>
        <v>#REF!</v>
      </c>
      <c r="K15" s="237" t="e">
        <f>+K$54*K16/100</f>
        <v>#REF!</v>
      </c>
      <c r="L15" s="237" t="e">
        <f>+L$54*L16/100</f>
        <v>#REF!</v>
      </c>
      <c r="M15" s="237" t="e">
        <f>+M$54*M16/100</f>
        <v>#REF!</v>
      </c>
      <c r="N15" s="237" t="e">
        <f>+N$54*N16/100</f>
        <v>#REF!</v>
      </c>
      <c r="O15" s="237" t="e">
        <f>+O$54*O16/100</f>
        <v>#REF!</v>
      </c>
      <c r="R15" s="206">
        <v>43550</v>
      </c>
      <c r="S15" s="231" t="e">
        <f>+L17+L19</f>
        <v>#REF!</v>
      </c>
    </row>
    <row r="16" spans="1:22" s="223" customFormat="1" ht="24" customHeight="1">
      <c r="A16" s="228"/>
      <c r="B16" s="229"/>
      <c r="C16" s="230" t="s">
        <v>219</v>
      </c>
      <c r="D16" s="356"/>
      <c r="E16" s="356"/>
      <c r="F16" s="356"/>
      <c r="G16" s="356"/>
      <c r="H16" s="356"/>
      <c r="I16" s="356"/>
      <c r="J16" s="357" t="e">
        <f>100*J15/J$54</f>
        <v>#REF!</v>
      </c>
      <c r="K16" s="357">
        <v>17.5</v>
      </c>
      <c r="L16" s="357">
        <v>18</v>
      </c>
      <c r="M16" s="357">
        <v>18.5</v>
      </c>
      <c r="N16" s="357">
        <v>19</v>
      </c>
      <c r="O16" s="357">
        <v>19.5</v>
      </c>
    </row>
    <row r="17" spans="1:22" ht="39" customHeight="1">
      <c r="A17" s="224"/>
      <c r="B17" s="225"/>
      <c r="C17" s="226" t="s">
        <v>224</v>
      </c>
      <c r="D17" s="227">
        <v>16983</v>
      </c>
      <c r="E17" s="227">
        <v>16921.599999999999</v>
      </c>
      <c r="F17" s="227">
        <v>20943</v>
      </c>
      <c r="G17" s="227">
        <v>24884</v>
      </c>
      <c r="H17" s="227">
        <v>31983</v>
      </c>
      <c r="I17" s="227">
        <v>37743</v>
      </c>
      <c r="J17" s="237" t="e">
        <f>+K17+L17+M17+N17+O17</f>
        <v>#REF!</v>
      </c>
      <c r="K17" s="237" t="e">
        <f>+K$54*K18/100</f>
        <v>#REF!</v>
      </c>
      <c r="L17" s="237" t="e">
        <f>+L$54*L18/100</f>
        <v>#REF!</v>
      </c>
      <c r="M17" s="237" t="e">
        <f>+M$54*M18/100</f>
        <v>#REF!</v>
      </c>
      <c r="N17" s="237" t="e">
        <f>+N$54*N18/100</f>
        <v>#REF!</v>
      </c>
      <c r="O17" s="237" t="e">
        <f>+O$54*O18/100</f>
        <v>#REF!</v>
      </c>
      <c r="S17" s="206" t="e">
        <f>+L17/S15</f>
        <v>#REF!</v>
      </c>
    </row>
    <row r="18" spans="1:22" s="223" customFormat="1" ht="22.5" customHeight="1">
      <c r="A18" s="228"/>
      <c r="B18" s="229"/>
      <c r="C18" s="230" t="s">
        <v>219</v>
      </c>
      <c r="D18" s="356"/>
      <c r="E18" s="356"/>
      <c r="F18" s="356"/>
      <c r="G18" s="356"/>
      <c r="H18" s="356"/>
      <c r="I18" s="356"/>
      <c r="J18" s="357" t="e">
        <f>100*J17/J$54</f>
        <v>#REF!</v>
      </c>
      <c r="K18" s="357">
        <v>9.5</v>
      </c>
      <c r="L18" s="357">
        <v>9.6999999999999993</v>
      </c>
      <c r="M18" s="357">
        <v>10</v>
      </c>
      <c r="N18" s="357">
        <v>10.199999999999999</v>
      </c>
      <c r="O18" s="357">
        <v>10.5</v>
      </c>
    </row>
    <row r="19" spans="1:22" ht="36.75" customHeight="1">
      <c r="A19" s="224"/>
      <c r="B19" s="225"/>
      <c r="C19" s="226" t="s">
        <v>225</v>
      </c>
      <c r="D19" s="227"/>
      <c r="E19" s="227"/>
      <c r="F19" s="227"/>
      <c r="G19" s="227"/>
      <c r="H19" s="227"/>
      <c r="I19" s="227"/>
      <c r="J19" s="237" t="e">
        <f>+K19+L19+M19+N19+O19</f>
        <v>#REF!</v>
      </c>
      <c r="K19" s="237" t="e">
        <f>+K$54*K20/100</f>
        <v>#REF!</v>
      </c>
      <c r="L19" s="237" t="e">
        <f>+L$54*L20/100</f>
        <v>#REF!</v>
      </c>
      <c r="M19" s="237" t="e">
        <f>+M$54*M20/100</f>
        <v>#REF!</v>
      </c>
      <c r="N19" s="237" t="e">
        <f>+N$54*N20/100</f>
        <v>#REF!</v>
      </c>
      <c r="O19" s="237" t="e">
        <f>+O$54*O20/100</f>
        <v>#REF!</v>
      </c>
      <c r="S19" s="206" t="e">
        <f>+L19/S15</f>
        <v>#REF!</v>
      </c>
    </row>
    <row r="20" spans="1:22" s="223" customFormat="1" ht="18" customHeight="1">
      <c r="A20" s="228"/>
      <c r="B20" s="229"/>
      <c r="C20" s="230" t="s">
        <v>219</v>
      </c>
      <c r="D20" s="356"/>
      <c r="E20" s="356"/>
      <c r="F20" s="356"/>
      <c r="G20" s="356"/>
      <c r="H20" s="356"/>
      <c r="I20" s="356"/>
      <c r="J20" s="357" t="e">
        <f>100*J19/J$54</f>
        <v>#REF!</v>
      </c>
      <c r="K20" s="357">
        <v>2.8</v>
      </c>
      <c r="L20" s="357">
        <v>2.9</v>
      </c>
      <c r="M20" s="357">
        <v>3</v>
      </c>
      <c r="N20" s="357">
        <v>3.1</v>
      </c>
      <c r="O20" s="357">
        <v>3.2</v>
      </c>
    </row>
    <row r="21" spans="1:22" ht="24.75" customHeight="1">
      <c r="A21" s="224"/>
      <c r="B21" s="225"/>
      <c r="C21" s="226" t="s">
        <v>226</v>
      </c>
      <c r="D21" s="227">
        <v>3563</v>
      </c>
      <c r="E21" s="227">
        <v>9045.7999999999993</v>
      </c>
      <c r="F21" s="227">
        <v>10490</v>
      </c>
      <c r="G21" s="227">
        <v>11508</v>
      </c>
      <c r="H21" s="227">
        <v>11197</v>
      </c>
      <c r="I21" s="227">
        <v>13202</v>
      </c>
      <c r="J21" s="237" t="e">
        <f>+K21+L21+M21+N21+O21</f>
        <v>#REF!</v>
      </c>
      <c r="K21" s="237" t="e">
        <f>+K$54*K22/100</f>
        <v>#REF!</v>
      </c>
      <c r="L21" s="237" t="e">
        <f>+L$54*L22/100</f>
        <v>#REF!</v>
      </c>
      <c r="M21" s="237" t="e">
        <f>+M$54*M22/100</f>
        <v>#REF!</v>
      </c>
      <c r="N21" s="237" t="e">
        <f>+N$54*N22/100</f>
        <v>#REF!</v>
      </c>
      <c r="O21" s="237" t="e">
        <f>+O$54*O22/100</f>
        <v>#REF!</v>
      </c>
    </row>
    <row r="22" spans="1:22" s="223" customFormat="1" ht="21" customHeight="1">
      <c r="A22" s="220"/>
      <c r="B22" s="232"/>
      <c r="C22" s="230" t="s">
        <v>219</v>
      </c>
      <c r="D22" s="352"/>
      <c r="E22" s="353"/>
      <c r="F22" s="353"/>
      <c r="G22" s="353"/>
      <c r="H22" s="353"/>
      <c r="I22" s="353"/>
      <c r="J22" s="358" t="e">
        <f>100*J21/J$54</f>
        <v>#REF!</v>
      </c>
      <c r="K22" s="354">
        <v>3.8</v>
      </c>
      <c r="L22" s="354">
        <v>4.0999999999999996</v>
      </c>
      <c r="M22" s="355">
        <v>4.4000000000000004</v>
      </c>
      <c r="N22" s="354">
        <v>4.7</v>
      </c>
      <c r="O22" s="354">
        <v>5</v>
      </c>
      <c r="P22" s="221"/>
      <c r="Q22" s="222"/>
      <c r="S22" s="221"/>
      <c r="T22" s="222"/>
      <c r="V22" s="221"/>
    </row>
    <row r="23" spans="1:22" s="223" customFormat="1" ht="23.25" customHeight="1">
      <c r="A23" s="224">
        <v>3</v>
      </c>
      <c r="B23" s="1552" t="s">
        <v>150</v>
      </c>
      <c r="C23" s="1553"/>
      <c r="D23" s="352"/>
      <c r="E23" s="353"/>
      <c r="F23" s="353"/>
      <c r="G23" s="353"/>
      <c r="H23" s="353"/>
      <c r="I23" s="353"/>
      <c r="J23" s="359" t="e">
        <f t="shared" ref="J23:O24" si="2">+J26+J28+J30+J32+J34+J36+J38+J40+J44+J46+J50</f>
        <v>#REF!</v>
      </c>
      <c r="K23" s="350" t="e">
        <f t="shared" si="2"/>
        <v>#REF!</v>
      </c>
      <c r="L23" s="350" t="e">
        <f t="shared" si="2"/>
        <v>#REF!</v>
      </c>
      <c r="M23" s="351" t="e">
        <f t="shared" si="2"/>
        <v>#REF!</v>
      </c>
      <c r="N23" s="350" t="e">
        <f t="shared" si="2"/>
        <v>#REF!</v>
      </c>
      <c r="O23" s="350" t="e">
        <f t="shared" si="2"/>
        <v>#REF!</v>
      </c>
      <c r="P23" s="221"/>
      <c r="Q23" s="222"/>
      <c r="S23" s="221"/>
      <c r="T23" s="222"/>
    </row>
    <row r="24" spans="1:22" s="223" customFormat="1" ht="18" customHeight="1">
      <c r="A24" s="228"/>
      <c r="B24" s="1554" t="s">
        <v>219</v>
      </c>
      <c r="C24" s="1547"/>
      <c r="D24" s="352"/>
      <c r="E24" s="353"/>
      <c r="F24" s="353"/>
      <c r="G24" s="353"/>
      <c r="H24" s="353"/>
      <c r="I24" s="353"/>
      <c r="J24" s="358" t="e">
        <f t="shared" si="2"/>
        <v>#REF!</v>
      </c>
      <c r="K24" s="354" t="e">
        <f t="shared" si="2"/>
        <v>#REF!</v>
      </c>
      <c r="L24" s="354" t="e">
        <f t="shared" si="2"/>
        <v>#REF!</v>
      </c>
      <c r="M24" s="355" t="e">
        <f t="shared" si="2"/>
        <v>#REF!</v>
      </c>
      <c r="N24" s="354" t="e">
        <f t="shared" si="2"/>
        <v>#REF!</v>
      </c>
      <c r="O24" s="354" t="e">
        <f t="shared" si="2"/>
        <v>#REF!</v>
      </c>
      <c r="P24" s="221"/>
      <c r="Q24" s="222"/>
      <c r="S24" s="221"/>
      <c r="T24" s="222"/>
      <c r="V24" s="221"/>
    </row>
    <row r="25" spans="1:22" s="223" customFormat="1" ht="18" customHeight="1">
      <c r="A25" s="228"/>
      <c r="B25" s="1555" t="s">
        <v>221</v>
      </c>
      <c r="C25" s="1556"/>
      <c r="D25" s="353"/>
      <c r="E25" s="353"/>
      <c r="F25" s="353"/>
      <c r="G25" s="353"/>
      <c r="H25" s="353"/>
      <c r="I25" s="353"/>
      <c r="J25" s="354"/>
      <c r="K25" s="354"/>
      <c r="L25" s="354"/>
      <c r="M25" s="355"/>
      <c r="N25" s="354"/>
      <c r="O25" s="354"/>
      <c r="P25" s="221"/>
      <c r="Q25" s="222"/>
      <c r="S25" s="221"/>
      <c r="T25" s="222"/>
    </row>
    <row r="26" spans="1:22" ht="36" customHeight="1">
      <c r="A26" s="224"/>
      <c r="B26" s="233"/>
      <c r="C26" s="226" t="s">
        <v>227</v>
      </c>
      <c r="D26" s="234">
        <v>3035</v>
      </c>
      <c r="E26" s="227">
        <v>7953</v>
      </c>
      <c r="F26" s="227">
        <v>11962</v>
      </c>
      <c r="G26" s="227">
        <v>14763</v>
      </c>
      <c r="H26" s="227">
        <v>15659</v>
      </c>
      <c r="I26" s="227">
        <v>18359</v>
      </c>
      <c r="J26" s="237" t="e">
        <f>+K26+L26+M26+N26+O26</f>
        <v>#REF!</v>
      </c>
      <c r="K26" s="237" t="e">
        <f>+K$54*K27/100</f>
        <v>#REF!</v>
      </c>
      <c r="L26" s="237" t="e">
        <f>+L$54*L27/100</f>
        <v>#REF!</v>
      </c>
      <c r="M26" s="360" t="e">
        <f>+M$54*M27/100</f>
        <v>#REF!</v>
      </c>
      <c r="N26" s="237" t="e">
        <f>+N$54*N27/100</f>
        <v>#REF!</v>
      </c>
      <c r="O26" s="237" t="e">
        <f>+O$54*O27/100</f>
        <v>#REF!</v>
      </c>
      <c r="P26" s="219"/>
      <c r="Q26" s="218"/>
      <c r="R26" s="206">
        <v>58410</v>
      </c>
      <c r="S26" s="235" t="e">
        <f>+L28+L32</f>
        <v>#REF!</v>
      </c>
      <c r="T26" s="218"/>
      <c r="V26" s="219"/>
    </row>
    <row r="27" spans="1:22" s="223" customFormat="1" ht="18" customHeight="1">
      <c r="A27" s="228"/>
      <c r="B27" s="229"/>
      <c r="C27" s="230" t="s">
        <v>219</v>
      </c>
      <c r="D27" s="356"/>
      <c r="E27" s="356"/>
      <c r="F27" s="356"/>
      <c r="G27" s="356"/>
      <c r="H27" s="356"/>
      <c r="I27" s="356"/>
      <c r="J27" s="357" t="e">
        <f>100*J26/J$54</f>
        <v>#REF!</v>
      </c>
      <c r="K27" s="357">
        <v>4.2</v>
      </c>
      <c r="L27" s="357">
        <v>4.2</v>
      </c>
      <c r="M27" s="357">
        <v>4.2</v>
      </c>
      <c r="N27" s="357">
        <v>4.2</v>
      </c>
      <c r="O27" s="357">
        <v>4.2</v>
      </c>
    </row>
    <row r="28" spans="1:22" ht="18" customHeight="1">
      <c r="A28" s="224"/>
      <c r="B28" s="225"/>
      <c r="C28" s="226" t="s">
        <v>228</v>
      </c>
      <c r="D28" s="227">
        <v>19913</v>
      </c>
      <c r="E28" s="227">
        <v>26999.1</v>
      </c>
      <c r="F28" s="227">
        <v>32398</v>
      </c>
      <c r="G28" s="227">
        <v>38226</v>
      </c>
      <c r="H28" s="227">
        <v>39381</v>
      </c>
      <c r="I28" s="227">
        <v>48252</v>
      </c>
      <c r="J28" s="237" t="e">
        <f>+K28+L28+M28+N28+O28</f>
        <v>#REF!</v>
      </c>
      <c r="K28" s="237" t="e">
        <f>+K$54*K29/100</f>
        <v>#REF!</v>
      </c>
      <c r="L28" s="237" t="e">
        <f>+L$54*L29/100</f>
        <v>#REF!</v>
      </c>
      <c r="M28" s="237" t="e">
        <f>+M$54*M29/100</f>
        <v>#REF!</v>
      </c>
      <c r="N28" s="237" t="e">
        <f>+N$54*N29/100</f>
        <v>#REF!</v>
      </c>
      <c r="O28" s="237" t="e">
        <f>+O$54*O29/100</f>
        <v>#REF!</v>
      </c>
      <c r="S28" s="206" t="e">
        <f>+L28/S26</f>
        <v>#REF!</v>
      </c>
    </row>
    <row r="29" spans="1:22" s="223" customFormat="1" ht="18" customHeight="1">
      <c r="A29" s="228"/>
      <c r="B29" s="229"/>
      <c r="C29" s="230" t="s">
        <v>219</v>
      </c>
      <c r="D29" s="356"/>
      <c r="E29" s="356"/>
      <c r="F29" s="356"/>
      <c r="G29" s="356"/>
      <c r="H29" s="356"/>
      <c r="I29" s="356"/>
      <c r="J29" s="357" t="e">
        <f>100*J28/J$54</f>
        <v>#REF!</v>
      </c>
      <c r="K29" s="357">
        <v>12.3</v>
      </c>
      <c r="L29" s="357">
        <v>12.6</v>
      </c>
      <c r="M29" s="357">
        <v>12.9</v>
      </c>
      <c r="N29" s="357">
        <v>13.2</v>
      </c>
      <c r="O29" s="357">
        <v>13.5</v>
      </c>
    </row>
    <row r="30" spans="1:22" ht="18" customHeight="1">
      <c r="A30" s="224"/>
      <c r="B30" s="225"/>
      <c r="C30" s="226" t="s">
        <v>229</v>
      </c>
      <c r="D30" s="227">
        <v>4453</v>
      </c>
      <c r="E30" s="227">
        <v>2974.7</v>
      </c>
      <c r="F30" s="227">
        <v>3847</v>
      </c>
      <c r="G30" s="227">
        <v>4230</v>
      </c>
      <c r="H30" s="227">
        <v>5549</v>
      </c>
      <c r="I30" s="227">
        <v>6628</v>
      </c>
      <c r="J30" s="237" t="e">
        <f>+K30+L30+M30+N30+O30</f>
        <v>#REF!</v>
      </c>
      <c r="K30" s="237" t="e">
        <f>+K$54*K31/100</f>
        <v>#REF!</v>
      </c>
      <c r="L30" s="237" t="e">
        <f>+L$54*L31/100</f>
        <v>#REF!</v>
      </c>
      <c r="M30" s="237" t="e">
        <f>+M$54*M31/100</f>
        <v>#REF!</v>
      </c>
      <c r="N30" s="237" t="e">
        <f>+N$54*N31/100</f>
        <v>#REF!</v>
      </c>
      <c r="O30" s="237" t="e">
        <f>+O$54*O31/100</f>
        <v>#REF!</v>
      </c>
      <c r="S30" s="206" t="e">
        <f>+L32/S26</f>
        <v>#REF!</v>
      </c>
    </row>
    <row r="31" spans="1:22" s="223" customFormat="1" ht="18" customHeight="1">
      <c r="A31" s="228"/>
      <c r="B31" s="229"/>
      <c r="C31" s="230" t="s">
        <v>219</v>
      </c>
      <c r="D31" s="356"/>
      <c r="E31" s="356"/>
      <c r="F31" s="356"/>
      <c r="G31" s="356"/>
      <c r="H31" s="356"/>
      <c r="I31" s="356"/>
      <c r="J31" s="357" t="e">
        <f>100*J30/J$54</f>
        <v>#REF!</v>
      </c>
      <c r="K31" s="357">
        <v>2.1</v>
      </c>
      <c r="L31" s="357">
        <v>2.1</v>
      </c>
      <c r="M31" s="357">
        <v>2.1</v>
      </c>
      <c r="N31" s="357">
        <v>2.1</v>
      </c>
      <c r="O31" s="357">
        <v>2.1</v>
      </c>
    </row>
    <row r="32" spans="1:22" ht="18" customHeight="1">
      <c r="A32" s="224"/>
      <c r="B32" s="225"/>
      <c r="C32" s="226" t="s">
        <v>230</v>
      </c>
      <c r="D32" s="227"/>
      <c r="E32" s="227"/>
      <c r="F32" s="227"/>
      <c r="G32" s="227"/>
      <c r="H32" s="227"/>
      <c r="I32" s="227"/>
      <c r="J32" s="237" t="e">
        <f>+K32+L32+M32+N32+O32</f>
        <v>#REF!</v>
      </c>
      <c r="K32" s="237" t="e">
        <f>+K$54*K33/100</f>
        <v>#REF!</v>
      </c>
      <c r="L32" s="237" t="e">
        <f>+L$54*L33/100</f>
        <v>#REF!</v>
      </c>
      <c r="M32" s="237" t="e">
        <f>+M$54*M33/100</f>
        <v>#REF!</v>
      </c>
      <c r="N32" s="237" t="e">
        <f>+N$54*N33/100</f>
        <v>#REF!</v>
      </c>
      <c r="O32" s="237" t="e">
        <f>+O$54*O33/100</f>
        <v>#REF!</v>
      </c>
      <c r="S32" s="231"/>
    </row>
    <row r="33" spans="1:22" s="223" customFormat="1" ht="18" customHeight="1">
      <c r="A33" s="228"/>
      <c r="B33" s="229"/>
      <c r="C33" s="230" t="s">
        <v>219</v>
      </c>
      <c r="D33" s="356"/>
      <c r="E33" s="356"/>
      <c r="F33" s="356"/>
      <c r="G33" s="356"/>
      <c r="H33" s="356"/>
      <c r="I33" s="356"/>
      <c r="J33" s="357" t="e">
        <f>100*J32/J$54</f>
        <v>#REF!</v>
      </c>
      <c r="K33" s="357">
        <v>3.6</v>
      </c>
      <c r="L33" s="357">
        <v>3.6</v>
      </c>
      <c r="M33" s="357">
        <v>3.6</v>
      </c>
      <c r="N33" s="357">
        <v>3.6</v>
      </c>
      <c r="O33" s="357">
        <v>3.6</v>
      </c>
    </row>
    <row r="34" spans="1:22" ht="28.5" customHeight="1">
      <c r="A34" s="224"/>
      <c r="B34" s="225"/>
      <c r="C34" s="226" t="s">
        <v>231</v>
      </c>
      <c r="D34" s="227">
        <v>1303</v>
      </c>
      <c r="E34" s="227">
        <v>2017.6</v>
      </c>
      <c r="F34" s="227">
        <v>1120</v>
      </c>
      <c r="G34" s="227">
        <v>1983</v>
      </c>
      <c r="H34" s="227">
        <v>1800</v>
      </c>
      <c r="I34" s="227">
        <v>2174</v>
      </c>
      <c r="J34" s="237" t="e">
        <f>+K34+L34+M34+N34+O34</f>
        <v>#REF!</v>
      </c>
      <c r="K34" s="237" t="e">
        <f>+K$54*K35/100</f>
        <v>#REF!</v>
      </c>
      <c r="L34" s="237" t="e">
        <f>+L$54*L35/100</f>
        <v>#REF!</v>
      </c>
      <c r="M34" s="237" t="e">
        <f>+M$54*M35/100</f>
        <v>#REF!</v>
      </c>
      <c r="N34" s="237" t="e">
        <f>+N$54*N35/100</f>
        <v>#REF!</v>
      </c>
      <c r="O34" s="237" t="e">
        <f>+O$54*O35/100</f>
        <v>#REF!</v>
      </c>
    </row>
    <row r="35" spans="1:22" s="223" customFormat="1" ht="18" customHeight="1">
      <c r="A35" s="228"/>
      <c r="B35" s="229"/>
      <c r="C35" s="230" t="s">
        <v>219</v>
      </c>
      <c r="D35" s="356"/>
      <c r="E35" s="356"/>
      <c r="F35" s="356"/>
      <c r="G35" s="356"/>
      <c r="H35" s="356"/>
      <c r="I35" s="356"/>
      <c r="J35" s="357" t="e">
        <f>100*J34/J$54</f>
        <v>#REF!</v>
      </c>
      <c r="K35" s="357">
        <v>1.5</v>
      </c>
      <c r="L35" s="357">
        <v>1.5</v>
      </c>
      <c r="M35" s="357">
        <v>1.5</v>
      </c>
      <c r="N35" s="357">
        <v>1.5</v>
      </c>
      <c r="O35" s="357">
        <v>1.5</v>
      </c>
    </row>
    <row r="36" spans="1:22" ht="18" customHeight="1">
      <c r="A36" s="224"/>
      <c r="B36" s="225"/>
      <c r="C36" s="226" t="s">
        <v>232</v>
      </c>
      <c r="D36" s="227">
        <v>4031</v>
      </c>
      <c r="E36" s="227">
        <v>1734.6</v>
      </c>
      <c r="F36" s="227">
        <v>2612</v>
      </c>
      <c r="G36" s="227">
        <v>3605</v>
      </c>
      <c r="H36" s="227">
        <v>5025</v>
      </c>
      <c r="I36" s="227">
        <v>5705</v>
      </c>
      <c r="J36" s="237" t="e">
        <f>+K36+L36+M36+N36+O36</f>
        <v>#REF!</v>
      </c>
      <c r="K36" s="237" t="e">
        <f>+K$54*K37/100</f>
        <v>#REF!</v>
      </c>
      <c r="L36" s="237" t="e">
        <f>+L$54*L37/100</f>
        <v>#REF!</v>
      </c>
      <c r="M36" s="237" t="e">
        <f>+M$54*M37/100</f>
        <v>#REF!</v>
      </c>
      <c r="N36" s="237" t="e">
        <f>+N$54*N37/100</f>
        <v>#REF!</v>
      </c>
      <c r="O36" s="237" t="e">
        <f>+O$54*O37/100</f>
        <v>#REF!</v>
      </c>
    </row>
    <row r="37" spans="1:22" s="223" customFormat="1" ht="18" customHeight="1">
      <c r="A37" s="228"/>
      <c r="B37" s="229"/>
      <c r="C37" s="230" t="s">
        <v>219</v>
      </c>
      <c r="D37" s="356"/>
      <c r="E37" s="356"/>
      <c r="F37" s="356"/>
      <c r="G37" s="356"/>
      <c r="H37" s="356"/>
      <c r="I37" s="356"/>
      <c r="J37" s="357" t="e">
        <f>100*J36/J$54</f>
        <v>#REF!</v>
      </c>
      <c r="K37" s="357">
        <v>4.5999999999999996</v>
      </c>
      <c r="L37" s="357">
        <v>4.5</v>
      </c>
      <c r="M37" s="357">
        <v>4.4000000000000004</v>
      </c>
      <c r="N37" s="357">
        <v>4.3</v>
      </c>
      <c r="O37" s="357">
        <v>4.2</v>
      </c>
    </row>
    <row r="38" spans="1:22" ht="36.75" customHeight="1">
      <c r="A38" s="224"/>
      <c r="B38" s="225"/>
      <c r="C38" s="226" t="s">
        <v>233</v>
      </c>
      <c r="D38" s="227">
        <v>1883</v>
      </c>
      <c r="E38" s="227">
        <v>1935.5</v>
      </c>
      <c r="F38" s="227">
        <v>695</v>
      </c>
      <c r="G38" s="227"/>
      <c r="H38" s="227">
        <v>1351</v>
      </c>
      <c r="I38" s="227">
        <v>1486</v>
      </c>
      <c r="J38" s="237" t="e">
        <f>+K38+L38+M38+N38+O38</f>
        <v>#REF!</v>
      </c>
      <c r="K38" s="237" t="e">
        <f>+K$54*K39/100</f>
        <v>#REF!</v>
      </c>
      <c r="L38" s="237" t="e">
        <f>+L$54*L39/100</f>
        <v>#REF!</v>
      </c>
      <c r="M38" s="237" t="e">
        <f>+M$54*M39/100</f>
        <v>#REF!</v>
      </c>
      <c r="N38" s="237" t="e">
        <f>+N$54*N39/100</f>
        <v>#REF!</v>
      </c>
      <c r="O38" s="237" t="e">
        <f>+O$54*O39/100</f>
        <v>#REF!</v>
      </c>
      <c r="R38" s="206">
        <f>1456+65373+11914</f>
        <v>78743</v>
      </c>
      <c r="S38" s="231" t="e">
        <f>+L40+L42+L50</f>
        <v>#REF!</v>
      </c>
    </row>
    <row r="39" spans="1:22" s="223" customFormat="1" ht="18" customHeight="1">
      <c r="A39" s="228"/>
      <c r="B39" s="232"/>
      <c r="C39" s="230" t="s">
        <v>219</v>
      </c>
      <c r="D39" s="361"/>
      <c r="E39" s="356"/>
      <c r="F39" s="356"/>
      <c r="G39" s="356"/>
      <c r="H39" s="356"/>
      <c r="I39" s="356"/>
      <c r="J39" s="357" t="e">
        <f>100*J38/J$54</f>
        <v>#REF!</v>
      </c>
      <c r="K39" s="357">
        <v>1.1000000000000001</v>
      </c>
      <c r="L39" s="357">
        <v>1.1000000000000001</v>
      </c>
      <c r="M39" s="362">
        <v>1.1000000000000001</v>
      </c>
      <c r="N39" s="357">
        <v>1.1000000000000001</v>
      </c>
      <c r="O39" s="357">
        <v>1.1000000000000001</v>
      </c>
      <c r="P39" s="221"/>
      <c r="Q39" s="222"/>
      <c r="S39" s="221"/>
      <c r="T39" s="222"/>
      <c r="V39" s="221"/>
    </row>
    <row r="40" spans="1:22" ht="18" customHeight="1">
      <c r="A40" s="224"/>
      <c r="B40" s="225"/>
      <c r="C40" s="226" t="s">
        <v>234</v>
      </c>
      <c r="D40" s="227">
        <v>3914</v>
      </c>
      <c r="E40" s="227">
        <v>3854</v>
      </c>
      <c r="F40" s="227">
        <v>3072</v>
      </c>
      <c r="G40" s="227">
        <v>4452</v>
      </c>
      <c r="H40" s="227">
        <v>8260</v>
      </c>
      <c r="I40" s="227">
        <v>9727</v>
      </c>
      <c r="J40" s="237" t="e">
        <f>+K40+L40+M40+N40+O40</f>
        <v>#REF!</v>
      </c>
      <c r="K40" s="237" t="e">
        <f>+K$54*K41/100</f>
        <v>#REF!</v>
      </c>
      <c r="L40" s="237" t="e">
        <f>+L$54*L41/100</f>
        <v>#REF!</v>
      </c>
      <c r="M40" s="237" t="e">
        <f>+M$54*M41/100</f>
        <v>#REF!</v>
      </c>
      <c r="N40" s="237" t="e">
        <f>+N$54*N41/100</f>
        <v>#REF!</v>
      </c>
      <c r="O40" s="237" t="e">
        <f>+O$54*O41/100</f>
        <v>#REF!</v>
      </c>
      <c r="S40" s="206" t="e">
        <f>+L40/S38</f>
        <v>#REF!</v>
      </c>
    </row>
    <row r="41" spans="1:22" s="223" customFormat="1" ht="18" customHeight="1">
      <c r="A41" s="228"/>
      <c r="B41" s="229"/>
      <c r="C41" s="230" t="s">
        <v>219</v>
      </c>
      <c r="D41" s="356"/>
      <c r="E41" s="356"/>
      <c r="F41" s="356"/>
      <c r="G41" s="356"/>
      <c r="H41" s="356"/>
      <c r="I41" s="356"/>
      <c r="J41" s="357" t="e">
        <f>100*J40/J$54</f>
        <v>#REF!</v>
      </c>
      <c r="K41" s="357">
        <v>3.4</v>
      </c>
      <c r="L41" s="357">
        <v>3.4</v>
      </c>
      <c r="M41" s="357">
        <v>3.4</v>
      </c>
      <c r="N41" s="357">
        <v>3.4</v>
      </c>
      <c r="O41" s="357">
        <v>3.4</v>
      </c>
    </row>
    <row r="42" spans="1:22" ht="55.5" hidden="1" customHeight="1">
      <c r="A42" s="224"/>
      <c r="B42" s="225"/>
      <c r="C42" s="226" t="s">
        <v>235</v>
      </c>
      <c r="D42" s="227">
        <v>793</v>
      </c>
      <c r="E42" s="227">
        <v>342</v>
      </c>
      <c r="F42" s="227">
        <v>818</v>
      </c>
      <c r="G42" s="227">
        <v>892</v>
      </c>
      <c r="H42" s="227">
        <v>1015</v>
      </c>
      <c r="I42" s="227">
        <v>1217</v>
      </c>
      <c r="J42" s="237"/>
      <c r="K42" s="237"/>
      <c r="L42" s="237"/>
      <c r="M42" s="237"/>
      <c r="N42" s="237"/>
      <c r="O42" s="237"/>
      <c r="S42" s="206" t="e">
        <f>+L42/S38</f>
        <v>#REF!</v>
      </c>
    </row>
    <row r="43" spans="1:22" s="223" customFormat="1" ht="18" hidden="1" customHeight="1">
      <c r="A43" s="228"/>
      <c r="B43" s="229"/>
      <c r="C43" s="230" t="s">
        <v>219</v>
      </c>
      <c r="D43" s="356"/>
      <c r="E43" s="356"/>
      <c r="F43" s="356"/>
      <c r="G43" s="356"/>
      <c r="H43" s="356"/>
      <c r="I43" s="356"/>
      <c r="J43" s="357"/>
      <c r="K43" s="357"/>
      <c r="L43" s="357"/>
      <c r="M43" s="357"/>
      <c r="N43" s="357"/>
      <c r="O43" s="357"/>
    </row>
    <row r="44" spans="1:22" ht="18" customHeight="1">
      <c r="A44" s="224"/>
      <c r="B44" s="225"/>
      <c r="C44" s="226" t="s">
        <v>236</v>
      </c>
      <c r="D44" s="227">
        <v>6084</v>
      </c>
      <c r="E44" s="227">
        <v>6225.3</v>
      </c>
      <c r="F44" s="227">
        <v>5882</v>
      </c>
      <c r="G44" s="227">
        <v>7118</v>
      </c>
      <c r="H44" s="227">
        <v>8614</v>
      </c>
      <c r="I44" s="227">
        <v>10097</v>
      </c>
      <c r="J44" s="237" t="e">
        <f>+K44+L44+M44+N44+O44</f>
        <v>#REF!</v>
      </c>
      <c r="K44" s="237" t="e">
        <f>+K$54*K45/100</f>
        <v>#REF!</v>
      </c>
      <c r="L44" s="237" t="e">
        <f>+L$54*L45/100</f>
        <v>#REF!</v>
      </c>
      <c r="M44" s="237" t="e">
        <f>+M$54*M45/100</f>
        <v>#REF!</v>
      </c>
      <c r="N44" s="237" t="e">
        <f>+N$54*N45/100</f>
        <v>#REF!</v>
      </c>
      <c r="O44" s="237" t="e">
        <f>+O$54*O45/100</f>
        <v>#REF!</v>
      </c>
      <c r="S44" s="206" t="e">
        <f>+L50/S38</f>
        <v>#REF!</v>
      </c>
    </row>
    <row r="45" spans="1:22" s="223" customFormat="1" ht="18" customHeight="1">
      <c r="A45" s="228"/>
      <c r="B45" s="229"/>
      <c r="C45" s="230" t="s">
        <v>219</v>
      </c>
      <c r="D45" s="356"/>
      <c r="E45" s="356"/>
      <c r="F45" s="356"/>
      <c r="G45" s="356"/>
      <c r="H45" s="356"/>
      <c r="I45" s="356"/>
      <c r="J45" s="357" t="e">
        <f>100*J44/J$54</f>
        <v>#REF!</v>
      </c>
      <c r="K45" s="357">
        <v>2.9</v>
      </c>
      <c r="L45" s="357">
        <v>3</v>
      </c>
      <c r="M45" s="357">
        <v>3.1</v>
      </c>
      <c r="N45" s="357">
        <v>3.2</v>
      </c>
      <c r="O45" s="357">
        <v>3.3</v>
      </c>
    </row>
    <row r="46" spans="1:22" ht="18" customHeight="1">
      <c r="A46" s="224"/>
      <c r="B46" s="225"/>
      <c r="C46" s="226" t="s">
        <v>237</v>
      </c>
      <c r="D46" s="227">
        <v>2323</v>
      </c>
      <c r="E46" s="227">
        <v>2770.1</v>
      </c>
      <c r="F46" s="227">
        <v>3207</v>
      </c>
      <c r="G46" s="227">
        <v>4370</v>
      </c>
      <c r="H46" s="227">
        <v>5665</v>
      </c>
      <c r="I46" s="227">
        <v>5775</v>
      </c>
      <c r="J46" s="237" t="e">
        <f>+K46+L46+M46+N46+O46</f>
        <v>#REF!</v>
      </c>
      <c r="K46" s="237" t="e">
        <f>+K$54*K47/100</f>
        <v>#REF!</v>
      </c>
      <c r="L46" s="237" t="e">
        <f>+L$54*L47/100</f>
        <v>#REF!</v>
      </c>
      <c r="M46" s="237" t="e">
        <f>+M$54*M47/100</f>
        <v>#REF!</v>
      </c>
      <c r="N46" s="237" t="e">
        <f>+N$54*N47/100</f>
        <v>#REF!</v>
      </c>
      <c r="O46" s="237" t="e">
        <f>+O$54*O47/100</f>
        <v>#REF!</v>
      </c>
    </row>
    <row r="47" spans="1:22" s="223" customFormat="1" ht="18" customHeight="1">
      <c r="A47" s="228"/>
      <c r="B47" s="229"/>
      <c r="C47" s="230" t="s">
        <v>219</v>
      </c>
      <c r="D47" s="356"/>
      <c r="E47" s="356"/>
      <c r="F47" s="356"/>
      <c r="G47" s="356"/>
      <c r="H47" s="356"/>
      <c r="I47" s="356"/>
      <c r="J47" s="357" t="e">
        <f>100*J46/J$54</f>
        <v>#REF!</v>
      </c>
      <c r="K47" s="357">
        <v>1.5</v>
      </c>
      <c r="L47" s="357">
        <v>1.6</v>
      </c>
      <c r="M47" s="357">
        <v>1.7</v>
      </c>
      <c r="N47" s="357">
        <v>1.8</v>
      </c>
      <c r="O47" s="357">
        <v>1.9</v>
      </c>
    </row>
    <row r="48" spans="1:22" ht="18" hidden="1" customHeight="1">
      <c r="A48" s="224"/>
      <c r="B48" s="225"/>
      <c r="C48" s="226" t="s">
        <v>238</v>
      </c>
      <c r="D48" s="227">
        <v>2812</v>
      </c>
      <c r="E48" s="227">
        <v>2228.4</v>
      </c>
      <c r="F48" s="227">
        <v>3029</v>
      </c>
      <c r="G48" s="227">
        <v>4288</v>
      </c>
      <c r="H48" s="227">
        <v>4583</v>
      </c>
      <c r="I48" s="227">
        <v>4893</v>
      </c>
      <c r="J48" s="237"/>
      <c r="K48" s="237"/>
      <c r="L48" s="237"/>
      <c r="M48" s="237"/>
      <c r="N48" s="237"/>
      <c r="O48" s="237"/>
    </row>
    <row r="49" spans="1:15" s="223" customFormat="1" ht="18" hidden="1" customHeight="1">
      <c r="A49" s="228"/>
      <c r="B49" s="236"/>
      <c r="C49" s="230" t="s">
        <v>219</v>
      </c>
      <c r="D49" s="356"/>
      <c r="E49" s="356"/>
      <c r="F49" s="356"/>
      <c r="G49" s="356"/>
      <c r="H49" s="356"/>
      <c r="I49" s="356"/>
      <c r="J49" s="357"/>
      <c r="K49" s="357"/>
      <c r="L49" s="357"/>
      <c r="M49" s="357"/>
      <c r="N49" s="357"/>
      <c r="O49" s="357"/>
    </row>
    <row r="50" spans="1:15" ht="18" customHeight="1">
      <c r="A50" s="225"/>
      <c r="B50" s="229"/>
      <c r="C50" s="226" t="s">
        <v>239</v>
      </c>
      <c r="D50" s="227">
        <v>20400</v>
      </c>
      <c r="E50" s="227">
        <v>23070.9</v>
      </c>
      <c r="F50" s="227">
        <v>29230</v>
      </c>
      <c r="G50" s="227">
        <v>35151</v>
      </c>
      <c r="H50" s="227">
        <v>46690</v>
      </c>
      <c r="I50" s="227">
        <v>56969</v>
      </c>
      <c r="J50" s="237" t="e">
        <f>+K50+L50+M50+N50+O50</f>
        <v>#REF!</v>
      </c>
      <c r="K50" s="237" t="e">
        <f>+K54-K8-K13-K15-K17-K19-K21-K26-K28-K30-K32-K34-K36-K38-K40-K42-K44-K46-K48</f>
        <v>#REF!</v>
      </c>
      <c r="L50" s="237" t="e">
        <f>+L54-L8-L13-L15-L17-L19-L21-L26-L28-L30-L32-L34-L36-L38-L40-L42-L44-L46-L48</f>
        <v>#REF!</v>
      </c>
      <c r="M50" s="237" t="e">
        <f>+M54-M8-M13-M15-M17-M19-M21-M26-M28-M30-M32-M34-M36-M38-M40-M42-M44-M46-M48</f>
        <v>#REF!</v>
      </c>
      <c r="N50" s="237" t="e">
        <f>+N54-N8-N13-N15-N17-N19-N21-N26-N28-N30-N32-N34-N36-N38-N40-N42-N44-N46-N48</f>
        <v>#REF!</v>
      </c>
      <c r="O50" s="237" t="e">
        <f>+O54-O8-O13-O15-O17-O19-O21-O26-O28-O30-O32-O34-O36-O38-O40-O42-O44-O46-O48</f>
        <v>#REF!</v>
      </c>
    </row>
    <row r="51" spans="1:15" s="223" customFormat="1" ht="18" customHeight="1">
      <c r="A51" s="229"/>
      <c r="B51" s="229"/>
      <c r="C51" s="230" t="s">
        <v>219</v>
      </c>
      <c r="D51" s="356"/>
      <c r="E51" s="356"/>
      <c r="F51" s="356"/>
      <c r="G51" s="356"/>
      <c r="H51" s="356"/>
      <c r="I51" s="356"/>
      <c r="J51" s="357" t="e">
        <f t="shared" ref="J51:O51" si="3">100*J50/J$54</f>
        <v>#REF!</v>
      </c>
      <c r="K51" s="357" t="e">
        <f t="shared" si="3"/>
        <v>#REF!</v>
      </c>
      <c r="L51" s="357" t="e">
        <f t="shared" si="3"/>
        <v>#REF!</v>
      </c>
      <c r="M51" s="357" t="e">
        <f t="shared" si="3"/>
        <v>#REF!</v>
      </c>
      <c r="N51" s="357" t="e">
        <f t="shared" si="3"/>
        <v>#REF!</v>
      </c>
      <c r="O51" s="357" t="e">
        <f t="shared" si="3"/>
        <v>#REF!</v>
      </c>
    </row>
    <row r="52" spans="1:15" ht="15" customHeight="1">
      <c r="A52" s="238"/>
      <c r="B52" s="239"/>
      <c r="C52" s="240"/>
      <c r="D52" s="241"/>
      <c r="E52" s="241"/>
      <c r="F52" s="241"/>
      <c r="G52" s="241"/>
      <c r="H52" s="241"/>
      <c r="I52" s="241"/>
      <c r="J52" s="241"/>
      <c r="K52" s="241"/>
      <c r="L52" s="241"/>
      <c r="M52" s="241"/>
      <c r="N52" s="241"/>
      <c r="O52" s="242"/>
    </row>
    <row r="53" spans="1:15" ht="15" customHeight="1">
      <c r="C53" s="243"/>
      <c r="D53" s="208"/>
      <c r="E53" s="208"/>
      <c r="F53" s="208"/>
      <c r="G53" s="208"/>
      <c r="H53" s="208"/>
      <c r="I53" s="208"/>
      <c r="J53" s="208"/>
      <c r="K53" s="208"/>
      <c r="L53" s="208"/>
      <c r="M53" s="208"/>
      <c r="N53" s="208"/>
    </row>
    <row r="54" spans="1:15" ht="30" customHeight="1">
      <c r="A54" s="216"/>
      <c r="B54" s="1550" t="s">
        <v>175</v>
      </c>
      <c r="C54" s="1551"/>
      <c r="D54" s="345">
        <v>151183</v>
      </c>
      <c r="E54" s="345">
        <v>170496</v>
      </c>
      <c r="F54" s="345">
        <v>200145</v>
      </c>
      <c r="G54" s="345">
        <v>239246</v>
      </c>
      <c r="H54" s="345">
        <v>290927</v>
      </c>
      <c r="I54" s="345">
        <v>343135</v>
      </c>
      <c r="J54" s="343" t="e">
        <f>+K54+L54+M54+N54+O54</f>
        <v>#REF!</v>
      </c>
      <c r="K54" s="343" t="e">
        <f>#REF!*1000</f>
        <v>#REF!</v>
      </c>
      <c r="L54" s="343" t="e">
        <f>#REF!*1000</f>
        <v>#REF!</v>
      </c>
      <c r="M54" s="343" t="e">
        <f>#REF!*1000</f>
        <v>#REF!</v>
      </c>
      <c r="N54" s="343" t="e">
        <f>#REF!*1000</f>
        <v>#REF!</v>
      </c>
      <c r="O54" s="343" t="e">
        <f>#REF!*1000</f>
        <v>#REF!</v>
      </c>
    </row>
  </sheetData>
  <mergeCells count="16">
    <mergeCell ref="A1:O1"/>
    <mergeCell ref="A2:O2"/>
    <mergeCell ref="A3:O3"/>
    <mergeCell ref="M4:O4"/>
    <mergeCell ref="B11:C11"/>
    <mergeCell ref="B12:C12"/>
    <mergeCell ref="B5:C5"/>
    <mergeCell ref="B54:C54"/>
    <mergeCell ref="B6:C6"/>
    <mergeCell ref="B23:C23"/>
    <mergeCell ref="B24:C24"/>
    <mergeCell ref="B25:C25"/>
    <mergeCell ref="B7:C7"/>
    <mergeCell ref="B8:C8"/>
    <mergeCell ref="B9:C9"/>
    <mergeCell ref="B10:C10"/>
  </mergeCells>
  <phoneticPr fontId="82" type="noConversion"/>
  <printOptions horizontalCentered="1"/>
  <pageMargins left="0.70866141732283472" right="0.70866141732283472" top="0.59055118110236227" bottom="0.59055118110236227" header="0.31496062992125984" footer="0.31496062992125984"/>
  <pageSetup paperSize="9" scale="95" fitToHeight="0" orientation="landscape" r:id="rId1"/>
  <headerFooter alignWithMargins="0">
    <oddHeader>&amp;R&amp;P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65"/>
  <sheetViews>
    <sheetView workbookViewId="0">
      <pane xSplit="2" ySplit="20" topLeftCell="C21" activePane="bottomRight" state="frozen"/>
      <selection activeCell="C40" sqref="C40"/>
      <selection pane="topRight" activeCell="C40" sqref="C40"/>
      <selection pane="bottomLeft" activeCell="C40" sqref="C40"/>
      <selection pane="bottomRight" activeCell="C40" sqref="C40"/>
    </sheetView>
  </sheetViews>
  <sheetFormatPr defaultColWidth="9.140625" defaultRowHeight="15.75"/>
  <cols>
    <col min="1" max="1" width="4.42578125" style="335" customWidth="1"/>
    <col min="2" max="2" width="36.5703125" style="252" customWidth="1"/>
    <col min="3" max="3" width="14.85546875" style="251" customWidth="1"/>
    <col min="4" max="4" width="14.85546875" style="252" customWidth="1"/>
    <col min="5" max="7" width="14.85546875" style="253" customWidth="1"/>
    <col min="8" max="8" width="14.85546875" style="336" customWidth="1"/>
    <col min="9" max="9" width="13.85546875" style="254" hidden="1" customWidth="1"/>
    <col min="10" max="10" width="12.140625" style="254" customWidth="1"/>
    <col min="11" max="12" width="9.140625" style="245"/>
    <col min="13" max="13" width="10.140625" style="245" bestFit="1" customWidth="1"/>
    <col min="14" max="16384" width="9.140625" style="245"/>
  </cols>
  <sheetData>
    <row r="1" spans="1:22" s="206" customFormat="1" ht="30.75" customHeight="1">
      <c r="A1" s="1561" t="s">
        <v>282</v>
      </c>
      <c r="B1" s="1561"/>
      <c r="C1" s="1561"/>
      <c r="D1" s="1561"/>
      <c r="E1" s="1561"/>
      <c r="F1" s="1561"/>
      <c r="G1" s="1561"/>
      <c r="H1" s="1561"/>
      <c r="I1" s="205"/>
      <c r="J1" s="205"/>
      <c r="K1" s="205"/>
      <c r="L1" s="205"/>
      <c r="M1" s="205"/>
      <c r="N1" s="205"/>
    </row>
    <row r="2" spans="1:22" ht="45" customHeight="1">
      <c r="A2" s="1565" t="s">
        <v>288</v>
      </c>
      <c r="B2" s="1566"/>
      <c r="C2" s="1566"/>
      <c r="D2" s="1566"/>
      <c r="E2" s="1566"/>
      <c r="F2" s="1566"/>
      <c r="G2" s="1566"/>
      <c r="H2" s="1566"/>
      <c r="I2" s="1566"/>
      <c r="J2" s="244"/>
    </row>
    <row r="3" spans="1:22" ht="12.75" customHeight="1">
      <c r="A3" s="246"/>
      <c r="B3" s="244"/>
      <c r="C3" s="247"/>
      <c r="D3" s="244"/>
      <c r="E3" s="244"/>
      <c r="F3" s="244"/>
      <c r="G3" s="244"/>
      <c r="H3" s="244"/>
      <c r="I3" s="248"/>
      <c r="J3" s="248"/>
    </row>
    <row r="4" spans="1:22" ht="27.75" customHeight="1">
      <c r="A4" s="249"/>
      <c r="B4" s="250"/>
      <c r="F4" s="1567" t="s">
        <v>287</v>
      </c>
      <c r="G4" s="1567"/>
      <c r="H4" s="1567"/>
      <c r="I4" s="1568"/>
    </row>
    <row r="5" spans="1:22" s="262" customFormat="1" ht="39.75" customHeight="1">
      <c r="A5" s="255"/>
      <c r="B5" s="256" t="s">
        <v>279</v>
      </c>
      <c r="C5" s="257" t="s">
        <v>278</v>
      </c>
      <c r="D5" s="258">
        <v>2011</v>
      </c>
      <c r="E5" s="259">
        <v>2012</v>
      </c>
      <c r="F5" s="259">
        <v>2013</v>
      </c>
      <c r="G5" s="259">
        <v>2014</v>
      </c>
      <c r="H5" s="259">
        <v>2015</v>
      </c>
      <c r="I5" s="260">
        <v>2011</v>
      </c>
      <c r="J5" s="261"/>
    </row>
    <row r="6" spans="1:22" s="270" customFormat="1" ht="52.5" hidden="1" customHeight="1">
      <c r="A6" s="263"/>
      <c r="B6" s="264" t="s">
        <v>217</v>
      </c>
      <c r="C6" s="265"/>
      <c r="D6" s="266"/>
      <c r="E6" s="266"/>
      <c r="F6" s="266"/>
      <c r="G6" s="266"/>
      <c r="H6" s="267"/>
      <c r="I6" s="268">
        <f>[2]cc2011!H5</f>
        <v>152000.05204045697</v>
      </c>
      <c r="J6" s="269"/>
      <c r="L6" s="271"/>
    </row>
    <row r="7" spans="1:22" s="281" customFormat="1" ht="46.5" hidden="1" customHeight="1">
      <c r="A7" s="272" t="s">
        <v>3</v>
      </c>
      <c r="B7" s="273" t="s">
        <v>276</v>
      </c>
      <c r="C7" s="274"/>
      <c r="D7" s="275"/>
      <c r="E7" s="276"/>
      <c r="F7" s="276"/>
      <c r="G7" s="276"/>
      <c r="H7" s="277"/>
      <c r="I7" s="278">
        <f>[2]cc2011!H6</f>
        <v>10080</v>
      </c>
      <c r="J7" s="279"/>
      <c r="K7" s="280"/>
      <c r="M7" s="282"/>
      <c r="N7" s="280"/>
      <c r="P7" s="282"/>
      <c r="Q7" s="280"/>
      <c r="S7" s="282"/>
      <c r="T7" s="280"/>
      <c r="V7" s="282"/>
    </row>
    <row r="8" spans="1:22" ht="47.25" hidden="1">
      <c r="A8" s="283"/>
      <c r="B8" s="284" t="s">
        <v>275</v>
      </c>
      <c r="C8" s="285"/>
      <c r="D8" s="286">
        <f>+[2]cc2006!C7+[2]cc2006!C8</f>
        <v>120</v>
      </c>
      <c r="E8" s="287">
        <f>+[2]cc2007!C8</f>
        <v>220</v>
      </c>
      <c r="F8" s="287">
        <f>+[2]cc2008!C8</f>
        <v>200</v>
      </c>
      <c r="G8" s="288">
        <f>+[2]cc2009!C8</f>
        <v>200</v>
      </c>
      <c r="H8" s="288">
        <f>+[2]cc2010!H8</f>
        <v>200</v>
      </c>
      <c r="I8" s="289">
        <f>[2]cc2011!H7</f>
        <v>180</v>
      </c>
      <c r="J8" s="290"/>
      <c r="K8" s="291"/>
      <c r="M8" s="292"/>
      <c r="N8" s="291"/>
      <c r="P8" s="292"/>
      <c r="Q8" s="291"/>
      <c r="S8" s="292"/>
      <c r="T8" s="291"/>
      <c r="V8" s="292"/>
    </row>
    <row r="9" spans="1:22" ht="47.25" hidden="1">
      <c r="A9" s="283"/>
      <c r="B9" s="284" t="s">
        <v>274</v>
      </c>
      <c r="C9" s="285"/>
      <c r="D9" s="286">
        <f>+[2]cc2006!C9</f>
        <v>300</v>
      </c>
      <c r="E9" s="287">
        <f>+[2]cc2007!C9</f>
        <v>200</v>
      </c>
      <c r="F9" s="287">
        <f>+[2]cc2008!C9</f>
        <v>200</v>
      </c>
      <c r="G9" s="288">
        <f>+[2]cc2009!C9</f>
        <v>200</v>
      </c>
      <c r="H9" s="288">
        <f>+[2]cc2010!H9</f>
        <v>200</v>
      </c>
      <c r="I9" s="289">
        <f>[2]cc2011!H8</f>
        <v>200</v>
      </c>
      <c r="J9" s="290"/>
      <c r="K9" s="291"/>
      <c r="M9" s="292"/>
      <c r="N9" s="291"/>
      <c r="P9" s="292"/>
      <c r="Q9" s="291"/>
      <c r="S9" s="292"/>
      <c r="T9" s="291"/>
      <c r="V9" s="292"/>
    </row>
    <row r="10" spans="1:22" ht="31.5" hidden="1">
      <c r="A10" s="283"/>
      <c r="B10" s="284" t="s">
        <v>273</v>
      </c>
      <c r="C10" s="285"/>
      <c r="D10" s="286">
        <f>+[2]cc2006!C10</f>
        <v>2000</v>
      </c>
      <c r="E10" s="287">
        <f>+[2]cc2007!C10</f>
        <v>2500</v>
      </c>
      <c r="F10" s="287">
        <f>+[2]cc2008!C10</f>
        <v>2300</v>
      </c>
      <c r="G10" s="288">
        <f>+[2]cc2009!C10</f>
        <v>3700</v>
      </c>
      <c r="H10" s="288">
        <f>+[2]cc2010!H10</f>
        <v>3700</v>
      </c>
      <c r="I10" s="289">
        <f>[2]cc2011!H9</f>
        <v>4500</v>
      </c>
      <c r="J10" s="290"/>
      <c r="K10" s="291"/>
      <c r="M10" s="292"/>
      <c r="N10" s="291"/>
      <c r="P10" s="292"/>
      <c r="Q10" s="291"/>
      <c r="S10" s="292"/>
      <c r="T10" s="291"/>
      <c r="V10" s="292"/>
    </row>
    <row r="11" spans="1:22" hidden="1">
      <c r="A11" s="283"/>
      <c r="B11" s="293" t="s">
        <v>272</v>
      </c>
      <c r="C11" s="285"/>
      <c r="D11" s="287"/>
      <c r="E11" s="287"/>
      <c r="F11" s="287">
        <f>+[2]cc2008!C11</f>
        <v>120</v>
      </c>
      <c r="G11" s="288"/>
      <c r="H11" s="288"/>
      <c r="I11" s="289"/>
      <c r="J11" s="290"/>
    </row>
    <row r="12" spans="1:22" ht="31.5" hidden="1">
      <c r="A12" s="283"/>
      <c r="B12" s="294" t="s">
        <v>271</v>
      </c>
      <c r="C12" s="295"/>
      <c r="D12" s="287"/>
      <c r="E12" s="287"/>
      <c r="F12" s="287"/>
      <c r="G12" s="288">
        <f>+[2]cc2009!C11</f>
        <v>4900</v>
      </c>
      <c r="H12" s="288">
        <f>+[2]cc2010!H11</f>
        <v>3500</v>
      </c>
      <c r="I12" s="289">
        <f>[2]cc2011!H10</f>
        <v>3500</v>
      </c>
      <c r="J12" s="290"/>
    </row>
    <row r="13" spans="1:22" ht="78.75" hidden="1">
      <c r="A13" s="283"/>
      <c r="B13" s="294" t="s">
        <v>270</v>
      </c>
      <c r="C13" s="295"/>
      <c r="D13" s="287">
        <f>+[2]cc2006!C11</f>
        <v>150</v>
      </c>
      <c r="E13" s="287">
        <f>+[2]cc2007!C11</f>
        <v>0</v>
      </c>
      <c r="F13" s="287"/>
      <c r="G13" s="288">
        <f>+[2]cc2009!C12</f>
        <v>160</v>
      </c>
      <c r="H13" s="288">
        <f>+[2]cc2010!H12</f>
        <v>300</v>
      </c>
      <c r="I13" s="289">
        <f>[2]cc2011!H11</f>
        <v>820</v>
      </c>
      <c r="J13" s="290"/>
    </row>
    <row r="14" spans="1:22" hidden="1">
      <c r="A14" s="283"/>
      <c r="B14" s="296" t="s">
        <v>269</v>
      </c>
      <c r="C14" s="297"/>
      <c r="D14" s="287"/>
      <c r="E14" s="287">
        <f>+[2]cc2007!C13</f>
        <v>100</v>
      </c>
      <c r="F14" s="287"/>
      <c r="G14" s="288"/>
      <c r="H14" s="288"/>
      <c r="I14" s="289"/>
      <c r="J14" s="290"/>
    </row>
    <row r="15" spans="1:22" hidden="1">
      <c r="A15" s="283"/>
      <c r="B15" s="293" t="s">
        <v>268</v>
      </c>
      <c r="C15" s="285"/>
      <c r="D15" s="287"/>
      <c r="E15" s="287">
        <f>+[2]cc2007!C12</f>
        <v>1000</v>
      </c>
      <c r="F15" s="287">
        <f>+[2]cc2008!C12</f>
        <v>600</v>
      </c>
      <c r="G15" s="288">
        <f>+[2]cc2009!C13</f>
        <v>800</v>
      </c>
      <c r="H15" s="288">
        <f>+[2]cc2010!H13</f>
        <v>800</v>
      </c>
      <c r="I15" s="289">
        <f>[2]cc2011!H12</f>
        <v>880</v>
      </c>
      <c r="J15" s="290"/>
    </row>
    <row r="16" spans="1:22" s="281" customFormat="1" ht="45.75" customHeight="1">
      <c r="A16" s="272"/>
      <c r="B16" s="298" t="s">
        <v>217</v>
      </c>
      <c r="C16" s="274" t="e">
        <f>+D16+E16+F16+G16+H16</f>
        <v>#REF!</v>
      </c>
      <c r="D16" s="276" t="e">
        <f>+D21+D33+D53+D55</f>
        <v>#REF!</v>
      </c>
      <c r="E16" s="276" t="e">
        <f>+E21+E33+E53+E55</f>
        <v>#REF!</v>
      </c>
      <c r="F16" s="276" t="e">
        <f>+F21+F33+F53+F55</f>
        <v>#REF!</v>
      </c>
      <c r="G16" s="276" t="e">
        <f>+G21+G33+G53+G55</f>
        <v>#REF!</v>
      </c>
      <c r="H16" s="276" t="e">
        <f>+H21+H33+H53+H55</f>
        <v>#REF!</v>
      </c>
      <c r="I16" s="276">
        <f>'[2]cc2006-2010'!I14</f>
        <v>880</v>
      </c>
      <c r="J16" s="269"/>
    </row>
    <row r="17" spans="1:22" s="281" customFormat="1" ht="45.75" hidden="1" customHeight="1">
      <c r="A17" s="272"/>
      <c r="B17" s="298" t="s">
        <v>217</v>
      </c>
      <c r="C17" s="274">
        <f>+D17+E17+F17+G17+H17</f>
        <v>1287000</v>
      </c>
      <c r="D17" s="276">
        <v>167000</v>
      </c>
      <c r="E17" s="276">
        <v>210000</v>
      </c>
      <c r="F17" s="276">
        <v>260000</v>
      </c>
      <c r="G17" s="276">
        <v>300000</v>
      </c>
      <c r="H17" s="276">
        <v>350000</v>
      </c>
      <c r="I17" s="276">
        <f>'[2]cc2006-2010'!I15</f>
        <v>141425.55204045697</v>
      </c>
      <c r="J17" s="279"/>
    </row>
    <row r="18" spans="1:22" s="281" customFormat="1" ht="30.75" hidden="1" customHeight="1">
      <c r="A18" s="272"/>
      <c r="B18" s="298"/>
      <c r="C18" s="274"/>
      <c r="D18" s="274">
        <v>170000</v>
      </c>
      <c r="E18" s="274">
        <v>210000</v>
      </c>
      <c r="F18" s="274">
        <v>260000</v>
      </c>
      <c r="G18" s="274">
        <v>300000</v>
      </c>
      <c r="H18" s="274">
        <v>350000</v>
      </c>
      <c r="I18" s="274">
        <f>+I21+I33+I53+I55</f>
        <v>141425.55204045697</v>
      </c>
      <c r="J18" s="279"/>
    </row>
    <row r="19" spans="1:22" s="281" customFormat="1" ht="36" hidden="1" customHeight="1">
      <c r="A19" s="272"/>
      <c r="B19" s="298"/>
      <c r="C19" s="274"/>
      <c r="D19" s="274">
        <v>45000</v>
      </c>
      <c r="E19" s="274">
        <v>45000</v>
      </c>
      <c r="F19" s="274">
        <v>45000</v>
      </c>
      <c r="G19" s="274">
        <v>45000</v>
      </c>
      <c r="H19" s="274">
        <v>45000</v>
      </c>
      <c r="I19" s="274"/>
      <c r="J19" s="279"/>
    </row>
    <row r="20" spans="1:22" s="281" customFormat="1" ht="45.75" hidden="1" customHeight="1">
      <c r="A20" s="272"/>
      <c r="B20" s="298"/>
      <c r="C20" s="299" t="e">
        <f t="shared" ref="C20:H20" si="0">+C24+C26+C28+C30+C32+C36+C38+C40+C42+C44+C46+C48+C50+C52+C54+C56</f>
        <v>#REF!</v>
      </c>
      <c r="D20" s="299">
        <f t="shared" si="0"/>
        <v>100</v>
      </c>
      <c r="E20" s="299">
        <f t="shared" si="0"/>
        <v>100</v>
      </c>
      <c r="F20" s="299">
        <f t="shared" si="0"/>
        <v>100</v>
      </c>
      <c r="G20" s="299">
        <f t="shared" si="0"/>
        <v>100.00000000000001</v>
      </c>
      <c r="H20" s="299">
        <f t="shared" si="0"/>
        <v>100.00000000000001</v>
      </c>
      <c r="I20" s="274"/>
      <c r="J20" s="279"/>
    </row>
    <row r="21" spans="1:22" s="270" customFormat="1" ht="40.5" customHeight="1">
      <c r="A21" s="272" t="s">
        <v>101</v>
      </c>
      <c r="B21" s="298" t="s">
        <v>267</v>
      </c>
      <c r="C21" s="300" t="e">
        <f>+D21+E21+F21+G21+H21</f>
        <v>#REF!</v>
      </c>
      <c r="D21" s="300" t="e">
        <f t="shared" ref="D21:I21" si="1">+D23+D25+D27+D29+D31</f>
        <v>#REF!</v>
      </c>
      <c r="E21" s="300" t="e">
        <f t="shared" si="1"/>
        <v>#REF!</v>
      </c>
      <c r="F21" s="300" t="e">
        <f t="shared" si="1"/>
        <v>#REF!</v>
      </c>
      <c r="G21" s="300" t="e">
        <f t="shared" si="1"/>
        <v>#REF!</v>
      </c>
      <c r="H21" s="300" t="e">
        <f t="shared" si="1"/>
        <v>#REF!</v>
      </c>
      <c r="I21" s="274">
        <f t="shared" si="1"/>
        <v>66858.44406704056</v>
      </c>
      <c r="J21" s="279"/>
    </row>
    <row r="22" spans="1:22" s="307" customFormat="1" ht="28.5" customHeight="1">
      <c r="A22" s="301"/>
      <c r="B22" s="302" t="s">
        <v>219</v>
      </c>
      <c r="C22" s="303" t="e">
        <f t="shared" ref="C22:H22" si="2">100*C21/C$63</f>
        <v>#REF!</v>
      </c>
      <c r="D22" s="304" t="e">
        <f t="shared" si="2"/>
        <v>#REF!</v>
      </c>
      <c r="E22" s="303" t="e">
        <f t="shared" si="2"/>
        <v>#REF!</v>
      </c>
      <c r="F22" s="303" t="e">
        <f t="shared" si="2"/>
        <v>#REF!</v>
      </c>
      <c r="G22" s="303" t="e">
        <f t="shared" si="2"/>
        <v>#REF!</v>
      </c>
      <c r="H22" s="303" t="e">
        <f t="shared" si="2"/>
        <v>#REF!</v>
      </c>
      <c r="I22" s="303"/>
      <c r="J22" s="305"/>
      <c r="K22" s="306"/>
      <c r="M22" s="308"/>
      <c r="N22" s="306"/>
      <c r="P22" s="308"/>
      <c r="Q22" s="306"/>
      <c r="S22" s="308"/>
      <c r="T22" s="306"/>
      <c r="V22" s="308"/>
    </row>
    <row r="23" spans="1:22" ht="40.5" customHeight="1">
      <c r="A23" s="283">
        <v>1</v>
      </c>
      <c r="B23" s="293" t="s">
        <v>266</v>
      </c>
      <c r="C23" s="309" t="e">
        <f>+D23+E23+F23+G23+H23</f>
        <v>#REF!</v>
      </c>
      <c r="D23" s="310" t="e">
        <f>+D24*D$63/100</f>
        <v>#REF!</v>
      </c>
      <c r="E23" s="309" t="e">
        <f>+E24*E$63/100</f>
        <v>#REF!</v>
      </c>
      <c r="F23" s="309" t="e">
        <f>+F24*F$63/100</f>
        <v>#REF!</v>
      </c>
      <c r="G23" s="309" t="e">
        <f>+G24*G$63/100</f>
        <v>#REF!</v>
      </c>
      <c r="H23" s="309" t="e">
        <f>+H24*H$63/100</f>
        <v>#REF!</v>
      </c>
      <c r="I23" s="287">
        <f>+I24*I$17/100</f>
        <v>2137</v>
      </c>
      <c r="J23" s="311"/>
      <c r="K23" s="291"/>
      <c r="M23" s="292"/>
      <c r="N23" s="291"/>
      <c r="P23" s="292"/>
      <c r="Q23" s="291"/>
      <c r="S23" s="292"/>
      <c r="T23" s="291"/>
    </row>
    <row r="24" spans="1:22" s="307" customFormat="1" ht="23.1" customHeight="1">
      <c r="A24" s="301"/>
      <c r="B24" s="302" t="s">
        <v>219</v>
      </c>
      <c r="C24" s="303" t="e">
        <f>100*C23/C$63</f>
        <v>#REF!</v>
      </c>
      <c r="D24" s="304">
        <v>4.3</v>
      </c>
      <c r="E24" s="303">
        <v>4.2</v>
      </c>
      <c r="F24" s="303">
        <v>4.0999999999999996</v>
      </c>
      <c r="G24" s="303">
        <v>4</v>
      </c>
      <c r="H24" s="303">
        <v>3.9</v>
      </c>
      <c r="I24" s="312">
        <f>'[2]cc2006-2010'!I32</f>
        <v>1.5110423605690986</v>
      </c>
      <c r="J24" s="305"/>
      <c r="K24" s="306"/>
      <c r="M24" s="308"/>
      <c r="N24" s="306"/>
      <c r="P24" s="308"/>
      <c r="Q24" s="306"/>
      <c r="S24" s="308"/>
      <c r="T24" s="306"/>
      <c r="V24" s="308"/>
    </row>
    <row r="25" spans="1:22" ht="40.5" customHeight="1">
      <c r="A25" s="283">
        <f>+A23+1</f>
        <v>2</v>
      </c>
      <c r="B25" s="293" t="s">
        <v>265</v>
      </c>
      <c r="C25" s="309" t="e">
        <f>+D25+E25+F25+G25+H25</f>
        <v>#REF!</v>
      </c>
      <c r="D25" s="309" t="e">
        <f>+D26*D$63/100</f>
        <v>#REF!</v>
      </c>
      <c r="E25" s="309" t="e">
        <f>+E26*E$63/100</f>
        <v>#REF!</v>
      </c>
      <c r="F25" s="309" t="e">
        <f>+F26*F$63/100</f>
        <v>#REF!</v>
      </c>
      <c r="G25" s="309" t="e">
        <f>+G26*G$63/100</f>
        <v>#REF!</v>
      </c>
      <c r="H25" s="309" t="e">
        <f>+H26*H$63/100</f>
        <v>#REF!</v>
      </c>
      <c r="I25" s="287">
        <f>+I26*I$17/100</f>
        <v>29715.154369373311</v>
      </c>
      <c r="J25" s="290"/>
      <c r="K25" s="291"/>
      <c r="M25" s="292"/>
      <c r="N25" s="291"/>
      <c r="P25" s="292"/>
      <c r="Q25" s="291"/>
      <c r="S25" s="292"/>
      <c r="T25" s="291"/>
    </row>
    <row r="26" spans="1:22" s="307" customFormat="1" ht="23.1" customHeight="1">
      <c r="A26" s="301"/>
      <c r="B26" s="302" t="s">
        <v>219</v>
      </c>
      <c r="C26" s="303" t="e">
        <f>100*C25/C$63</f>
        <v>#REF!</v>
      </c>
      <c r="D26" s="304">
        <v>21.5</v>
      </c>
      <c r="E26" s="303">
        <v>21.6</v>
      </c>
      <c r="F26" s="303">
        <v>21.7</v>
      </c>
      <c r="G26" s="303">
        <v>21.8</v>
      </c>
      <c r="H26" s="303">
        <v>21.8</v>
      </c>
      <c r="I26" s="312">
        <f>'[2]cc2006-2010'!I69</f>
        <v>21.011163782392615</v>
      </c>
      <c r="J26" s="313"/>
      <c r="K26" s="306"/>
      <c r="M26" s="308"/>
      <c r="N26" s="306"/>
      <c r="P26" s="308"/>
      <c r="Q26" s="306"/>
      <c r="S26" s="308"/>
      <c r="T26" s="306"/>
      <c r="V26" s="308"/>
    </row>
    <row r="27" spans="1:22" ht="40.5" customHeight="1">
      <c r="A27" s="283">
        <f>+A25+1</f>
        <v>3</v>
      </c>
      <c r="B27" s="293" t="s">
        <v>264</v>
      </c>
      <c r="C27" s="309" t="e">
        <f>+D27+E27+F27+G27+H27</f>
        <v>#REF!</v>
      </c>
      <c r="D27" s="309" t="e">
        <f>+D28*D$63/100</f>
        <v>#REF!</v>
      </c>
      <c r="E27" s="309" t="e">
        <f>+E28*E$63/100</f>
        <v>#REF!</v>
      </c>
      <c r="F27" s="309" t="e">
        <f>+F28*F$63/100</f>
        <v>#REF!</v>
      </c>
      <c r="G27" s="309" t="e">
        <f>+G28*G$63/100</f>
        <v>#REF!</v>
      </c>
      <c r="H27" s="309" t="e">
        <f>+H28*H$63/100</f>
        <v>#REF!</v>
      </c>
      <c r="I27" s="287">
        <f>+I28*I$17/100</f>
        <v>32348.157614015763</v>
      </c>
      <c r="J27" s="290"/>
    </row>
    <row r="28" spans="1:22" s="307" customFormat="1" ht="23.1" customHeight="1">
      <c r="A28" s="301"/>
      <c r="B28" s="314" t="s">
        <v>219</v>
      </c>
      <c r="C28" s="303" t="e">
        <f>100*C27/C$63</f>
        <v>#REF!</v>
      </c>
      <c r="D28" s="303">
        <v>28.3</v>
      </c>
      <c r="E28" s="303">
        <v>28.5</v>
      </c>
      <c r="F28" s="303">
        <v>28.7</v>
      </c>
      <c r="G28" s="303">
        <v>28.9</v>
      </c>
      <c r="H28" s="303">
        <v>30</v>
      </c>
      <c r="I28" s="312">
        <f>'[2]cc2006-2010'!I101</f>
        <v>22.872922995387761</v>
      </c>
      <c r="J28" s="313"/>
    </row>
    <row r="29" spans="1:22" ht="39.75" customHeight="1">
      <c r="A29" s="283">
        <f>+A27+1</f>
        <v>4</v>
      </c>
      <c r="B29" s="293" t="s">
        <v>230</v>
      </c>
      <c r="C29" s="309" t="e">
        <f>+D29+E29+F29+G29+H29</f>
        <v>#REF!</v>
      </c>
      <c r="D29" s="309" t="e">
        <f>+D30*D$63/100</f>
        <v>#REF!</v>
      </c>
      <c r="E29" s="309" t="e">
        <f>+E30*E$63/100</f>
        <v>#REF!</v>
      </c>
      <c r="F29" s="309" t="e">
        <f>+F30*F$63/100</f>
        <v>#REF!</v>
      </c>
      <c r="G29" s="309" t="e">
        <f>+G30*G$63/100</f>
        <v>#REF!</v>
      </c>
      <c r="H29" s="309" t="e">
        <f>+H30*H$63/100</f>
        <v>#REF!</v>
      </c>
      <c r="I29" s="287">
        <f>+I30*I$17/100</f>
        <v>1558.5831768189735</v>
      </c>
      <c r="J29" s="290"/>
    </row>
    <row r="30" spans="1:22" s="307" customFormat="1" ht="23.1" customHeight="1">
      <c r="A30" s="301"/>
      <c r="B30" s="314" t="s">
        <v>219</v>
      </c>
      <c r="C30" s="303" t="e">
        <f>100*C29/C$63</f>
        <v>#REF!</v>
      </c>
      <c r="D30" s="303">
        <v>1</v>
      </c>
      <c r="E30" s="303">
        <v>0.9</v>
      </c>
      <c r="F30" s="303">
        <v>0.8</v>
      </c>
      <c r="G30" s="303">
        <v>0.7</v>
      </c>
      <c r="H30" s="303">
        <v>0.5</v>
      </c>
      <c r="I30" s="312">
        <f>'[2]cc2006-2010'!I117</f>
        <v>1.1020520368010418</v>
      </c>
      <c r="J30" s="313"/>
    </row>
    <row r="31" spans="1:22" ht="40.5" customHeight="1">
      <c r="A31" s="283">
        <f>+A29+1</f>
        <v>5</v>
      </c>
      <c r="B31" s="293" t="s">
        <v>263</v>
      </c>
      <c r="C31" s="309" t="e">
        <f>+D31+E31+F31+G31+H31</f>
        <v>#REF!</v>
      </c>
      <c r="D31" s="309" t="e">
        <f>+D32*D$63/100</f>
        <v>#REF!</v>
      </c>
      <c r="E31" s="309" t="e">
        <f>+E32*E$63/100</f>
        <v>#REF!</v>
      </c>
      <c r="F31" s="309" t="e">
        <f>+F32*F$63/100</f>
        <v>#REF!</v>
      </c>
      <c r="G31" s="309" t="e">
        <f>+G32*G$63/100</f>
        <v>#REF!</v>
      </c>
      <c r="H31" s="309" t="e">
        <f>+H32*H$63/100</f>
        <v>#REF!</v>
      </c>
      <c r="I31" s="287">
        <f>+I32*I$17/100</f>
        <v>1099.5489068325121</v>
      </c>
      <c r="J31" s="290"/>
    </row>
    <row r="32" spans="1:22" s="307" customFormat="1" ht="23.1" customHeight="1">
      <c r="A32" s="301"/>
      <c r="B32" s="314" t="s">
        <v>219</v>
      </c>
      <c r="C32" s="303" t="e">
        <f>100*C31/C$63</f>
        <v>#REF!</v>
      </c>
      <c r="D32" s="303">
        <v>0.8</v>
      </c>
      <c r="E32" s="303">
        <v>0.7</v>
      </c>
      <c r="F32" s="303">
        <v>0.6</v>
      </c>
      <c r="G32" s="303">
        <v>0.5</v>
      </c>
      <c r="H32" s="303">
        <v>0.4</v>
      </c>
      <c r="I32" s="312">
        <f>'[2]cc2006-2010'!I126</f>
        <v>0.77747542149806792</v>
      </c>
      <c r="J32" s="313"/>
    </row>
    <row r="33" spans="1:22" s="270" customFormat="1" ht="40.5" customHeight="1">
      <c r="A33" s="272" t="s">
        <v>102</v>
      </c>
      <c r="B33" s="298" t="s">
        <v>262</v>
      </c>
      <c r="C33" s="300" t="e">
        <f>+D33+E33+F33+G33+H33</f>
        <v>#REF!</v>
      </c>
      <c r="D33" s="300" t="e">
        <f t="shared" ref="D33:I33" si="3">+D35+D37+D39+D41+D43+D45+D47+D49+D51</f>
        <v>#REF!</v>
      </c>
      <c r="E33" s="300" t="e">
        <f t="shared" si="3"/>
        <v>#REF!</v>
      </c>
      <c r="F33" s="300" t="e">
        <f t="shared" si="3"/>
        <v>#REF!</v>
      </c>
      <c r="G33" s="300" t="e">
        <f t="shared" si="3"/>
        <v>#REF!</v>
      </c>
      <c r="H33" s="300" t="e">
        <f t="shared" si="3"/>
        <v>#REF!</v>
      </c>
      <c r="I33" s="274">
        <f t="shared" si="3"/>
        <v>68161.307973416406</v>
      </c>
      <c r="J33" s="279"/>
      <c r="M33" s="270" t="s">
        <v>261</v>
      </c>
      <c r="N33" s="270" t="s">
        <v>259</v>
      </c>
      <c r="O33" s="270" t="s">
        <v>258</v>
      </c>
      <c r="P33" s="270" t="s">
        <v>256</v>
      </c>
    </row>
    <row r="34" spans="1:22" s="307" customFormat="1" ht="24" customHeight="1">
      <c r="A34" s="301"/>
      <c r="B34" s="314" t="s">
        <v>219</v>
      </c>
      <c r="C34" s="303" t="e">
        <f t="shared" ref="C34:H34" si="4">100*C33/C$63</f>
        <v>#REF!</v>
      </c>
      <c r="D34" s="303" t="e">
        <f t="shared" si="4"/>
        <v>#REF!</v>
      </c>
      <c r="E34" s="303" t="e">
        <f t="shared" si="4"/>
        <v>#REF!</v>
      </c>
      <c r="F34" s="303" t="e">
        <f t="shared" si="4"/>
        <v>#REF!</v>
      </c>
      <c r="G34" s="303" t="e">
        <f t="shared" si="4"/>
        <v>#REF!</v>
      </c>
      <c r="H34" s="303" t="e">
        <f t="shared" si="4"/>
        <v>#REF!</v>
      </c>
      <c r="I34" s="303"/>
      <c r="J34" s="313"/>
    </row>
    <row r="35" spans="1:22" ht="40.5" customHeight="1">
      <c r="A35" s="283">
        <f>+A31+1</f>
        <v>6</v>
      </c>
      <c r="B35" s="293" t="s">
        <v>260</v>
      </c>
      <c r="C35" s="309" t="e">
        <f>+D35+E35+F35+G35+H35</f>
        <v>#REF!</v>
      </c>
      <c r="D35" s="309" t="e">
        <f>+D36*D$63/100</f>
        <v>#REF!</v>
      </c>
      <c r="E35" s="309" t="e">
        <f>+E36*E$63/100</f>
        <v>#REF!</v>
      </c>
      <c r="F35" s="309" t="e">
        <f>+F36*F$63/100</f>
        <v>#REF!</v>
      </c>
      <c r="G35" s="309" t="e">
        <f>+G36*G$63/100</f>
        <v>#REF!</v>
      </c>
      <c r="H35" s="309" t="e">
        <f>+H36*H$63/100</f>
        <v>#REF!</v>
      </c>
      <c r="I35" s="287">
        <f>+I36*I$17/100</f>
        <v>5609.5943888967131</v>
      </c>
      <c r="J35" s="290"/>
      <c r="L35" s="245" t="s">
        <v>259</v>
      </c>
      <c r="M35" s="245">
        <v>0.1</v>
      </c>
    </row>
    <row r="36" spans="1:22" s="307" customFormat="1" ht="23.1" customHeight="1">
      <c r="A36" s="301"/>
      <c r="B36" s="314" t="s">
        <v>219</v>
      </c>
      <c r="C36" s="303" t="e">
        <f>100*C35/C$63</f>
        <v>#REF!</v>
      </c>
      <c r="D36" s="303">
        <v>3</v>
      </c>
      <c r="E36" s="303">
        <v>3</v>
      </c>
      <c r="F36" s="303">
        <v>3</v>
      </c>
      <c r="G36" s="303">
        <v>3</v>
      </c>
      <c r="H36" s="303">
        <v>3</v>
      </c>
      <c r="I36" s="312">
        <f>'[2]cc2006-2010'!I138</f>
        <v>3.9664645518173423</v>
      </c>
      <c r="J36" s="313"/>
      <c r="L36" s="307" t="s">
        <v>258</v>
      </c>
      <c r="M36" s="307">
        <v>0.25</v>
      </c>
    </row>
    <row r="37" spans="1:22" ht="40.5" customHeight="1">
      <c r="A37" s="283">
        <f>+A35+1</f>
        <v>7</v>
      </c>
      <c r="B37" s="293" t="s">
        <v>257</v>
      </c>
      <c r="C37" s="309" t="e">
        <f>+D37+E37+F37+G37+H37</f>
        <v>#REF!</v>
      </c>
      <c r="D37" s="309" t="e">
        <f>+D38*D$63/100</f>
        <v>#REF!</v>
      </c>
      <c r="E37" s="309" t="e">
        <f>+E38*E$63/100</f>
        <v>#REF!</v>
      </c>
      <c r="F37" s="309" t="e">
        <f>+F38*F$63/100</f>
        <v>#REF!</v>
      </c>
      <c r="G37" s="309" t="e">
        <f>+G38*G$63/100</f>
        <v>#REF!</v>
      </c>
      <c r="H37" s="309" t="e">
        <f>+H38*H$63/100</f>
        <v>#REF!</v>
      </c>
      <c r="I37" s="287">
        <f>+I38*I$17/100</f>
        <v>5019.7</v>
      </c>
      <c r="J37" s="290"/>
      <c r="L37" s="245" t="s">
        <v>256</v>
      </c>
      <c r="M37" s="245">
        <v>0.55000000000000004</v>
      </c>
    </row>
    <row r="38" spans="1:22" s="307" customFormat="1" ht="23.1" customHeight="1">
      <c r="A38" s="301"/>
      <c r="B38" s="314" t="s">
        <v>219</v>
      </c>
      <c r="C38" s="303" t="e">
        <f>100*C37/C$63</f>
        <v>#REF!</v>
      </c>
      <c r="D38" s="303">
        <v>2.8</v>
      </c>
      <c r="E38" s="303">
        <v>3</v>
      </c>
      <c r="F38" s="303">
        <v>3.2</v>
      </c>
      <c r="G38" s="303">
        <v>3.3</v>
      </c>
      <c r="H38" s="303">
        <v>3.4</v>
      </c>
      <c r="I38" s="312">
        <f>'[2]cc2006-2010'!I153</f>
        <v>3.549358604281097</v>
      </c>
      <c r="J38" s="313"/>
    </row>
    <row r="39" spans="1:22" ht="40.5" customHeight="1">
      <c r="A39" s="283">
        <f>+A37+1</f>
        <v>8</v>
      </c>
      <c r="B39" s="284" t="s">
        <v>255</v>
      </c>
      <c r="C39" s="309" t="e">
        <f>+D39+E39+F39+G39+H39</f>
        <v>#REF!</v>
      </c>
      <c r="D39" s="310" t="e">
        <f>+D40*D$63/100</f>
        <v>#REF!</v>
      </c>
      <c r="E39" s="309" t="e">
        <f>+E40*E$63/100</f>
        <v>#REF!</v>
      </c>
      <c r="F39" s="309" t="e">
        <f>+F40*F$63/100</f>
        <v>#REF!</v>
      </c>
      <c r="G39" s="309" t="e">
        <f>+G40*G$63/100</f>
        <v>#REF!</v>
      </c>
      <c r="H39" s="309" t="e">
        <f>+H40*H$63/100</f>
        <v>#REF!</v>
      </c>
      <c r="I39" s="287">
        <f>+I40*I$17/100</f>
        <v>2954.3022918643965</v>
      </c>
      <c r="J39" s="290"/>
      <c r="K39" s="291"/>
      <c r="M39" s="292"/>
      <c r="N39" s="291"/>
      <c r="P39" s="292"/>
      <c r="Q39" s="291"/>
      <c r="S39" s="292"/>
      <c r="T39" s="291"/>
      <c r="V39" s="292"/>
    </row>
    <row r="40" spans="1:22" s="307" customFormat="1" ht="23.1" customHeight="1">
      <c r="A40" s="301"/>
      <c r="B40" s="314" t="s">
        <v>219</v>
      </c>
      <c r="C40" s="303" t="e">
        <f>100*C39/C$63</f>
        <v>#REF!</v>
      </c>
      <c r="D40" s="303">
        <v>1.7</v>
      </c>
      <c r="E40" s="303">
        <v>1.7</v>
      </c>
      <c r="F40" s="303">
        <v>1.8</v>
      </c>
      <c r="G40" s="303">
        <v>1.9</v>
      </c>
      <c r="H40" s="303">
        <v>1.9</v>
      </c>
      <c r="I40" s="312">
        <f>'[2]cc2006-2010'!I162</f>
        <v>2.0889452077367694</v>
      </c>
      <c r="J40" s="313"/>
    </row>
    <row r="41" spans="1:22" ht="40.5" customHeight="1">
      <c r="A41" s="283">
        <f>+A39+1</f>
        <v>9</v>
      </c>
      <c r="B41" s="293" t="s">
        <v>236</v>
      </c>
      <c r="C41" s="309" t="e">
        <f>+D41+E41+F41+G41+H41</f>
        <v>#REF!</v>
      </c>
      <c r="D41" s="309" t="e">
        <f>+D42*D$63/100</f>
        <v>#REF!</v>
      </c>
      <c r="E41" s="309" t="e">
        <f>+E42*E$63/100</f>
        <v>#REF!</v>
      </c>
      <c r="F41" s="309" t="e">
        <f>+F42*F$63/100</f>
        <v>#REF!</v>
      </c>
      <c r="G41" s="309" t="e">
        <f>+G42*G$63/100</f>
        <v>#REF!</v>
      </c>
      <c r="H41" s="309" t="e">
        <f>+H42*H$63/100</f>
        <v>#REF!</v>
      </c>
      <c r="I41" s="287">
        <f>+I42*I$17/100</f>
        <v>24837.7</v>
      </c>
      <c r="J41" s="290"/>
      <c r="L41" s="245" t="s">
        <v>254</v>
      </c>
    </row>
    <row r="42" spans="1:22" s="307" customFormat="1" ht="23.1" customHeight="1">
      <c r="A42" s="301"/>
      <c r="B42" s="314" t="s">
        <v>219</v>
      </c>
      <c r="C42" s="303" t="e">
        <f>100*C41/C$63</f>
        <v>#REF!</v>
      </c>
      <c r="D42" s="303">
        <v>15.8</v>
      </c>
      <c r="E42" s="303">
        <v>16</v>
      </c>
      <c r="F42" s="303">
        <v>16.2</v>
      </c>
      <c r="G42" s="303">
        <v>16.399999999999999</v>
      </c>
      <c r="H42" s="303">
        <v>16.5</v>
      </c>
      <c r="I42" s="312">
        <f>'[2]cc2006-2010'!I190</f>
        <v>17.562385044037015</v>
      </c>
      <c r="J42" s="313"/>
    </row>
    <row r="43" spans="1:22" ht="40.5" customHeight="1">
      <c r="A43" s="283">
        <f>+A41+1</f>
        <v>10</v>
      </c>
      <c r="B43" s="293" t="s">
        <v>253</v>
      </c>
      <c r="C43" s="309" t="e">
        <f>+D43+E43+F43+G43+H43</f>
        <v>#REF!</v>
      </c>
      <c r="D43" s="309" t="e">
        <f>+D44*D$63/100</f>
        <v>#REF!</v>
      </c>
      <c r="E43" s="309" t="e">
        <f>+E44*E$63/100</f>
        <v>#REF!</v>
      </c>
      <c r="F43" s="309" t="e">
        <f>+F44*F$63/100</f>
        <v>#REF!</v>
      </c>
      <c r="G43" s="309" t="e">
        <f>+G44*G$63/100</f>
        <v>#REF!</v>
      </c>
      <c r="H43" s="309" t="e">
        <f>+H44*H$63/100</f>
        <v>#REF!</v>
      </c>
      <c r="I43" s="287">
        <f>+I44*I$17/100</f>
        <v>8018.5725045999561</v>
      </c>
      <c r="J43" s="290"/>
      <c r="K43" s="245" t="s">
        <v>253</v>
      </c>
      <c r="L43" s="245">
        <f>+[2]cc2010!C154</f>
        <v>5678.5351351351355</v>
      </c>
      <c r="M43" s="245">
        <f>+L43/(L43+L45)</f>
        <v>0.61896928052609856</v>
      </c>
    </row>
    <row r="44" spans="1:22" s="307" customFormat="1" ht="23.1" customHeight="1">
      <c r="A44" s="301"/>
      <c r="B44" s="314" t="s">
        <v>219</v>
      </c>
      <c r="C44" s="303" t="e">
        <f>100*C43/C$63</f>
        <v>#REF!</v>
      </c>
      <c r="D44" s="303">
        <v>6.1</v>
      </c>
      <c r="E44" s="303">
        <v>6</v>
      </c>
      <c r="F44" s="303">
        <v>5.9</v>
      </c>
      <c r="G44" s="303">
        <v>5.9</v>
      </c>
      <c r="H44" s="303">
        <v>5.8</v>
      </c>
      <c r="I44" s="312">
        <f>'[2]cc2006-2010'!I212</f>
        <v>5.6698187766706534</v>
      </c>
      <c r="J44" s="313"/>
    </row>
    <row r="45" spans="1:22" ht="40.5" customHeight="1">
      <c r="A45" s="283">
        <f>+A43+1</f>
        <v>11</v>
      </c>
      <c r="B45" s="293" t="s">
        <v>252</v>
      </c>
      <c r="C45" s="309" t="e">
        <f>+D45+E45+F45+G45+H45</f>
        <v>#REF!</v>
      </c>
      <c r="D45" s="309" t="e">
        <f>+D46*D$63/100</f>
        <v>#REF!</v>
      </c>
      <c r="E45" s="309" t="e">
        <f>+E46*E$63/100</f>
        <v>#REF!</v>
      </c>
      <c r="F45" s="309" t="e">
        <f>+F46*F$63/100</f>
        <v>#REF!</v>
      </c>
      <c r="G45" s="309" t="e">
        <f>+G46*G$63/100</f>
        <v>#REF!</v>
      </c>
      <c r="H45" s="309" t="e">
        <f>+H46*H$63/100</f>
        <v>#REF!</v>
      </c>
      <c r="I45" s="287">
        <f>+I46*I$17/100</f>
        <v>5461.4312512552769</v>
      </c>
      <c r="J45" s="290"/>
      <c r="K45" s="245" t="s">
        <v>252</v>
      </c>
      <c r="L45" s="245">
        <f>+[2]cc2010!C170</f>
        <v>3495.6441235004659</v>
      </c>
      <c r="M45" s="245">
        <f>+L45/(L43+L45)</f>
        <v>0.38103071947390127</v>
      </c>
    </row>
    <row r="46" spans="1:22" s="307" customFormat="1" ht="24.75" customHeight="1">
      <c r="A46" s="301"/>
      <c r="B46" s="314" t="s">
        <v>219</v>
      </c>
      <c r="C46" s="303" t="e">
        <f>100*C45/C$63</f>
        <v>#REF!</v>
      </c>
      <c r="D46" s="303">
        <v>2.8</v>
      </c>
      <c r="E46" s="303">
        <v>2.9</v>
      </c>
      <c r="F46" s="303">
        <v>2.9</v>
      </c>
      <c r="G46" s="303">
        <v>3</v>
      </c>
      <c r="H46" s="303">
        <v>3</v>
      </c>
      <c r="I46" s="312">
        <f>'[2]cc2006-2010'!I236</f>
        <v>3.8617005006937859</v>
      </c>
      <c r="J46" s="313"/>
    </row>
    <row r="47" spans="1:22" ht="40.5" customHeight="1">
      <c r="A47" s="283">
        <v>12</v>
      </c>
      <c r="B47" s="293" t="s">
        <v>251</v>
      </c>
      <c r="C47" s="309" t="e">
        <f>+D47+E47+F47+G47+H47</f>
        <v>#REF!</v>
      </c>
      <c r="D47" s="309" t="e">
        <f>+D48*D$63/100</f>
        <v>#REF!</v>
      </c>
      <c r="E47" s="309" t="e">
        <f>+E48*E$63/100</f>
        <v>#REF!</v>
      </c>
      <c r="F47" s="309" t="e">
        <f>+F48*F$63/100</f>
        <v>#REF!</v>
      </c>
      <c r="G47" s="309" t="e">
        <f>+G48*G$63/100</f>
        <v>#REF!</v>
      </c>
      <c r="H47" s="309" t="e">
        <f>+H48*H$63/100</f>
        <v>#REF!</v>
      </c>
      <c r="I47" s="287">
        <f>+I48*I$17/100</f>
        <v>3899.9791859763181</v>
      </c>
      <c r="J47" s="290"/>
      <c r="K47" s="245" t="s">
        <v>250</v>
      </c>
      <c r="L47" s="245">
        <f>+[2]cc2010!H192+[2]cc2010!H211</f>
        <v>4522.5339881135333</v>
      </c>
    </row>
    <row r="48" spans="1:22" s="307" customFormat="1" ht="23.1" customHeight="1">
      <c r="A48" s="301"/>
      <c r="B48" s="314" t="s">
        <v>219</v>
      </c>
      <c r="C48" s="303" t="e">
        <f>100*C47/C$63</f>
        <v>#REF!</v>
      </c>
      <c r="D48" s="303">
        <v>1.9</v>
      </c>
      <c r="E48" s="303">
        <v>1.8</v>
      </c>
      <c r="F48" s="303">
        <v>1.7</v>
      </c>
      <c r="G48" s="303">
        <v>1.5</v>
      </c>
      <c r="H48" s="303">
        <v>1.2</v>
      </c>
      <c r="I48" s="312">
        <f>'[2]cc2006-2010'!I270</f>
        <v>2.7576199135928907</v>
      </c>
      <c r="J48" s="313"/>
      <c r="K48" s="245" t="s">
        <v>249</v>
      </c>
      <c r="L48" s="307">
        <f>+[2]cc2010!H192-580</f>
        <v>3116.5592327232416</v>
      </c>
      <c r="M48" s="307">
        <f>+L48/L47</f>
        <v>0.68911792391487137</v>
      </c>
    </row>
    <row r="49" spans="1:13" ht="40.5" customHeight="1">
      <c r="A49" s="283">
        <v>13</v>
      </c>
      <c r="B49" s="293" t="s">
        <v>248</v>
      </c>
      <c r="C49" s="309" t="e">
        <f>+D49+E49+F49+G49+H49</f>
        <v>#REF!</v>
      </c>
      <c r="D49" s="309" t="e">
        <f>+D50*D$63/100</f>
        <v>#REF!</v>
      </c>
      <c r="E49" s="309" t="e">
        <f>+E50*E$63/100</f>
        <v>#REF!</v>
      </c>
      <c r="F49" s="309" t="e">
        <f>+F50*F$63/100</f>
        <v>#REF!</v>
      </c>
      <c r="G49" s="309" t="e">
        <f>+G50*G$63/100</f>
        <v>#REF!</v>
      </c>
      <c r="H49" s="309" t="e">
        <f>+H50*H$63/100</f>
        <v>#REF!</v>
      </c>
      <c r="I49" s="287">
        <f>+I50*I$17/100</f>
        <v>1089.2936307293148</v>
      </c>
      <c r="J49" s="290"/>
      <c r="K49" s="245" t="s">
        <v>247</v>
      </c>
      <c r="L49" s="307">
        <f>+[2]cc2010!H211+580</f>
        <v>1405.9747553902912</v>
      </c>
      <c r="M49" s="245">
        <f>+L49/L47</f>
        <v>0.31088207608512852</v>
      </c>
    </row>
    <row r="50" spans="1:13" s="307" customFormat="1" ht="23.1" customHeight="1">
      <c r="A50" s="301"/>
      <c r="B50" s="314" t="s">
        <v>219</v>
      </c>
      <c r="C50" s="303" t="e">
        <f>100*C49/C$63</f>
        <v>#REF!</v>
      </c>
      <c r="D50" s="303">
        <v>0.8</v>
      </c>
      <c r="E50" s="303">
        <v>0.7</v>
      </c>
      <c r="F50" s="303">
        <v>0.6</v>
      </c>
      <c r="G50" s="303">
        <v>0.5</v>
      </c>
      <c r="H50" s="303">
        <v>0.4</v>
      </c>
      <c r="I50" s="312">
        <f>'[2]cc2006-2010'!I275</f>
        <v>0.77022406136177246</v>
      </c>
      <c r="J50" s="313"/>
    </row>
    <row r="51" spans="1:13" ht="40.5" customHeight="1">
      <c r="A51" s="283">
        <f>+A49+1</f>
        <v>14</v>
      </c>
      <c r="B51" s="293" t="s">
        <v>246</v>
      </c>
      <c r="C51" s="309" t="e">
        <f>+D51+E51+F51+G51+H51</f>
        <v>#REF!</v>
      </c>
      <c r="D51" s="309" t="e">
        <f>+D52*D$63/100</f>
        <v>#REF!</v>
      </c>
      <c r="E51" s="309" t="e">
        <f>+E52*E$63/100</f>
        <v>#REF!</v>
      </c>
      <c r="F51" s="309" t="e">
        <f>+F52*F$63/100</f>
        <v>#REF!</v>
      </c>
      <c r="G51" s="309" t="e">
        <f>+G52*G$63/100</f>
        <v>#REF!</v>
      </c>
      <c r="H51" s="309" t="e">
        <f>+H52*H$63/100</f>
        <v>#REF!</v>
      </c>
      <c r="I51" s="287">
        <f>+I52*I$17/100</f>
        <v>11270.734720094428</v>
      </c>
      <c r="J51" s="290"/>
    </row>
    <row r="52" spans="1:13" s="307" customFormat="1" ht="23.1" customHeight="1">
      <c r="A52" s="301"/>
      <c r="B52" s="314" t="s">
        <v>219</v>
      </c>
      <c r="C52" s="303" t="e">
        <f>100*C51/C$63</f>
        <v>#REF!</v>
      </c>
      <c r="D52" s="303">
        <v>6</v>
      </c>
      <c r="E52" s="303">
        <v>5.8</v>
      </c>
      <c r="F52" s="303">
        <v>5.6</v>
      </c>
      <c r="G52" s="303">
        <v>5.4</v>
      </c>
      <c r="H52" s="303">
        <v>5</v>
      </c>
      <c r="I52" s="312">
        <f>'[2]cc2006-2010'!I294</f>
        <v>7.9693765076273202</v>
      </c>
      <c r="J52" s="313"/>
    </row>
    <row r="53" spans="1:13" s="270" customFormat="1" ht="40.5" customHeight="1">
      <c r="A53" s="272" t="s">
        <v>115</v>
      </c>
      <c r="B53" s="298" t="s">
        <v>245</v>
      </c>
      <c r="C53" s="300" t="e">
        <f>+D53+E53+F53+G53+H53</f>
        <v>#REF!</v>
      </c>
      <c r="D53" s="315" t="e">
        <f>+D54*D$63/100</f>
        <v>#REF!</v>
      </c>
      <c r="E53" s="315" t="e">
        <f>+E54*E$63/100</f>
        <v>#REF!</v>
      </c>
      <c r="F53" s="315" t="e">
        <f>+F54*F$63/100</f>
        <v>#REF!</v>
      </c>
      <c r="G53" s="315" t="e">
        <f>+G54*G$63/100</f>
        <v>#REF!</v>
      </c>
      <c r="H53" s="315" t="e">
        <f>+H54*H$63/100</f>
        <v>#REF!</v>
      </c>
      <c r="I53" s="276">
        <f>+I54*I$17/100</f>
        <v>4635.8</v>
      </c>
      <c r="J53" s="279"/>
      <c r="K53" s="270" t="s">
        <v>245</v>
      </c>
      <c r="L53" s="270">
        <v>3150</v>
      </c>
      <c r="M53" s="245">
        <f>+L53/(L53+L55)</f>
        <v>0.76829268292682928</v>
      </c>
    </row>
    <row r="54" spans="1:13" s="307" customFormat="1" ht="23.1" customHeight="1">
      <c r="A54" s="301"/>
      <c r="B54" s="314" t="s">
        <v>219</v>
      </c>
      <c r="C54" s="303" t="e">
        <f>100*C53/C$63</f>
        <v>#REF!</v>
      </c>
      <c r="D54" s="303">
        <v>2.4</v>
      </c>
      <c r="E54" s="303">
        <v>2.4</v>
      </c>
      <c r="F54" s="303">
        <v>2.4</v>
      </c>
      <c r="G54" s="303">
        <v>2.4</v>
      </c>
      <c r="H54" s="303">
        <v>2.4</v>
      </c>
      <c r="I54" s="312">
        <f>'[2]cc2006-2010'!I302</f>
        <v>3.2779083645887823</v>
      </c>
      <c r="J54" s="313"/>
    </row>
    <row r="55" spans="1:13" s="270" customFormat="1" ht="40.5" customHeight="1">
      <c r="A55" s="272" t="s">
        <v>116</v>
      </c>
      <c r="B55" s="298" t="s">
        <v>244</v>
      </c>
      <c r="C55" s="300" t="e">
        <f>+D55+E55+F55+G55+H55</f>
        <v>#REF!</v>
      </c>
      <c r="D55" s="315" t="e">
        <f>+D56*D$63/100</f>
        <v>#REF!</v>
      </c>
      <c r="E55" s="315" t="e">
        <f>+E56*E$63/100</f>
        <v>#REF!</v>
      </c>
      <c r="F55" s="315" t="e">
        <f>+F56*F$63/100</f>
        <v>#REF!</v>
      </c>
      <c r="G55" s="315" t="e">
        <f>+G56*G$63/100</f>
        <v>#REF!</v>
      </c>
      <c r="H55" s="315" t="e">
        <f>+H56*H$63/100</f>
        <v>#REF!</v>
      </c>
      <c r="I55" s="276">
        <f>+I56*I$17/100</f>
        <v>1770</v>
      </c>
      <c r="J55" s="279"/>
      <c r="K55" s="270" t="s">
        <v>244</v>
      </c>
      <c r="L55" s="270">
        <v>950</v>
      </c>
      <c r="M55" s="270">
        <f>+L55/(L53+L55)</f>
        <v>0.23170731707317074</v>
      </c>
    </row>
    <row r="56" spans="1:13" s="307" customFormat="1" ht="23.1" customHeight="1">
      <c r="A56" s="301"/>
      <c r="B56" s="314" t="s">
        <v>219</v>
      </c>
      <c r="C56" s="303" t="e">
        <f>100*C55/C$63</f>
        <v>#REF!</v>
      </c>
      <c r="D56" s="303">
        <v>0.8</v>
      </c>
      <c r="E56" s="303">
        <v>0.8</v>
      </c>
      <c r="F56" s="303">
        <v>0.8</v>
      </c>
      <c r="G56" s="303">
        <v>0.8</v>
      </c>
      <c r="H56" s="303">
        <v>0.8</v>
      </c>
      <c r="I56" s="312">
        <f>'[2]cc2006-2010'!I310</f>
        <v>1.2515418709439889</v>
      </c>
      <c r="J56" s="313"/>
    </row>
    <row r="57" spans="1:13" s="270" customFormat="1" ht="40.5" hidden="1" customHeight="1">
      <c r="A57" s="316" t="s">
        <v>116</v>
      </c>
      <c r="B57" s="317" t="s">
        <v>243</v>
      </c>
      <c r="C57" s="318">
        <f>'[2]cc2006-2010'!C311</f>
        <v>0</v>
      </c>
      <c r="D57" s="319">
        <f>'[2]cc2006-2010'!D311</f>
        <v>943</v>
      </c>
      <c r="E57" s="319">
        <f>'[2]cc2006-2010'!E311</f>
        <v>889.56</v>
      </c>
      <c r="F57" s="319">
        <f>'[2]cc2006-2010'!F311</f>
        <v>477</v>
      </c>
      <c r="G57" s="319">
        <f>'[2]cc2006-2010'!G311</f>
        <v>191.2</v>
      </c>
      <c r="H57" s="320">
        <f>'[2]cc2006-2010'!H311</f>
        <v>482.2</v>
      </c>
      <c r="I57" s="321">
        <f>'[2]cc2006-2010'!I311</f>
        <v>494.5</v>
      </c>
      <c r="J57" s="279"/>
      <c r="L57" s="270">
        <f>247.4+3244.7</f>
        <v>3492.1</v>
      </c>
    </row>
    <row r="58" spans="1:13" ht="9.75" hidden="1" customHeight="1">
      <c r="A58" s="322"/>
      <c r="B58" s="323"/>
      <c r="C58" s="324"/>
      <c r="D58" s="325"/>
      <c r="E58" s="326"/>
      <c r="F58" s="326"/>
      <c r="G58" s="326"/>
      <c r="H58" s="327"/>
      <c r="I58" s="328"/>
      <c r="J58" s="290"/>
    </row>
    <row r="59" spans="1:13" s="270" customFormat="1" ht="23.1" hidden="1" customHeight="1">
      <c r="A59" s="272"/>
      <c r="B59" s="298" t="s">
        <v>242</v>
      </c>
      <c r="C59" s="274"/>
      <c r="D59" s="298"/>
      <c r="E59" s="276"/>
      <c r="F59" s="276"/>
      <c r="G59" s="276"/>
      <c r="H59" s="277"/>
      <c r="I59" s="278" t="e">
        <f>#REF!+#REF!</f>
        <v>#REF!</v>
      </c>
      <c r="J59" s="279"/>
    </row>
    <row r="60" spans="1:13" s="270" customFormat="1" ht="33.75" hidden="1" customHeight="1">
      <c r="A60" s="272" t="s">
        <v>241</v>
      </c>
      <c r="B60" s="298" t="s">
        <v>240</v>
      </c>
      <c r="C60" s="274"/>
      <c r="D60" s="298"/>
      <c r="E60" s="276">
        <f>+[2]cc2007!C244</f>
        <v>207</v>
      </c>
      <c r="F60" s="276"/>
      <c r="G60" s="276"/>
      <c r="H60" s="277"/>
      <c r="I60" s="278"/>
      <c r="J60" s="279"/>
    </row>
    <row r="61" spans="1:13" ht="9.75" customHeight="1">
      <c r="A61" s="329"/>
      <c r="B61" s="330"/>
      <c r="C61" s="331"/>
      <c r="D61" s="330"/>
      <c r="E61" s="332"/>
      <c r="F61" s="332"/>
      <c r="G61" s="332"/>
      <c r="H61" s="333"/>
      <c r="I61" s="334"/>
      <c r="J61" s="290"/>
    </row>
    <row r="62" spans="1:13" ht="42" customHeight="1"/>
    <row r="63" spans="1:13" s="281" customFormat="1" ht="28.5" customHeight="1">
      <c r="A63" s="272"/>
      <c r="B63" s="298" t="s">
        <v>175</v>
      </c>
      <c r="C63" s="274" t="e">
        <f>+D63+E63+F63+G63+H63</f>
        <v>#REF!</v>
      </c>
      <c r="D63" s="276" t="e">
        <f>1000*(#REF!+#REF!)</f>
        <v>#REF!</v>
      </c>
      <c r="E63" s="276" t="e">
        <f>1000*(#REF!+#REF!)</f>
        <v>#REF!</v>
      </c>
      <c r="F63" s="276" t="e">
        <f>1000*(#REF!+#REF!)</f>
        <v>#REF!</v>
      </c>
      <c r="G63" s="276" t="e">
        <f>1000*(#REF!+#REF!)</f>
        <v>#REF!</v>
      </c>
      <c r="H63" s="276" t="e">
        <f>1000*(#REF!+#REF!)</f>
        <v>#REF!</v>
      </c>
      <c r="I63" s="276"/>
      <c r="J63" s="279"/>
    </row>
    <row r="64" spans="1:13">
      <c r="A64" s="337"/>
    </row>
    <row r="65" spans="1:10">
      <c r="A65" s="245"/>
      <c r="B65" s="338"/>
      <c r="C65" s="339"/>
      <c r="D65" s="338"/>
      <c r="E65" s="338"/>
      <c r="F65" s="340"/>
      <c r="G65" s="338"/>
      <c r="H65" s="341"/>
      <c r="I65" s="342"/>
      <c r="J65" s="342"/>
    </row>
  </sheetData>
  <mergeCells count="3">
    <mergeCell ref="A1:H1"/>
    <mergeCell ref="A2:I2"/>
    <mergeCell ref="F4:I4"/>
  </mergeCells>
  <phoneticPr fontId="82" type="noConversion"/>
  <printOptions horizontalCentered="1"/>
  <pageMargins left="0.70866141732283472" right="0.70866141732283472" top="0.78" bottom="0.65" header="0.31496062992125984" footer="0.31496062992125984"/>
  <pageSetup paperSize="9" firstPageNumber="129" fitToHeight="0" orientation="landscape" horizontalDpi="1200" verticalDpi="1200" r:id="rId1"/>
  <headerFooter alignWithMargins="0">
    <oddHeader>&amp;R&amp;P</oddHead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T33"/>
  <sheetViews>
    <sheetView zoomScale="70" zoomScaleNormal="70" zoomScaleSheetLayoutView="115" workbookViewId="0">
      <pane ySplit="6" topLeftCell="A19" activePane="bottomLeft" state="frozen"/>
      <selection pane="bottomLeft" activeCell="E15" sqref="E15"/>
    </sheetView>
  </sheetViews>
  <sheetFormatPr defaultRowHeight="16.5"/>
  <cols>
    <col min="1" max="1" width="5.7109375" style="849" customWidth="1"/>
    <col min="2" max="2" width="55.7109375" style="849" customWidth="1"/>
    <col min="3" max="8" width="14.7109375" style="849" customWidth="1"/>
    <col min="9" max="9" width="24.7109375" style="849" customWidth="1"/>
    <col min="10" max="253" width="9.140625" style="849"/>
    <col min="254" max="254" width="36.28515625" style="849" customWidth="1"/>
    <col min="255" max="256" width="9.140625" style="849"/>
    <col min="257" max="257" width="10" style="849" bestFit="1" customWidth="1"/>
    <col min="258" max="259" width="9.140625" style="849"/>
    <col min="260" max="264" width="10" style="849" bestFit="1" customWidth="1"/>
    <col min="265" max="509" width="9.140625" style="849"/>
    <col min="510" max="510" width="36.28515625" style="849" customWidth="1"/>
    <col min="511" max="512" width="9.140625" style="849"/>
    <col min="513" max="513" width="10" style="849" bestFit="1" customWidth="1"/>
    <col min="514" max="515" width="9.140625" style="849"/>
    <col min="516" max="520" width="10" style="849" bestFit="1" customWidth="1"/>
    <col min="521" max="765" width="9.140625" style="849"/>
    <col min="766" max="766" width="36.28515625" style="849" customWidth="1"/>
    <col min="767" max="768" width="9.140625" style="849"/>
    <col min="769" max="769" width="10" style="849" bestFit="1" customWidth="1"/>
    <col min="770" max="771" width="9.140625" style="849"/>
    <col min="772" max="776" width="10" style="849" bestFit="1" customWidth="1"/>
    <col min="777" max="1021" width="9.140625" style="849"/>
    <col min="1022" max="1022" width="36.28515625" style="849" customWidth="1"/>
    <col min="1023" max="1024" width="9.140625" style="849"/>
    <col min="1025" max="1025" width="10" style="849" bestFit="1" customWidth="1"/>
    <col min="1026" max="1027" width="9.140625" style="849"/>
    <col min="1028" max="1032" width="10" style="849" bestFit="1" customWidth="1"/>
    <col min="1033" max="1277" width="9.140625" style="849"/>
    <col min="1278" max="1278" width="36.28515625" style="849" customWidth="1"/>
    <col min="1279" max="1280" width="9.140625" style="849"/>
    <col min="1281" max="1281" width="10" style="849" bestFit="1" customWidth="1"/>
    <col min="1282" max="1283" width="9.140625" style="849"/>
    <col min="1284" max="1288" width="10" style="849" bestFit="1" customWidth="1"/>
    <col min="1289" max="1533" width="9.140625" style="849"/>
    <col min="1534" max="1534" width="36.28515625" style="849" customWidth="1"/>
    <col min="1535" max="1536" width="9.140625" style="849"/>
    <col min="1537" max="1537" width="10" style="849" bestFit="1" customWidth="1"/>
    <col min="1538" max="1539" width="9.140625" style="849"/>
    <col min="1540" max="1544" width="10" style="849" bestFit="1" customWidth="1"/>
    <col min="1545" max="1789" width="9.140625" style="849"/>
    <col min="1790" max="1790" width="36.28515625" style="849" customWidth="1"/>
    <col min="1791" max="1792" width="9.140625" style="849"/>
    <col min="1793" max="1793" width="10" style="849" bestFit="1" customWidth="1"/>
    <col min="1794" max="1795" width="9.140625" style="849"/>
    <col min="1796" max="1800" width="10" style="849" bestFit="1" customWidth="1"/>
    <col min="1801" max="2045" width="9.140625" style="849"/>
    <col min="2046" max="2046" width="36.28515625" style="849" customWidth="1"/>
    <col min="2047" max="2048" width="9.140625" style="849"/>
    <col min="2049" max="2049" width="10" style="849" bestFit="1" customWidth="1"/>
    <col min="2050" max="2051" width="9.140625" style="849"/>
    <col min="2052" max="2056" width="10" style="849" bestFit="1" customWidth="1"/>
    <col min="2057" max="2301" width="9.140625" style="849"/>
    <col min="2302" max="2302" width="36.28515625" style="849" customWidth="1"/>
    <col min="2303" max="2304" width="9.140625" style="849"/>
    <col min="2305" max="2305" width="10" style="849" bestFit="1" customWidth="1"/>
    <col min="2306" max="2307" width="9.140625" style="849"/>
    <col min="2308" max="2312" width="10" style="849" bestFit="1" customWidth="1"/>
    <col min="2313" max="2557" width="9.140625" style="849"/>
    <col min="2558" max="2558" width="36.28515625" style="849" customWidth="1"/>
    <col min="2559" max="2560" width="9.140625" style="849"/>
    <col min="2561" max="2561" width="10" style="849" bestFit="1" customWidth="1"/>
    <col min="2562" max="2563" width="9.140625" style="849"/>
    <col min="2564" max="2568" width="10" style="849" bestFit="1" customWidth="1"/>
    <col min="2569" max="2813" width="9.140625" style="849"/>
    <col min="2814" max="2814" width="36.28515625" style="849" customWidth="1"/>
    <col min="2815" max="2816" width="9.140625" style="849"/>
    <col min="2817" max="2817" width="10" style="849" bestFit="1" customWidth="1"/>
    <col min="2818" max="2819" width="9.140625" style="849"/>
    <col min="2820" max="2824" width="10" style="849" bestFit="1" customWidth="1"/>
    <col min="2825" max="3069" width="9.140625" style="849"/>
    <col min="3070" max="3070" width="36.28515625" style="849" customWidth="1"/>
    <col min="3071" max="3072" width="9.140625" style="849"/>
    <col min="3073" max="3073" width="10" style="849" bestFit="1" customWidth="1"/>
    <col min="3074" max="3075" width="9.140625" style="849"/>
    <col min="3076" max="3080" width="10" style="849" bestFit="1" customWidth="1"/>
    <col min="3081" max="3325" width="9.140625" style="849"/>
    <col min="3326" max="3326" width="36.28515625" style="849" customWidth="1"/>
    <col min="3327" max="3328" width="9.140625" style="849"/>
    <col min="3329" max="3329" width="10" style="849" bestFit="1" customWidth="1"/>
    <col min="3330" max="3331" width="9.140625" style="849"/>
    <col min="3332" max="3336" width="10" style="849" bestFit="1" customWidth="1"/>
    <col min="3337" max="3581" width="9.140625" style="849"/>
    <col min="3582" max="3582" width="36.28515625" style="849" customWidth="1"/>
    <col min="3583" max="3584" width="9.140625" style="849"/>
    <col min="3585" max="3585" width="10" style="849" bestFit="1" customWidth="1"/>
    <col min="3586" max="3587" width="9.140625" style="849"/>
    <col min="3588" max="3592" width="10" style="849" bestFit="1" customWidth="1"/>
    <col min="3593" max="3837" width="9.140625" style="849"/>
    <col min="3838" max="3838" width="36.28515625" style="849" customWidth="1"/>
    <col min="3839" max="3840" width="9.140625" style="849"/>
    <col min="3841" max="3841" width="10" style="849" bestFit="1" customWidth="1"/>
    <col min="3842" max="3843" width="9.140625" style="849"/>
    <col min="3844" max="3848" width="10" style="849" bestFit="1" customWidth="1"/>
    <col min="3849" max="4093" width="9.140625" style="849"/>
    <col min="4094" max="4094" width="36.28515625" style="849" customWidth="1"/>
    <col min="4095" max="4096" width="9.140625" style="849"/>
    <col min="4097" max="4097" width="10" style="849" bestFit="1" customWidth="1"/>
    <col min="4098" max="4099" width="9.140625" style="849"/>
    <col min="4100" max="4104" width="10" style="849" bestFit="1" customWidth="1"/>
    <col min="4105" max="4349" width="9.140625" style="849"/>
    <col min="4350" max="4350" width="36.28515625" style="849" customWidth="1"/>
    <col min="4351" max="4352" width="9.140625" style="849"/>
    <col min="4353" max="4353" width="10" style="849" bestFit="1" customWidth="1"/>
    <col min="4354" max="4355" width="9.140625" style="849"/>
    <col min="4356" max="4360" width="10" style="849" bestFit="1" customWidth="1"/>
    <col min="4361" max="4605" width="9.140625" style="849"/>
    <col min="4606" max="4606" width="36.28515625" style="849" customWidth="1"/>
    <col min="4607" max="4608" width="9.140625" style="849"/>
    <col min="4609" max="4609" width="10" style="849" bestFit="1" customWidth="1"/>
    <col min="4610" max="4611" width="9.140625" style="849"/>
    <col min="4612" max="4616" width="10" style="849" bestFit="1" customWidth="1"/>
    <col min="4617" max="4861" width="9.140625" style="849"/>
    <col min="4862" max="4862" width="36.28515625" style="849" customWidth="1"/>
    <col min="4863" max="4864" width="9.140625" style="849"/>
    <col min="4865" max="4865" width="10" style="849" bestFit="1" customWidth="1"/>
    <col min="4866" max="4867" width="9.140625" style="849"/>
    <col min="4868" max="4872" width="10" style="849" bestFit="1" customWidth="1"/>
    <col min="4873" max="5117" width="9.140625" style="849"/>
    <col min="5118" max="5118" width="36.28515625" style="849" customWidth="1"/>
    <col min="5119" max="5120" width="9.140625" style="849"/>
    <col min="5121" max="5121" width="10" style="849" bestFit="1" customWidth="1"/>
    <col min="5122" max="5123" width="9.140625" style="849"/>
    <col min="5124" max="5128" width="10" style="849" bestFit="1" customWidth="1"/>
    <col min="5129" max="5373" width="9.140625" style="849"/>
    <col min="5374" max="5374" width="36.28515625" style="849" customWidth="1"/>
    <col min="5375" max="5376" width="9.140625" style="849"/>
    <col min="5377" max="5377" width="10" style="849" bestFit="1" customWidth="1"/>
    <col min="5378" max="5379" width="9.140625" style="849"/>
    <col min="5380" max="5384" width="10" style="849" bestFit="1" customWidth="1"/>
    <col min="5385" max="5629" width="9.140625" style="849"/>
    <col min="5630" max="5630" width="36.28515625" style="849" customWidth="1"/>
    <col min="5631" max="5632" width="9.140625" style="849"/>
    <col min="5633" max="5633" width="10" style="849" bestFit="1" customWidth="1"/>
    <col min="5634" max="5635" width="9.140625" style="849"/>
    <col min="5636" max="5640" width="10" style="849" bestFit="1" customWidth="1"/>
    <col min="5641" max="5885" width="9.140625" style="849"/>
    <col min="5886" max="5886" width="36.28515625" style="849" customWidth="1"/>
    <col min="5887" max="5888" width="9.140625" style="849"/>
    <col min="5889" max="5889" width="10" style="849" bestFit="1" customWidth="1"/>
    <col min="5890" max="5891" width="9.140625" style="849"/>
    <col min="5892" max="5896" width="10" style="849" bestFit="1" customWidth="1"/>
    <col min="5897" max="6141" width="9.140625" style="849"/>
    <col min="6142" max="6142" width="36.28515625" style="849" customWidth="1"/>
    <col min="6143" max="6144" width="9.140625" style="849"/>
    <col min="6145" max="6145" width="10" style="849" bestFit="1" customWidth="1"/>
    <col min="6146" max="6147" width="9.140625" style="849"/>
    <col min="6148" max="6152" width="10" style="849" bestFit="1" customWidth="1"/>
    <col min="6153" max="6397" width="9.140625" style="849"/>
    <col min="6398" max="6398" width="36.28515625" style="849" customWidth="1"/>
    <col min="6399" max="6400" width="9.140625" style="849"/>
    <col min="6401" max="6401" width="10" style="849" bestFit="1" customWidth="1"/>
    <col min="6402" max="6403" width="9.140625" style="849"/>
    <col min="6404" max="6408" width="10" style="849" bestFit="1" customWidth="1"/>
    <col min="6409" max="6653" width="9.140625" style="849"/>
    <col min="6654" max="6654" width="36.28515625" style="849" customWidth="1"/>
    <col min="6655" max="6656" width="9.140625" style="849"/>
    <col min="6657" max="6657" width="10" style="849" bestFit="1" customWidth="1"/>
    <col min="6658" max="6659" width="9.140625" style="849"/>
    <col min="6660" max="6664" width="10" style="849" bestFit="1" customWidth="1"/>
    <col min="6665" max="6909" width="9.140625" style="849"/>
    <col min="6910" max="6910" width="36.28515625" style="849" customWidth="1"/>
    <col min="6911" max="6912" width="9.140625" style="849"/>
    <col min="6913" max="6913" width="10" style="849" bestFit="1" customWidth="1"/>
    <col min="6914" max="6915" width="9.140625" style="849"/>
    <col min="6916" max="6920" width="10" style="849" bestFit="1" customWidth="1"/>
    <col min="6921" max="7165" width="9.140625" style="849"/>
    <col min="7166" max="7166" width="36.28515625" style="849" customWidth="1"/>
    <col min="7167" max="7168" width="9.140625" style="849"/>
    <col min="7169" max="7169" width="10" style="849" bestFit="1" customWidth="1"/>
    <col min="7170" max="7171" width="9.140625" style="849"/>
    <col min="7172" max="7176" width="10" style="849" bestFit="1" customWidth="1"/>
    <col min="7177" max="7421" width="9.140625" style="849"/>
    <col min="7422" max="7422" width="36.28515625" style="849" customWidth="1"/>
    <col min="7423" max="7424" width="9.140625" style="849"/>
    <col min="7425" max="7425" width="10" style="849" bestFit="1" customWidth="1"/>
    <col min="7426" max="7427" width="9.140625" style="849"/>
    <col min="7428" max="7432" width="10" style="849" bestFit="1" customWidth="1"/>
    <col min="7433" max="7677" width="9.140625" style="849"/>
    <col min="7678" max="7678" width="36.28515625" style="849" customWidth="1"/>
    <col min="7679" max="7680" width="9.140625" style="849"/>
    <col min="7681" max="7681" width="10" style="849" bestFit="1" customWidth="1"/>
    <col min="7682" max="7683" width="9.140625" style="849"/>
    <col min="7684" max="7688" width="10" style="849" bestFit="1" customWidth="1"/>
    <col min="7689" max="7933" width="9.140625" style="849"/>
    <col min="7934" max="7934" width="36.28515625" style="849" customWidth="1"/>
    <col min="7935" max="7936" width="9.140625" style="849"/>
    <col min="7937" max="7937" width="10" style="849" bestFit="1" customWidth="1"/>
    <col min="7938" max="7939" width="9.140625" style="849"/>
    <col min="7940" max="7944" width="10" style="849" bestFit="1" customWidth="1"/>
    <col min="7945" max="8189" width="9.140625" style="849"/>
    <col min="8190" max="8190" width="36.28515625" style="849" customWidth="1"/>
    <col min="8191" max="8192" width="9.140625" style="849"/>
    <col min="8193" max="8193" width="10" style="849" bestFit="1" customWidth="1"/>
    <col min="8194" max="8195" width="9.140625" style="849"/>
    <col min="8196" max="8200" width="10" style="849" bestFit="1" customWidth="1"/>
    <col min="8201" max="8445" width="9.140625" style="849"/>
    <col min="8446" max="8446" width="36.28515625" style="849" customWidth="1"/>
    <col min="8447" max="8448" width="9.140625" style="849"/>
    <col min="8449" max="8449" width="10" style="849" bestFit="1" customWidth="1"/>
    <col min="8450" max="8451" width="9.140625" style="849"/>
    <col min="8452" max="8456" width="10" style="849" bestFit="1" customWidth="1"/>
    <col min="8457" max="8701" width="9.140625" style="849"/>
    <col min="8702" max="8702" width="36.28515625" style="849" customWidth="1"/>
    <col min="8703" max="8704" width="9.140625" style="849"/>
    <col min="8705" max="8705" width="10" style="849" bestFit="1" customWidth="1"/>
    <col min="8706" max="8707" width="9.140625" style="849"/>
    <col min="8708" max="8712" width="10" style="849" bestFit="1" customWidth="1"/>
    <col min="8713" max="8957" width="9.140625" style="849"/>
    <col min="8958" max="8958" width="36.28515625" style="849" customWidth="1"/>
    <col min="8959" max="8960" width="9.140625" style="849"/>
    <col min="8961" max="8961" width="10" style="849" bestFit="1" customWidth="1"/>
    <col min="8962" max="8963" width="9.140625" style="849"/>
    <col min="8964" max="8968" width="10" style="849" bestFit="1" customWidth="1"/>
    <col min="8969" max="9213" width="9.140625" style="849"/>
    <col min="9214" max="9214" width="36.28515625" style="849" customWidth="1"/>
    <col min="9215" max="9216" width="9.140625" style="849"/>
    <col min="9217" max="9217" width="10" style="849" bestFit="1" customWidth="1"/>
    <col min="9218" max="9219" width="9.140625" style="849"/>
    <col min="9220" max="9224" width="10" style="849" bestFit="1" customWidth="1"/>
    <col min="9225" max="9469" width="9.140625" style="849"/>
    <col min="9470" max="9470" width="36.28515625" style="849" customWidth="1"/>
    <col min="9471" max="9472" width="9.140625" style="849"/>
    <col min="9473" max="9473" width="10" style="849" bestFit="1" customWidth="1"/>
    <col min="9474" max="9475" width="9.140625" style="849"/>
    <col min="9476" max="9480" width="10" style="849" bestFit="1" customWidth="1"/>
    <col min="9481" max="9725" width="9.140625" style="849"/>
    <col min="9726" max="9726" width="36.28515625" style="849" customWidth="1"/>
    <col min="9727" max="9728" width="9.140625" style="849"/>
    <col min="9729" max="9729" width="10" style="849" bestFit="1" customWidth="1"/>
    <col min="9730" max="9731" width="9.140625" style="849"/>
    <col min="9732" max="9736" width="10" style="849" bestFit="1" customWidth="1"/>
    <col min="9737" max="9981" width="9.140625" style="849"/>
    <col min="9982" max="9982" width="36.28515625" style="849" customWidth="1"/>
    <col min="9983" max="9984" width="9.140625" style="849"/>
    <col min="9985" max="9985" width="10" style="849" bestFit="1" customWidth="1"/>
    <col min="9986" max="9987" width="9.140625" style="849"/>
    <col min="9988" max="9992" width="10" style="849" bestFit="1" customWidth="1"/>
    <col min="9993" max="10237" width="9.140625" style="849"/>
    <col min="10238" max="10238" width="36.28515625" style="849" customWidth="1"/>
    <col min="10239" max="10240" width="9.140625" style="849"/>
    <col min="10241" max="10241" width="10" style="849" bestFit="1" customWidth="1"/>
    <col min="10242" max="10243" width="9.140625" style="849"/>
    <col min="10244" max="10248" width="10" style="849" bestFit="1" customWidth="1"/>
    <col min="10249" max="10493" width="9.140625" style="849"/>
    <col min="10494" max="10494" width="36.28515625" style="849" customWidth="1"/>
    <col min="10495" max="10496" width="9.140625" style="849"/>
    <col min="10497" max="10497" width="10" style="849" bestFit="1" customWidth="1"/>
    <col min="10498" max="10499" width="9.140625" style="849"/>
    <col min="10500" max="10504" width="10" style="849" bestFit="1" customWidth="1"/>
    <col min="10505" max="10749" width="9.140625" style="849"/>
    <col min="10750" max="10750" width="36.28515625" style="849" customWidth="1"/>
    <col min="10751" max="10752" width="9.140625" style="849"/>
    <col min="10753" max="10753" width="10" style="849" bestFit="1" customWidth="1"/>
    <col min="10754" max="10755" width="9.140625" style="849"/>
    <col min="10756" max="10760" width="10" style="849" bestFit="1" customWidth="1"/>
    <col min="10761" max="11005" width="9.140625" style="849"/>
    <col min="11006" max="11006" width="36.28515625" style="849" customWidth="1"/>
    <col min="11007" max="11008" width="9.140625" style="849"/>
    <col min="11009" max="11009" width="10" style="849" bestFit="1" customWidth="1"/>
    <col min="11010" max="11011" width="9.140625" style="849"/>
    <col min="11012" max="11016" width="10" style="849" bestFit="1" customWidth="1"/>
    <col min="11017" max="11261" width="9.140625" style="849"/>
    <col min="11262" max="11262" width="36.28515625" style="849" customWidth="1"/>
    <col min="11263" max="11264" width="9.140625" style="849"/>
    <col min="11265" max="11265" width="10" style="849" bestFit="1" customWidth="1"/>
    <col min="11266" max="11267" width="9.140625" style="849"/>
    <col min="11268" max="11272" width="10" style="849" bestFit="1" customWidth="1"/>
    <col min="11273" max="11517" width="9.140625" style="849"/>
    <col min="11518" max="11518" width="36.28515625" style="849" customWidth="1"/>
    <col min="11519" max="11520" width="9.140625" style="849"/>
    <col min="11521" max="11521" width="10" style="849" bestFit="1" customWidth="1"/>
    <col min="11522" max="11523" width="9.140625" style="849"/>
    <col min="11524" max="11528" width="10" style="849" bestFit="1" customWidth="1"/>
    <col min="11529" max="11773" width="9.140625" style="849"/>
    <col min="11774" max="11774" width="36.28515625" style="849" customWidth="1"/>
    <col min="11775" max="11776" width="9.140625" style="849"/>
    <col min="11777" max="11777" width="10" style="849" bestFit="1" customWidth="1"/>
    <col min="11778" max="11779" width="9.140625" style="849"/>
    <col min="11780" max="11784" width="10" style="849" bestFit="1" customWidth="1"/>
    <col min="11785" max="12029" width="9.140625" style="849"/>
    <col min="12030" max="12030" width="36.28515625" style="849" customWidth="1"/>
    <col min="12031" max="12032" width="9.140625" style="849"/>
    <col min="12033" max="12033" width="10" style="849" bestFit="1" customWidth="1"/>
    <col min="12034" max="12035" width="9.140625" style="849"/>
    <col min="12036" max="12040" width="10" style="849" bestFit="1" customWidth="1"/>
    <col min="12041" max="12285" width="9.140625" style="849"/>
    <col min="12286" max="12286" width="36.28515625" style="849" customWidth="1"/>
    <col min="12287" max="12288" width="9.140625" style="849"/>
    <col min="12289" max="12289" width="10" style="849" bestFit="1" customWidth="1"/>
    <col min="12290" max="12291" width="9.140625" style="849"/>
    <col min="12292" max="12296" width="10" style="849" bestFit="1" customWidth="1"/>
    <col min="12297" max="12541" width="9.140625" style="849"/>
    <col min="12542" max="12542" width="36.28515625" style="849" customWidth="1"/>
    <col min="12543" max="12544" width="9.140625" style="849"/>
    <col min="12545" max="12545" width="10" style="849" bestFit="1" customWidth="1"/>
    <col min="12546" max="12547" width="9.140625" style="849"/>
    <col min="12548" max="12552" width="10" style="849" bestFit="1" customWidth="1"/>
    <col min="12553" max="12797" width="9.140625" style="849"/>
    <col min="12798" max="12798" width="36.28515625" style="849" customWidth="1"/>
    <col min="12799" max="12800" width="9.140625" style="849"/>
    <col min="12801" max="12801" width="10" style="849" bestFit="1" customWidth="1"/>
    <col min="12802" max="12803" width="9.140625" style="849"/>
    <col min="12804" max="12808" width="10" style="849" bestFit="1" customWidth="1"/>
    <col min="12809" max="13053" width="9.140625" style="849"/>
    <col min="13054" max="13054" width="36.28515625" style="849" customWidth="1"/>
    <col min="13055" max="13056" width="9.140625" style="849"/>
    <col min="13057" max="13057" width="10" style="849" bestFit="1" customWidth="1"/>
    <col min="13058" max="13059" width="9.140625" style="849"/>
    <col min="13060" max="13064" width="10" style="849" bestFit="1" customWidth="1"/>
    <col min="13065" max="13309" width="9.140625" style="849"/>
    <col min="13310" max="13310" width="36.28515625" style="849" customWidth="1"/>
    <col min="13311" max="13312" width="9.140625" style="849"/>
    <col min="13313" max="13313" width="10" style="849" bestFit="1" customWidth="1"/>
    <col min="13314" max="13315" width="9.140625" style="849"/>
    <col min="13316" max="13320" width="10" style="849" bestFit="1" customWidth="1"/>
    <col min="13321" max="13565" width="9.140625" style="849"/>
    <col min="13566" max="13566" width="36.28515625" style="849" customWidth="1"/>
    <col min="13567" max="13568" width="9.140625" style="849"/>
    <col min="13569" max="13569" width="10" style="849" bestFit="1" customWidth="1"/>
    <col min="13570" max="13571" width="9.140625" style="849"/>
    <col min="13572" max="13576" width="10" style="849" bestFit="1" customWidth="1"/>
    <col min="13577" max="13821" width="9.140625" style="849"/>
    <col min="13822" max="13822" width="36.28515625" style="849" customWidth="1"/>
    <col min="13823" max="13824" width="9.140625" style="849"/>
    <col min="13825" max="13825" width="10" style="849" bestFit="1" customWidth="1"/>
    <col min="13826" max="13827" width="9.140625" style="849"/>
    <col min="13828" max="13832" width="10" style="849" bestFit="1" customWidth="1"/>
    <col min="13833" max="14077" width="9.140625" style="849"/>
    <col min="14078" max="14078" width="36.28515625" style="849" customWidth="1"/>
    <col min="14079" max="14080" width="9.140625" style="849"/>
    <col min="14081" max="14081" width="10" style="849" bestFit="1" customWidth="1"/>
    <col min="14082" max="14083" width="9.140625" style="849"/>
    <col min="14084" max="14088" width="10" style="849" bestFit="1" customWidth="1"/>
    <col min="14089" max="14333" width="9.140625" style="849"/>
    <col min="14334" max="14334" width="36.28515625" style="849" customWidth="1"/>
    <col min="14335" max="14336" width="9.140625" style="849"/>
    <col min="14337" max="14337" width="10" style="849" bestFit="1" customWidth="1"/>
    <col min="14338" max="14339" width="9.140625" style="849"/>
    <col min="14340" max="14344" width="10" style="849" bestFit="1" customWidth="1"/>
    <col min="14345" max="14589" width="9.140625" style="849"/>
    <col min="14590" max="14590" width="36.28515625" style="849" customWidth="1"/>
    <col min="14591" max="14592" width="9.140625" style="849"/>
    <col min="14593" max="14593" width="10" style="849" bestFit="1" customWidth="1"/>
    <col min="14594" max="14595" width="9.140625" style="849"/>
    <col min="14596" max="14600" width="10" style="849" bestFit="1" customWidth="1"/>
    <col min="14601" max="14845" width="9.140625" style="849"/>
    <col min="14846" max="14846" width="36.28515625" style="849" customWidth="1"/>
    <col min="14847" max="14848" width="9.140625" style="849"/>
    <col min="14849" max="14849" width="10" style="849" bestFit="1" customWidth="1"/>
    <col min="14850" max="14851" width="9.140625" style="849"/>
    <col min="14852" max="14856" width="10" style="849" bestFit="1" customWidth="1"/>
    <col min="14857" max="15101" width="9.140625" style="849"/>
    <col min="15102" max="15102" width="36.28515625" style="849" customWidth="1"/>
    <col min="15103" max="15104" width="9.140625" style="849"/>
    <col min="15105" max="15105" width="10" style="849" bestFit="1" customWidth="1"/>
    <col min="15106" max="15107" width="9.140625" style="849"/>
    <col min="15108" max="15112" width="10" style="849" bestFit="1" customWidth="1"/>
    <col min="15113" max="15357" width="9.140625" style="849"/>
    <col min="15358" max="15358" width="36.28515625" style="849" customWidth="1"/>
    <col min="15359" max="15360" width="9.140625" style="849"/>
    <col min="15361" max="15361" width="10" style="849" bestFit="1" customWidth="1"/>
    <col min="15362" max="15363" width="9.140625" style="849"/>
    <col min="15364" max="15368" width="10" style="849" bestFit="1" customWidth="1"/>
    <col min="15369" max="15613" width="9.140625" style="849"/>
    <col min="15614" max="15614" width="36.28515625" style="849" customWidth="1"/>
    <col min="15615" max="15616" width="9.140625" style="849"/>
    <col min="15617" max="15617" width="10" style="849" bestFit="1" customWidth="1"/>
    <col min="15618" max="15619" width="9.140625" style="849"/>
    <col min="15620" max="15624" width="10" style="849" bestFit="1" customWidth="1"/>
    <col min="15625" max="15869" width="9.140625" style="849"/>
    <col min="15870" max="15870" width="36.28515625" style="849" customWidth="1"/>
    <col min="15871" max="15872" width="9.140625" style="849"/>
    <col min="15873" max="15873" width="10" style="849" bestFit="1" customWidth="1"/>
    <col min="15874" max="15875" width="9.140625" style="849"/>
    <col min="15876" max="15880" width="10" style="849" bestFit="1" customWidth="1"/>
    <col min="15881" max="16125" width="9.140625" style="849"/>
    <col min="16126" max="16126" width="36.28515625" style="849" customWidth="1"/>
    <col min="16127" max="16128" width="9.140625" style="849"/>
    <col min="16129" max="16129" width="10" style="849" bestFit="1" customWidth="1"/>
    <col min="16130" max="16131" width="9.140625" style="849"/>
    <col min="16132" max="16136" width="10" style="849" bestFit="1" customWidth="1"/>
    <col min="16137" max="16384" width="9.140625" style="849"/>
  </cols>
  <sheetData>
    <row r="1" spans="1:20">
      <c r="A1" s="1569" t="s">
        <v>302</v>
      </c>
      <c r="B1" s="1569"/>
      <c r="C1" s="1569"/>
      <c r="D1" s="1569"/>
      <c r="E1" s="1569"/>
      <c r="F1" s="1569"/>
      <c r="G1" s="1569"/>
      <c r="H1" s="1569"/>
      <c r="I1" s="1569"/>
      <c r="J1" s="837"/>
      <c r="K1" s="837"/>
      <c r="L1" s="837"/>
      <c r="M1" s="837"/>
      <c r="N1" s="837"/>
      <c r="O1" s="837"/>
      <c r="P1" s="837"/>
      <c r="Q1" s="837"/>
      <c r="R1" s="837"/>
      <c r="S1" s="837"/>
      <c r="T1" s="837"/>
    </row>
    <row r="2" spans="1:20">
      <c r="A2" s="1569" t="s">
        <v>1031</v>
      </c>
      <c r="B2" s="1569"/>
      <c r="C2" s="1569"/>
      <c r="D2" s="1569"/>
      <c r="E2" s="1569"/>
      <c r="F2" s="1569"/>
      <c r="G2" s="1569"/>
      <c r="H2" s="1569"/>
      <c r="I2" s="1569"/>
      <c r="J2" s="837"/>
      <c r="K2" s="837"/>
      <c r="L2" s="837"/>
      <c r="M2" s="837"/>
      <c r="N2" s="837"/>
      <c r="O2" s="837"/>
      <c r="P2" s="837"/>
      <c r="Q2" s="837"/>
      <c r="R2" s="837"/>
      <c r="S2" s="837"/>
      <c r="T2" s="837"/>
    </row>
    <row r="3" spans="1:20">
      <c r="A3" s="1570" t="e">
        <f>#REF!</f>
        <v>#REF!</v>
      </c>
      <c r="B3" s="1570"/>
      <c r="C3" s="1570"/>
      <c r="D3" s="1570"/>
      <c r="E3" s="1570"/>
      <c r="F3" s="1570"/>
      <c r="G3" s="1570"/>
      <c r="H3" s="1570"/>
      <c r="I3" s="1570"/>
      <c r="J3" s="837"/>
      <c r="K3" s="837"/>
      <c r="L3" s="837"/>
      <c r="M3" s="837"/>
      <c r="N3" s="837"/>
      <c r="O3" s="837"/>
      <c r="P3" s="837"/>
      <c r="Q3" s="837"/>
      <c r="R3" s="837"/>
      <c r="S3" s="837"/>
      <c r="T3" s="837"/>
    </row>
    <row r="4" spans="1:20">
      <c r="A4" s="1571"/>
      <c r="B4" s="1571"/>
      <c r="C4" s="1571"/>
      <c r="D4" s="1571"/>
      <c r="E4" s="1571"/>
      <c r="F4" s="1571"/>
      <c r="G4" s="1571"/>
      <c r="H4" s="1571"/>
      <c r="I4" s="1571"/>
      <c r="J4" s="837"/>
      <c r="K4" s="837"/>
      <c r="L4" s="837"/>
      <c r="M4" s="837"/>
      <c r="N4" s="837"/>
      <c r="O4" s="837"/>
      <c r="P4" s="837"/>
      <c r="Q4" s="837"/>
      <c r="R4" s="837"/>
      <c r="S4" s="837"/>
      <c r="T4" s="837"/>
    </row>
    <row r="5" spans="1:20" ht="16.5" customHeight="1">
      <c r="A5" s="1535" t="s">
        <v>501</v>
      </c>
      <c r="B5" s="1535" t="s">
        <v>289</v>
      </c>
      <c r="C5" s="1535" t="s">
        <v>185</v>
      </c>
      <c r="D5" s="1540" t="s">
        <v>893</v>
      </c>
      <c r="E5" s="1535" t="s">
        <v>894</v>
      </c>
      <c r="F5" s="1535"/>
      <c r="G5" s="1535" t="s">
        <v>896</v>
      </c>
      <c r="H5" s="1535"/>
      <c r="I5" s="1536" t="s">
        <v>667</v>
      </c>
      <c r="J5" s="838"/>
      <c r="K5" s="838"/>
      <c r="L5" s="838"/>
      <c r="M5" s="838"/>
      <c r="N5" s="838"/>
      <c r="O5" s="838"/>
      <c r="P5" s="838"/>
      <c r="Q5" s="838"/>
      <c r="R5" s="838"/>
      <c r="S5" s="838"/>
      <c r="T5" s="838"/>
    </row>
    <row r="6" spans="1:20" ht="66">
      <c r="A6" s="1535"/>
      <c r="B6" s="1535"/>
      <c r="C6" s="1535"/>
      <c r="D6" s="1541"/>
      <c r="E6" s="859" t="s">
        <v>544</v>
      </c>
      <c r="F6" s="858" t="s">
        <v>895</v>
      </c>
      <c r="G6" s="860" t="s">
        <v>900</v>
      </c>
      <c r="H6" s="860" t="s">
        <v>897</v>
      </c>
      <c r="I6" s="1536"/>
      <c r="J6" s="838"/>
      <c r="K6" s="838"/>
      <c r="L6" s="838"/>
      <c r="M6" s="838"/>
      <c r="N6" s="838"/>
      <c r="O6" s="838"/>
      <c r="P6" s="838"/>
      <c r="Q6" s="838"/>
      <c r="R6" s="838"/>
      <c r="S6" s="838"/>
      <c r="T6" s="838"/>
    </row>
    <row r="7" spans="1:20">
      <c r="A7" s="839" t="s">
        <v>101</v>
      </c>
      <c r="B7" s="840" t="s">
        <v>1051</v>
      </c>
      <c r="C7" s="839"/>
      <c r="D7" s="839"/>
      <c r="E7" s="839"/>
      <c r="F7" s="839"/>
      <c r="G7" s="839"/>
      <c r="H7" s="839"/>
      <c r="I7" s="839"/>
      <c r="J7" s="838"/>
      <c r="K7" s="838"/>
      <c r="L7" s="838"/>
      <c r="M7" s="838"/>
      <c r="N7" s="838"/>
      <c r="O7" s="838"/>
      <c r="P7" s="838"/>
      <c r="Q7" s="838"/>
      <c r="R7" s="838"/>
      <c r="S7" s="838"/>
      <c r="T7" s="838"/>
    </row>
    <row r="8" spans="1:20">
      <c r="A8" s="861">
        <v>1</v>
      </c>
      <c r="B8" s="862" t="s">
        <v>460</v>
      </c>
      <c r="C8" s="861" t="s">
        <v>352</v>
      </c>
      <c r="D8" s="865"/>
      <c r="E8" s="866"/>
      <c r="F8" s="867"/>
      <c r="G8" s="868"/>
      <c r="H8" s="868"/>
      <c r="I8" s="869"/>
      <c r="J8" s="837"/>
      <c r="K8" s="841"/>
      <c r="L8" s="842"/>
      <c r="M8" s="837"/>
      <c r="N8" s="841"/>
      <c r="O8" s="842"/>
      <c r="P8" s="837"/>
      <c r="Q8" s="841"/>
      <c r="R8" s="842"/>
      <c r="S8" s="837"/>
      <c r="T8" s="841"/>
    </row>
    <row r="9" spans="1:20">
      <c r="A9" s="861">
        <v>2</v>
      </c>
      <c r="B9" s="870" t="s">
        <v>454</v>
      </c>
      <c r="C9" s="861" t="s">
        <v>352</v>
      </c>
      <c r="D9" s="865"/>
      <c r="E9" s="866"/>
      <c r="F9" s="867"/>
      <c r="G9" s="872"/>
      <c r="H9" s="868"/>
      <c r="I9" s="869"/>
      <c r="J9" s="837"/>
      <c r="K9" s="841"/>
      <c r="L9" s="842"/>
      <c r="M9" s="837"/>
      <c r="N9" s="841"/>
      <c r="O9" s="842"/>
      <c r="P9" s="837"/>
      <c r="Q9" s="841"/>
      <c r="R9" s="842"/>
      <c r="S9" s="837"/>
      <c r="T9" s="841"/>
    </row>
    <row r="10" spans="1:20">
      <c r="A10" s="873">
        <v>3</v>
      </c>
      <c r="B10" s="874" t="s">
        <v>495</v>
      </c>
      <c r="C10" s="861" t="s">
        <v>352</v>
      </c>
      <c r="D10" s="875"/>
      <c r="E10" s="876"/>
      <c r="F10" s="872"/>
      <c r="G10" s="872"/>
      <c r="H10" s="868"/>
      <c r="I10" s="869"/>
      <c r="J10" s="837"/>
      <c r="K10" s="841"/>
      <c r="L10" s="842"/>
      <c r="M10" s="837"/>
      <c r="N10" s="841"/>
      <c r="O10" s="842"/>
      <c r="P10" s="837"/>
      <c r="Q10" s="841"/>
      <c r="R10" s="842"/>
      <c r="S10" s="837"/>
      <c r="T10" s="841"/>
    </row>
    <row r="11" spans="1:20">
      <c r="A11" s="877" t="s">
        <v>102</v>
      </c>
      <c r="B11" s="878" t="s">
        <v>1052</v>
      </c>
      <c r="C11" s="861"/>
      <c r="D11" s="881"/>
      <c r="E11" s="880"/>
      <c r="F11" s="880"/>
      <c r="G11" s="880"/>
      <c r="H11" s="868"/>
      <c r="I11" s="882"/>
      <c r="J11" s="837"/>
      <c r="K11" s="841"/>
      <c r="L11" s="842"/>
      <c r="M11" s="837"/>
      <c r="N11" s="841"/>
      <c r="O11" s="842"/>
      <c r="P11" s="837"/>
      <c r="Q11" s="841"/>
      <c r="R11" s="842"/>
      <c r="S11" s="837"/>
      <c r="T11" s="841"/>
    </row>
    <row r="12" spans="1:20">
      <c r="A12" s="861">
        <v>1</v>
      </c>
      <c r="B12" s="870" t="s">
        <v>487</v>
      </c>
      <c r="C12" s="861" t="s">
        <v>403</v>
      </c>
      <c r="D12" s="865"/>
      <c r="E12" s="868"/>
      <c r="F12" s="868"/>
      <c r="G12" s="868"/>
      <c r="H12" s="868"/>
      <c r="I12" s="883"/>
      <c r="J12" s="837"/>
      <c r="K12" s="841"/>
      <c r="L12" s="842"/>
      <c r="M12" s="837"/>
      <c r="N12" s="841"/>
      <c r="O12" s="842"/>
      <c r="P12" s="837"/>
      <c r="Q12" s="841"/>
      <c r="R12" s="842"/>
      <c r="S12" s="837"/>
      <c r="T12" s="841"/>
    </row>
    <row r="13" spans="1:20">
      <c r="A13" s="861">
        <v>2</v>
      </c>
      <c r="B13" s="870" t="s">
        <v>456</v>
      </c>
      <c r="C13" s="861" t="s">
        <v>403</v>
      </c>
      <c r="D13" s="865"/>
      <c r="E13" s="868"/>
      <c r="F13" s="868"/>
      <c r="G13" s="868"/>
      <c r="H13" s="868"/>
      <c r="I13" s="883"/>
      <c r="J13" s="837"/>
      <c r="K13" s="841"/>
      <c r="L13" s="842"/>
      <c r="M13" s="837"/>
      <c r="N13" s="841"/>
      <c r="O13" s="842"/>
      <c r="P13" s="837"/>
      <c r="Q13" s="841"/>
      <c r="R13" s="842"/>
      <c r="S13" s="837"/>
      <c r="T13" s="841"/>
    </row>
    <row r="14" spans="1:20">
      <c r="A14" s="877" t="s">
        <v>115</v>
      </c>
      <c r="B14" s="884" t="s">
        <v>1053</v>
      </c>
      <c r="C14" s="861"/>
      <c r="D14" s="881"/>
      <c r="E14" s="880"/>
      <c r="F14" s="880"/>
      <c r="G14" s="880"/>
      <c r="H14" s="868"/>
      <c r="I14" s="882"/>
      <c r="J14" s="837"/>
      <c r="K14" s="841"/>
      <c r="L14" s="842"/>
      <c r="M14" s="837"/>
      <c r="N14" s="841"/>
      <c r="O14" s="842"/>
      <c r="P14" s="837"/>
      <c r="Q14" s="841"/>
      <c r="R14" s="842"/>
      <c r="S14" s="837"/>
      <c r="T14" s="841"/>
    </row>
    <row r="15" spans="1:20">
      <c r="A15" s="861">
        <v>1</v>
      </c>
      <c r="B15" s="870" t="s">
        <v>458</v>
      </c>
      <c r="C15" s="861" t="s">
        <v>403</v>
      </c>
      <c r="D15" s="865"/>
      <c r="E15" s="885"/>
      <c r="F15" s="868"/>
      <c r="G15" s="868"/>
      <c r="H15" s="868"/>
      <c r="I15" s="883"/>
      <c r="J15" s="837"/>
      <c r="K15" s="841"/>
      <c r="L15" s="842"/>
      <c r="M15" s="837"/>
      <c r="N15" s="841"/>
      <c r="O15" s="842"/>
      <c r="P15" s="837"/>
      <c r="Q15" s="841"/>
      <c r="R15" s="842"/>
      <c r="S15" s="837"/>
      <c r="T15" s="841"/>
    </row>
    <row r="16" spans="1:20">
      <c r="A16" s="861">
        <v>2</v>
      </c>
      <c r="B16" s="870" t="s">
        <v>459</v>
      </c>
      <c r="C16" s="861" t="s">
        <v>352</v>
      </c>
      <c r="D16" s="865"/>
      <c r="E16" s="886"/>
      <c r="F16" s="872"/>
      <c r="G16" s="872"/>
      <c r="H16" s="868"/>
      <c r="I16" s="869"/>
      <c r="J16" s="837"/>
      <c r="K16" s="841"/>
      <c r="L16" s="842"/>
      <c r="M16" s="837"/>
      <c r="N16" s="841"/>
      <c r="O16" s="842"/>
      <c r="P16" s="837"/>
      <c r="Q16" s="841"/>
      <c r="R16" s="842"/>
      <c r="S16" s="837"/>
      <c r="T16" s="841"/>
    </row>
    <row r="17" spans="1:20">
      <c r="A17" s="877" t="s">
        <v>115</v>
      </c>
      <c r="B17" s="878" t="s">
        <v>1054</v>
      </c>
      <c r="C17" s="861"/>
      <c r="D17" s="865"/>
      <c r="E17" s="880"/>
      <c r="F17" s="880"/>
      <c r="G17" s="880"/>
      <c r="H17" s="868"/>
      <c r="I17" s="882"/>
      <c r="J17" s="837"/>
      <c r="K17" s="837"/>
      <c r="L17" s="837"/>
      <c r="M17" s="837"/>
      <c r="N17" s="837"/>
      <c r="O17" s="837"/>
      <c r="P17" s="837"/>
      <c r="Q17" s="837"/>
      <c r="R17" s="837"/>
      <c r="S17" s="837"/>
      <c r="T17" s="837"/>
    </row>
    <row r="18" spans="1:20">
      <c r="A18" s="861">
        <v>1</v>
      </c>
      <c r="B18" s="870" t="s">
        <v>455</v>
      </c>
      <c r="C18" s="861" t="s">
        <v>403</v>
      </c>
      <c r="D18" s="865"/>
      <c r="E18" s="887"/>
      <c r="F18" s="887"/>
      <c r="G18" s="868"/>
      <c r="H18" s="868"/>
      <c r="I18" s="883"/>
      <c r="J18" s="850"/>
      <c r="K18" s="850"/>
      <c r="L18" s="850"/>
      <c r="M18" s="850"/>
      <c r="N18" s="850"/>
      <c r="O18" s="850"/>
      <c r="P18" s="850"/>
      <c r="Q18" s="850"/>
      <c r="R18" s="850"/>
      <c r="S18" s="850"/>
      <c r="T18" s="850"/>
    </row>
    <row r="19" spans="1:20">
      <c r="A19" s="861">
        <v>2</v>
      </c>
      <c r="B19" s="862" t="s">
        <v>457</v>
      </c>
      <c r="C19" s="861" t="s">
        <v>352</v>
      </c>
      <c r="D19" s="865"/>
      <c r="E19" s="887"/>
      <c r="F19" s="889"/>
      <c r="G19" s="876"/>
      <c r="H19" s="868"/>
      <c r="I19" s="883"/>
      <c r="J19" s="850"/>
      <c r="K19" s="850"/>
      <c r="L19" s="850"/>
      <c r="M19" s="850"/>
      <c r="N19" s="850"/>
      <c r="O19" s="850"/>
      <c r="P19" s="850"/>
      <c r="Q19" s="850"/>
      <c r="R19" s="850"/>
      <c r="S19" s="850"/>
      <c r="T19" s="850"/>
    </row>
    <row r="20" spans="1:20">
      <c r="A20" s="861">
        <v>3</v>
      </c>
      <c r="B20" s="862" t="s">
        <v>529</v>
      </c>
      <c r="C20" s="861" t="s">
        <v>352</v>
      </c>
      <c r="D20" s="865"/>
      <c r="E20" s="864"/>
      <c r="F20" s="889"/>
      <c r="G20" s="876"/>
      <c r="H20" s="868"/>
      <c r="I20" s="883"/>
      <c r="J20" s="850"/>
      <c r="K20" s="850"/>
      <c r="L20" s="850"/>
      <c r="M20" s="850"/>
      <c r="N20" s="850"/>
      <c r="O20" s="850"/>
      <c r="P20" s="850"/>
      <c r="Q20" s="850"/>
      <c r="R20" s="850"/>
      <c r="S20" s="850"/>
      <c r="T20" s="850"/>
    </row>
    <row r="21" spans="1:20">
      <c r="A21" s="861">
        <v>4</v>
      </c>
      <c r="B21" s="862" t="s">
        <v>319</v>
      </c>
      <c r="C21" s="861" t="s">
        <v>352</v>
      </c>
      <c r="D21" s="865"/>
      <c r="E21" s="887"/>
      <c r="F21" s="887"/>
      <c r="G21" s="876"/>
      <c r="H21" s="868"/>
      <c r="I21" s="883"/>
      <c r="J21" s="850"/>
      <c r="K21" s="850"/>
      <c r="L21" s="850"/>
      <c r="M21" s="850"/>
      <c r="N21" s="850"/>
      <c r="O21" s="850"/>
      <c r="P21" s="850"/>
      <c r="Q21" s="850"/>
      <c r="R21" s="850"/>
      <c r="S21" s="850"/>
      <c r="T21" s="850"/>
    </row>
    <row r="22" spans="1:20">
      <c r="A22" s="877" t="s">
        <v>116</v>
      </c>
      <c r="B22" s="878" t="s">
        <v>1055</v>
      </c>
      <c r="C22" s="877"/>
      <c r="D22" s="865"/>
      <c r="E22" s="880"/>
      <c r="F22" s="880"/>
      <c r="G22" s="880"/>
      <c r="H22" s="868"/>
      <c r="I22" s="882"/>
      <c r="J22" s="850"/>
      <c r="K22" s="850"/>
      <c r="L22" s="850"/>
      <c r="M22" s="850"/>
      <c r="N22" s="850"/>
      <c r="O22" s="850"/>
      <c r="P22" s="850"/>
      <c r="Q22" s="850"/>
      <c r="R22" s="850"/>
      <c r="S22" s="850"/>
      <c r="T22" s="850"/>
    </row>
    <row r="23" spans="1:20">
      <c r="A23" s="861">
        <v>1</v>
      </c>
      <c r="B23" s="870" t="s">
        <v>484</v>
      </c>
      <c r="C23" s="891" t="s">
        <v>403</v>
      </c>
      <c r="D23" s="865"/>
      <c r="E23" s="892"/>
      <c r="F23" s="892"/>
      <c r="G23" s="868"/>
      <c r="H23" s="868"/>
      <c r="I23" s="883"/>
      <c r="J23" s="850"/>
      <c r="K23" s="850"/>
      <c r="L23" s="850"/>
      <c r="M23" s="850"/>
      <c r="N23" s="850"/>
      <c r="O23" s="850"/>
      <c r="P23" s="850"/>
      <c r="Q23" s="850"/>
      <c r="R23" s="850"/>
      <c r="S23" s="850"/>
      <c r="T23" s="850"/>
    </row>
    <row r="24" spans="1:20">
      <c r="A24" s="861"/>
      <c r="B24" s="893" t="s">
        <v>404</v>
      </c>
      <c r="C24" s="891" t="s">
        <v>403</v>
      </c>
      <c r="D24" s="865"/>
      <c r="E24" s="889"/>
      <c r="F24" s="889"/>
      <c r="G24" s="895"/>
      <c r="H24" s="868"/>
      <c r="I24" s="883"/>
      <c r="J24" s="850"/>
      <c r="K24" s="850"/>
      <c r="L24" s="850"/>
      <c r="M24" s="850"/>
      <c r="N24" s="850"/>
      <c r="O24" s="850"/>
      <c r="P24" s="850"/>
      <c r="Q24" s="850"/>
      <c r="R24" s="850"/>
      <c r="S24" s="850"/>
      <c r="T24" s="850"/>
    </row>
    <row r="25" spans="1:20">
      <c r="A25" s="861">
        <v>2</v>
      </c>
      <c r="B25" s="870" t="s">
        <v>485</v>
      </c>
      <c r="C25" s="891" t="s">
        <v>352</v>
      </c>
      <c r="D25" s="865"/>
      <c r="E25" s="889"/>
      <c r="F25" s="889"/>
      <c r="G25" s="868"/>
      <c r="H25" s="868"/>
      <c r="I25" s="883"/>
      <c r="J25" s="850"/>
      <c r="K25" s="850"/>
      <c r="L25" s="850"/>
      <c r="M25" s="850"/>
      <c r="N25" s="850"/>
      <c r="O25" s="850"/>
      <c r="P25" s="850"/>
      <c r="Q25" s="850"/>
      <c r="R25" s="850"/>
      <c r="S25" s="850"/>
      <c r="T25" s="850"/>
    </row>
    <row r="26" spans="1:20">
      <c r="A26" s="861">
        <v>3</v>
      </c>
      <c r="B26" s="870" t="s">
        <v>483</v>
      </c>
      <c r="C26" s="891" t="s">
        <v>352</v>
      </c>
      <c r="D26" s="865"/>
      <c r="E26" s="872"/>
      <c r="F26" s="872"/>
      <c r="G26" s="868"/>
      <c r="H26" s="868"/>
      <c r="I26" s="883"/>
      <c r="J26" s="850"/>
      <c r="K26" s="850"/>
      <c r="L26" s="850"/>
      <c r="M26" s="850"/>
      <c r="N26" s="850"/>
      <c r="O26" s="850"/>
      <c r="P26" s="850"/>
      <c r="Q26" s="850"/>
      <c r="R26" s="850"/>
      <c r="S26" s="850"/>
      <c r="T26" s="850"/>
    </row>
    <row r="27" spans="1:20">
      <c r="A27" s="861">
        <v>4</v>
      </c>
      <c r="B27" s="870" t="s">
        <v>486</v>
      </c>
      <c r="C27" s="891" t="s">
        <v>352</v>
      </c>
      <c r="D27" s="865"/>
      <c r="E27" s="872"/>
      <c r="F27" s="872"/>
      <c r="G27" s="868"/>
      <c r="H27" s="868"/>
      <c r="I27" s="883"/>
      <c r="J27" s="850"/>
      <c r="K27" s="850"/>
      <c r="L27" s="850"/>
      <c r="M27" s="850"/>
      <c r="N27" s="850"/>
      <c r="O27" s="850"/>
      <c r="P27" s="850"/>
      <c r="Q27" s="850"/>
      <c r="R27" s="850"/>
      <c r="S27" s="850"/>
      <c r="T27" s="850"/>
    </row>
    <row r="28" spans="1:20">
      <c r="A28" s="877" t="s">
        <v>116</v>
      </c>
      <c r="B28" s="878" t="s">
        <v>550</v>
      </c>
      <c r="C28" s="861"/>
      <c r="D28" s="865"/>
      <c r="E28" s="880"/>
      <c r="F28" s="880"/>
      <c r="G28" s="880"/>
      <c r="H28" s="868"/>
      <c r="I28" s="883"/>
      <c r="J28" s="850"/>
      <c r="K28" s="850"/>
      <c r="L28" s="850"/>
      <c r="M28" s="850"/>
      <c r="N28" s="850"/>
      <c r="O28" s="850"/>
      <c r="P28" s="850"/>
      <c r="Q28" s="850"/>
      <c r="R28" s="850"/>
      <c r="S28" s="850"/>
      <c r="T28" s="850"/>
    </row>
    <row r="29" spans="1:20">
      <c r="A29" s="861">
        <v>1</v>
      </c>
      <c r="B29" s="862" t="s">
        <v>147</v>
      </c>
      <c r="C29" s="861" t="s">
        <v>351</v>
      </c>
      <c r="D29" s="865"/>
      <c r="E29" s="864"/>
      <c r="F29" s="864"/>
      <c r="G29" s="876"/>
      <c r="H29" s="868"/>
      <c r="I29" s="883"/>
      <c r="J29" s="850"/>
      <c r="K29" s="850"/>
      <c r="L29" s="850"/>
      <c r="M29" s="850"/>
      <c r="N29" s="850"/>
      <c r="O29" s="850"/>
      <c r="P29" s="850"/>
      <c r="Q29" s="850"/>
      <c r="R29" s="850"/>
      <c r="S29" s="850"/>
      <c r="T29" s="850"/>
    </row>
    <row r="30" spans="1:20">
      <c r="A30" s="861">
        <v>2</v>
      </c>
      <c r="B30" s="862" t="s">
        <v>148</v>
      </c>
      <c r="C30" s="861" t="s">
        <v>351</v>
      </c>
      <c r="D30" s="865"/>
      <c r="E30" s="864"/>
      <c r="F30" s="864"/>
      <c r="G30" s="876"/>
      <c r="H30" s="868"/>
      <c r="I30" s="883"/>
      <c r="J30" s="850"/>
      <c r="K30" s="850"/>
      <c r="L30" s="850"/>
      <c r="M30" s="850"/>
      <c r="N30" s="850"/>
      <c r="O30" s="850"/>
      <c r="P30" s="850"/>
      <c r="Q30" s="850"/>
      <c r="R30" s="850"/>
      <c r="S30" s="850"/>
      <c r="T30" s="850"/>
    </row>
    <row r="31" spans="1:20">
      <c r="A31" s="877" t="s">
        <v>437</v>
      </c>
      <c r="B31" s="878" t="s">
        <v>1056</v>
      </c>
      <c r="C31" s="861" t="s">
        <v>352</v>
      </c>
      <c r="D31" s="865"/>
      <c r="E31" s="887"/>
      <c r="F31" s="887"/>
      <c r="G31" s="876"/>
      <c r="H31" s="868"/>
      <c r="I31" s="883"/>
      <c r="J31" s="850"/>
      <c r="K31" s="850"/>
      <c r="L31" s="850"/>
      <c r="M31" s="850"/>
      <c r="N31" s="850"/>
      <c r="O31" s="850"/>
      <c r="P31" s="850"/>
      <c r="Q31" s="850"/>
      <c r="R31" s="850"/>
      <c r="S31" s="850"/>
      <c r="T31" s="850"/>
    </row>
    <row r="32" spans="1:20">
      <c r="A32" s="877" t="s">
        <v>241</v>
      </c>
      <c r="B32" s="878" t="s">
        <v>1057</v>
      </c>
      <c r="C32" s="861" t="s">
        <v>349</v>
      </c>
      <c r="D32" s="865"/>
      <c r="E32" s="887"/>
      <c r="F32" s="887"/>
      <c r="G32" s="868"/>
      <c r="H32" s="868"/>
      <c r="I32" s="883"/>
      <c r="J32" s="850"/>
      <c r="K32" s="850"/>
      <c r="L32" s="850"/>
      <c r="M32" s="850"/>
      <c r="N32" s="850"/>
      <c r="O32" s="850"/>
      <c r="P32" s="850"/>
      <c r="Q32" s="850"/>
      <c r="R32" s="850"/>
      <c r="S32" s="850"/>
      <c r="T32" s="850"/>
    </row>
    <row r="33" spans="1:20">
      <c r="A33" s="899"/>
      <c r="B33" s="899"/>
      <c r="C33" s="899"/>
      <c r="D33" s="899"/>
      <c r="E33" s="899"/>
      <c r="F33" s="899"/>
      <c r="G33" s="899"/>
      <c r="H33" s="899"/>
      <c r="I33" s="899"/>
      <c r="J33" s="850"/>
      <c r="K33" s="850"/>
      <c r="L33" s="850"/>
      <c r="M33" s="850"/>
      <c r="N33" s="850"/>
      <c r="O33" s="850"/>
      <c r="P33" s="850"/>
      <c r="Q33" s="850"/>
      <c r="R33" s="850"/>
      <c r="S33" s="850"/>
      <c r="T33" s="850"/>
    </row>
  </sheetData>
  <mergeCells count="11">
    <mergeCell ref="E5:F5"/>
    <mergeCell ref="G5:H5"/>
    <mergeCell ref="I5:I6"/>
    <mergeCell ref="A1:I1"/>
    <mergeCell ref="A2:I2"/>
    <mergeCell ref="A3:I3"/>
    <mergeCell ref="A4:I4"/>
    <mergeCell ref="A5:A6"/>
    <mergeCell ref="B5:B6"/>
    <mergeCell ref="C5:C6"/>
    <mergeCell ref="D5:D6"/>
  </mergeCells>
  <printOptions horizontalCentered="1"/>
  <pageMargins left="0.39370078740157483" right="0.39370078740157483" top="0.59055118110236227" bottom="0.39370078740157483" header="0.31496062992125984" footer="0"/>
  <pageSetup paperSize="9" scale="80" orientation="landscape" r:id="rId1"/>
  <headerFooter>
    <oddHeader>&amp;C&amp;P</oddHead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33"/>
  <sheetViews>
    <sheetView zoomScale="70" zoomScaleNormal="70" zoomScaleSheetLayoutView="100" workbookViewId="0">
      <selection activeCell="I22" sqref="I22"/>
    </sheetView>
  </sheetViews>
  <sheetFormatPr defaultRowHeight="16.5"/>
  <cols>
    <col min="1" max="1" width="5.7109375" style="849" customWidth="1"/>
    <col min="2" max="2" width="55.7109375" style="849" customWidth="1"/>
    <col min="3" max="3" width="14.7109375" style="849" customWidth="1"/>
    <col min="4" max="4" width="12.85546875" style="849" customWidth="1"/>
    <col min="5" max="5" width="11.7109375" style="851" customWidth="1"/>
    <col min="6" max="6" width="12.5703125" style="849" customWidth="1"/>
    <col min="7" max="12" width="14.7109375" style="849" customWidth="1"/>
    <col min="13" max="13" width="24.7109375" style="849" customWidth="1"/>
    <col min="14" max="257" width="9.140625" style="849"/>
    <col min="258" max="258" width="36.28515625" style="849" customWidth="1"/>
    <col min="259" max="260" width="9.140625" style="849"/>
    <col min="261" max="261" width="10" style="849" bestFit="1" customWidth="1"/>
    <col min="262" max="263" width="9.140625" style="849"/>
    <col min="264" max="268" width="10" style="849" bestFit="1" customWidth="1"/>
    <col min="269" max="513" width="9.140625" style="849"/>
    <col min="514" max="514" width="36.28515625" style="849" customWidth="1"/>
    <col min="515" max="516" width="9.140625" style="849"/>
    <col min="517" max="517" width="10" style="849" bestFit="1" customWidth="1"/>
    <col min="518" max="519" width="9.140625" style="849"/>
    <col min="520" max="524" width="10" style="849" bestFit="1" customWidth="1"/>
    <col min="525" max="769" width="9.140625" style="849"/>
    <col min="770" max="770" width="36.28515625" style="849" customWidth="1"/>
    <col min="771" max="772" width="9.140625" style="849"/>
    <col min="773" max="773" width="10" style="849" bestFit="1" customWidth="1"/>
    <col min="774" max="775" width="9.140625" style="849"/>
    <col min="776" max="780" width="10" style="849" bestFit="1" customWidth="1"/>
    <col min="781" max="1025" width="9.140625" style="849"/>
    <col min="1026" max="1026" width="36.28515625" style="849" customWidth="1"/>
    <col min="1027" max="1028" width="9.140625" style="849"/>
    <col min="1029" max="1029" width="10" style="849" bestFit="1" customWidth="1"/>
    <col min="1030" max="1031" width="9.140625" style="849"/>
    <col min="1032" max="1036" width="10" style="849" bestFit="1" customWidth="1"/>
    <col min="1037" max="1281" width="9.140625" style="849"/>
    <col min="1282" max="1282" width="36.28515625" style="849" customWidth="1"/>
    <col min="1283" max="1284" width="9.140625" style="849"/>
    <col min="1285" max="1285" width="10" style="849" bestFit="1" customWidth="1"/>
    <col min="1286" max="1287" width="9.140625" style="849"/>
    <col min="1288" max="1292" width="10" style="849" bestFit="1" customWidth="1"/>
    <col min="1293" max="1537" width="9.140625" style="849"/>
    <col min="1538" max="1538" width="36.28515625" style="849" customWidth="1"/>
    <col min="1539" max="1540" width="9.140625" style="849"/>
    <col min="1541" max="1541" width="10" style="849" bestFit="1" customWidth="1"/>
    <col min="1542" max="1543" width="9.140625" style="849"/>
    <col min="1544" max="1548" width="10" style="849" bestFit="1" customWidth="1"/>
    <col min="1549" max="1793" width="9.140625" style="849"/>
    <col min="1794" max="1794" width="36.28515625" style="849" customWidth="1"/>
    <col min="1795" max="1796" width="9.140625" style="849"/>
    <col min="1797" max="1797" width="10" style="849" bestFit="1" customWidth="1"/>
    <col min="1798" max="1799" width="9.140625" style="849"/>
    <col min="1800" max="1804" width="10" style="849" bestFit="1" customWidth="1"/>
    <col min="1805" max="2049" width="9.140625" style="849"/>
    <col min="2050" max="2050" width="36.28515625" style="849" customWidth="1"/>
    <col min="2051" max="2052" width="9.140625" style="849"/>
    <col min="2053" max="2053" width="10" style="849" bestFit="1" customWidth="1"/>
    <col min="2054" max="2055" width="9.140625" style="849"/>
    <col min="2056" max="2060" width="10" style="849" bestFit="1" customWidth="1"/>
    <col min="2061" max="2305" width="9.140625" style="849"/>
    <col min="2306" max="2306" width="36.28515625" style="849" customWidth="1"/>
    <col min="2307" max="2308" width="9.140625" style="849"/>
    <col min="2309" max="2309" width="10" style="849" bestFit="1" customWidth="1"/>
    <col min="2310" max="2311" width="9.140625" style="849"/>
    <col min="2312" max="2316" width="10" style="849" bestFit="1" customWidth="1"/>
    <col min="2317" max="2561" width="9.140625" style="849"/>
    <col min="2562" max="2562" width="36.28515625" style="849" customWidth="1"/>
    <col min="2563" max="2564" width="9.140625" style="849"/>
    <col min="2565" max="2565" width="10" style="849" bestFit="1" customWidth="1"/>
    <col min="2566" max="2567" width="9.140625" style="849"/>
    <col min="2568" max="2572" width="10" style="849" bestFit="1" customWidth="1"/>
    <col min="2573" max="2817" width="9.140625" style="849"/>
    <col min="2818" max="2818" width="36.28515625" style="849" customWidth="1"/>
    <col min="2819" max="2820" width="9.140625" style="849"/>
    <col min="2821" max="2821" width="10" style="849" bestFit="1" customWidth="1"/>
    <col min="2822" max="2823" width="9.140625" style="849"/>
    <col min="2824" max="2828" width="10" style="849" bestFit="1" customWidth="1"/>
    <col min="2829" max="3073" width="9.140625" style="849"/>
    <col min="3074" max="3074" width="36.28515625" style="849" customWidth="1"/>
    <col min="3075" max="3076" width="9.140625" style="849"/>
    <col min="3077" max="3077" width="10" style="849" bestFit="1" customWidth="1"/>
    <col min="3078" max="3079" width="9.140625" style="849"/>
    <col min="3080" max="3084" width="10" style="849" bestFit="1" customWidth="1"/>
    <col min="3085" max="3329" width="9.140625" style="849"/>
    <col min="3330" max="3330" width="36.28515625" style="849" customWidth="1"/>
    <col min="3331" max="3332" width="9.140625" style="849"/>
    <col min="3333" max="3333" width="10" style="849" bestFit="1" customWidth="1"/>
    <col min="3334" max="3335" width="9.140625" style="849"/>
    <col min="3336" max="3340" width="10" style="849" bestFit="1" customWidth="1"/>
    <col min="3341" max="3585" width="9.140625" style="849"/>
    <col min="3586" max="3586" width="36.28515625" style="849" customWidth="1"/>
    <col min="3587" max="3588" width="9.140625" style="849"/>
    <col min="3589" max="3589" width="10" style="849" bestFit="1" customWidth="1"/>
    <col min="3590" max="3591" width="9.140625" style="849"/>
    <col min="3592" max="3596" width="10" style="849" bestFit="1" customWidth="1"/>
    <col min="3597" max="3841" width="9.140625" style="849"/>
    <col min="3842" max="3842" width="36.28515625" style="849" customWidth="1"/>
    <col min="3843" max="3844" width="9.140625" style="849"/>
    <col min="3845" max="3845" width="10" style="849" bestFit="1" customWidth="1"/>
    <col min="3846" max="3847" width="9.140625" style="849"/>
    <col min="3848" max="3852" width="10" style="849" bestFit="1" customWidth="1"/>
    <col min="3853" max="4097" width="9.140625" style="849"/>
    <col min="4098" max="4098" width="36.28515625" style="849" customWidth="1"/>
    <col min="4099" max="4100" width="9.140625" style="849"/>
    <col min="4101" max="4101" width="10" style="849" bestFit="1" customWidth="1"/>
    <col min="4102" max="4103" width="9.140625" style="849"/>
    <col min="4104" max="4108" width="10" style="849" bestFit="1" customWidth="1"/>
    <col min="4109" max="4353" width="9.140625" style="849"/>
    <col min="4354" max="4354" width="36.28515625" style="849" customWidth="1"/>
    <col min="4355" max="4356" width="9.140625" style="849"/>
    <col min="4357" max="4357" width="10" style="849" bestFit="1" customWidth="1"/>
    <col min="4358" max="4359" width="9.140625" style="849"/>
    <col min="4360" max="4364" width="10" style="849" bestFit="1" customWidth="1"/>
    <col min="4365" max="4609" width="9.140625" style="849"/>
    <col min="4610" max="4610" width="36.28515625" style="849" customWidth="1"/>
    <col min="4611" max="4612" width="9.140625" style="849"/>
    <col min="4613" max="4613" width="10" style="849" bestFit="1" customWidth="1"/>
    <col min="4614" max="4615" width="9.140625" style="849"/>
    <col min="4616" max="4620" width="10" style="849" bestFit="1" customWidth="1"/>
    <col min="4621" max="4865" width="9.140625" style="849"/>
    <col min="4866" max="4866" width="36.28515625" style="849" customWidth="1"/>
    <col min="4867" max="4868" width="9.140625" style="849"/>
    <col min="4869" max="4869" width="10" style="849" bestFit="1" customWidth="1"/>
    <col min="4870" max="4871" width="9.140625" style="849"/>
    <col min="4872" max="4876" width="10" style="849" bestFit="1" customWidth="1"/>
    <col min="4877" max="5121" width="9.140625" style="849"/>
    <col min="5122" max="5122" width="36.28515625" style="849" customWidth="1"/>
    <col min="5123" max="5124" width="9.140625" style="849"/>
    <col min="5125" max="5125" width="10" style="849" bestFit="1" customWidth="1"/>
    <col min="5126" max="5127" width="9.140625" style="849"/>
    <col min="5128" max="5132" width="10" style="849" bestFit="1" customWidth="1"/>
    <col min="5133" max="5377" width="9.140625" style="849"/>
    <col min="5378" max="5378" width="36.28515625" style="849" customWidth="1"/>
    <col min="5379" max="5380" width="9.140625" style="849"/>
    <col min="5381" max="5381" width="10" style="849" bestFit="1" customWidth="1"/>
    <col min="5382" max="5383" width="9.140625" style="849"/>
    <col min="5384" max="5388" width="10" style="849" bestFit="1" customWidth="1"/>
    <col min="5389" max="5633" width="9.140625" style="849"/>
    <col min="5634" max="5634" width="36.28515625" style="849" customWidth="1"/>
    <col min="5635" max="5636" width="9.140625" style="849"/>
    <col min="5637" max="5637" width="10" style="849" bestFit="1" customWidth="1"/>
    <col min="5638" max="5639" width="9.140625" style="849"/>
    <col min="5640" max="5644" width="10" style="849" bestFit="1" customWidth="1"/>
    <col min="5645" max="5889" width="9.140625" style="849"/>
    <col min="5890" max="5890" width="36.28515625" style="849" customWidth="1"/>
    <col min="5891" max="5892" width="9.140625" style="849"/>
    <col min="5893" max="5893" width="10" style="849" bestFit="1" customWidth="1"/>
    <col min="5894" max="5895" width="9.140625" style="849"/>
    <col min="5896" max="5900" width="10" style="849" bestFit="1" customWidth="1"/>
    <col min="5901" max="6145" width="9.140625" style="849"/>
    <col min="6146" max="6146" width="36.28515625" style="849" customWidth="1"/>
    <col min="6147" max="6148" width="9.140625" style="849"/>
    <col min="6149" max="6149" width="10" style="849" bestFit="1" customWidth="1"/>
    <col min="6150" max="6151" width="9.140625" style="849"/>
    <col min="6152" max="6156" width="10" style="849" bestFit="1" customWidth="1"/>
    <col min="6157" max="6401" width="9.140625" style="849"/>
    <col min="6402" max="6402" width="36.28515625" style="849" customWidth="1"/>
    <col min="6403" max="6404" width="9.140625" style="849"/>
    <col min="6405" max="6405" width="10" style="849" bestFit="1" customWidth="1"/>
    <col min="6406" max="6407" width="9.140625" style="849"/>
    <col min="6408" max="6412" width="10" style="849" bestFit="1" customWidth="1"/>
    <col min="6413" max="6657" width="9.140625" style="849"/>
    <col min="6658" max="6658" width="36.28515625" style="849" customWidth="1"/>
    <col min="6659" max="6660" width="9.140625" style="849"/>
    <col min="6661" max="6661" width="10" style="849" bestFit="1" customWidth="1"/>
    <col min="6662" max="6663" width="9.140625" style="849"/>
    <col min="6664" max="6668" width="10" style="849" bestFit="1" customWidth="1"/>
    <col min="6669" max="6913" width="9.140625" style="849"/>
    <col min="6914" max="6914" width="36.28515625" style="849" customWidth="1"/>
    <col min="6915" max="6916" width="9.140625" style="849"/>
    <col min="6917" max="6917" width="10" style="849" bestFit="1" customWidth="1"/>
    <col min="6918" max="6919" width="9.140625" style="849"/>
    <col min="6920" max="6924" width="10" style="849" bestFit="1" customWidth="1"/>
    <col min="6925" max="7169" width="9.140625" style="849"/>
    <col min="7170" max="7170" width="36.28515625" style="849" customWidth="1"/>
    <col min="7171" max="7172" width="9.140625" style="849"/>
    <col min="7173" max="7173" width="10" style="849" bestFit="1" customWidth="1"/>
    <col min="7174" max="7175" width="9.140625" style="849"/>
    <col min="7176" max="7180" width="10" style="849" bestFit="1" customWidth="1"/>
    <col min="7181" max="7425" width="9.140625" style="849"/>
    <col min="7426" max="7426" width="36.28515625" style="849" customWidth="1"/>
    <col min="7427" max="7428" width="9.140625" style="849"/>
    <col min="7429" max="7429" width="10" style="849" bestFit="1" customWidth="1"/>
    <col min="7430" max="7431" width="9.140625" style="849"/>
    <col min="7432" max="7436" width="10" style="849" bestFit="1" customWidth="1"/>
    <col min="7437" max="7681" width="9.140625" style="849"/>
    <col min="7682" max="7682" width="36.28515625" style="849" customWidth="1"/>
    <col min="7683" max="7684" width="9.140625" style="849"/>
    <col min="7685" max="7685" width="10" style="849" bestFit="1" customWidth="1"/>
    <col min="7686" max="7687" width="9.140625" style="849"/>
    <col min="7688" max="7692" width="10" style="849" bestFit="1" customWidth="1"/>
    <col min="7693" max="7937" width="9.140625" style="849"/>
    <col min="7938" max="7938" width="36.28515625" style="849" customWidth="1"/>
    <col min="7939" max="7940" width="9.140625" style="849"/>
    <col min="7941" max="7941" width="10" style="849" bestFit="1" customWidth="1"/>
    <col min="7942" max="7943" width="9.140625" style="849"/>
    <col min="7944" max="7948" width="10" style="849" bestFit="1" customWidth="1"/>
    <col min="7949" max="8193" width="9.140625" style="849"/>
    <col min="8194" max="8194" width="36.28515625" style="849" customWidth="1"/>
    <col min="8195" max="8196" width="9.140625" style="849"/>
    <col min="8197" max="8197" width="10" style="849" bestFit="1" customWidth="1"/>
    <col min="8198" max="8199" width="9.140625" style="849"/>
    <col min="8200" max="8204" width="10" style="849" bestFit="1" customWidth="1"/>
    <col min="8205" max="8449" width="9.140625" style="849"/>
    <col min="8450" max="8450" width="36.28515625" style="849" customWidth="1"/>
    <col min="8451" max="8452" width="9.140625" style="849"/>
    <col min="8453" max="8453" width="10" style="849" bestFit="1" customWidth="1"/>
    <col min="8454" max="8455" width="9.140625" style="849"/>
    <col min="8456" max="8460" width="10" style="849" bestFit="1" customWidth="1"/>
    <col min="8461" max="8705" width="9.140625" style="849"/>
    <col min="8706" max="8706" width="36.28515625" style="849" customWidth="1"/>
    <col min="8707" max="8708" width="9.140625" style="849"/>
    <col min="8709" max="8709" width="10" style="849" bestFit="1" customWidth="1"/>
    <col min="8710" max="8711" width="9.140625" style="849"/>
    <col min="8712" max="8716" width="10" style="849" bestFit="1" customWidth="1"/>
    <col min="8717" max="8961" width="9.140625" style="849"/>
    <col min="8962" max="8962" width="36.28515625" style="849" customWidth="1"/>
    <col min="8963" max="8964" width="9.140625" style="849"/>
    <col min="8965" max="8965" width="10" style="849" bestFit="1" customWidth="1"/>
    <col min="8966" max="8967" width="9.140625" style="849"/>
    <col min="8968" max="8972" width="10" style="849" bestFit="1" customWidth="1"/>
    <col min="8973" max="9217" width="9.140625" style="849"/>
    <col min="9218" max="9218" width="36.28515625" style="849" customWidth="1"/>
    <col min="9219" max="9220" width="9.140625" style="849"/>
    <col min="9221" max="9221" width="10" style="849" bestFit="1" customWidth="1"/>
    <col min="9222" max="9223" width="9.140625" style="849"/>
    <col min="9224" max="9228" width="10" style="849" bestFit="1" customWidth="1"/>
    <col min="9229" max="9473" width="9.140625" style="849"/>
    <col min="9474" max="9474" width="36.28515625" style="849" customWidth="1"/>
    <col min="9475" max="9476" width="9.140625" style="849"/>
    <col min="9477" max="9477" width="10" style="849" bestFit="1" customWidth="1"/>
    <col min="9478" max="9479" width="9.140625" style="849"/>
    <col min="9480" max="9484" width="10" style="849" bestFit="1" customWidth="1"/>
    <col min="9485" max="9729" width="9.140625" style="849"/>
    <col min="9730" max="9730" width="36.28515625" style="849" customWidth="1"/>
    <col min="9731" max="9732" width="9.140625" style="849"/>
    <col min="9733" max="9733" width="10" style="849" bestFit="1" customWidth="1"/>
    <col min="9734" max="9735" width="9.140625" style="849"/>
    <col min="9736" max="9740" width="10" style="849" bestFit="1" customWidth="1"/>
    <col min="9741" max="9985" width="9.140625" style="849"/>
    <col min="9986" max="9986" width="36.28515625" style="849" customWidth="1"/>
    <col min="9987" max="9988" width="9.140625" style="849"/>
    <col min="9989" max="9989" width="10" style="849" bestFit="1" customWidth="1"/>
    <col min="9990" max="9991" width="9.140625" style="849"/>
    <col min="9992" max="9996" width="10" style="849" bestFit="1" customWidth="1"/>
    <col min="9997" max="10241" width="9.140625" style="849"/>
    <col min="10242" max="10242" width="36.28515625" style="849" customWidth="1"/>
    <col min="10243" max="10244" width="9.140625" style="849"/>
    <col min="10245" max="10245" width="10" style="849" bestFit="1" customWidth="1"/>
    <col min="10246" max="10247" width="9.140625" style="849"/>
    <col min="10248" max="10252" width="10" style="849" bestFit="1" customWidth="1"/>
    <col min="10253" max="10497" width="9.140625" style="849"/>
    <col min="10498" max="10498" width="36.28515625" style="849" customWidth="1"/>
    <col min="10499" max="10500" width="9.140625" style="849"/>
    <col min="10501" max="10501" width="10" style="849" bestFit="1" customWidth="1"/>
    <col min="10502" max="10503" width="9.140625" style="849"/>
    <col min="10504" max="10508" width="10" style="849" bestFit="1" customWidth="1"/>
    <col min="10509" max="10753" width="9.140625" style="849"/>
    <col min="10754" max="10754" width="36.28515625" style="849" customWidth="1"/>
    <col min="10755" max="10756" width="9.140625" style="849"/>
    <col min="10757" max="10757" width="10" style="849" bestFit="1" customWidth="1"/>
    <col min="10758" max="10759" width="9.140625" style="849"/>
    <col min="10760" max="10764" width="10" style="849" bestFit="1" customWidth="1"/>
    <col min="10765" max="11009" width="9.140625" style="849"/>
    <col min="11010" max="11010" width="36.28515625" style="849" customWidth="1"/>
    <col min="11011" max="11012" width="9.140625" style="849"/>
    <col min="11013" max="11013" width="10" style="849" bestFit="1" customWidth="1"/>
    <col min="11014" max="11015" width="9.140625" style="849"/>
    <col min="11016" max="11020" width="10" style="849" bestFit="1" customWidth="1"/>
    <col min="11021" max="11265" width="9.140625" style="849"/>
    <col min="11266" max="11266" width="36.28515625" style="849" customWidth="1"/>
    <col min="11267" max="11268" width="9.140625" style="849"/>
    <col min="11269" max="11269" width="10" style="849" bestFit="1" customWidth="1"/>
    <col min="11270" max="11271" width="9.140625" style="849"/>
    <col min="11272" max="11276" width="10" style="849" bestFit="1" customWidth="1"/>
    <col min="11277" max="11521" width="9.140625" style="849"/>
    <col min="11522" max="11522" width="36.28515625" style="849" customWidth="1"/>
    <col min="11523" max="11524" width="9.140625" style="849"/>
    <col min="11525" max="11525" width="10" style="849" bestFit="1" customWidth="1"/>
    <col min="11526" max="11527" width="9.140625" style="849"/>
    <col min="11528" max="11532" width="10" style="849" bestFit="1" customWidth="1"/>
    <col min="11533" max="11777" width="9.140625" style="849"/>
    <col min="11778" max="11778" width="36.28515625" style="849" customWidth="1"/>
    <col min="11779" max="11780" width="9.140625" style="849"/>
    <col min="11781" max="11781" width="10" style="849" bestFit="1" customWidth="1"/>
    <col min="11782" max="11783" width="9.140625" style="849"/>
    <col min="11784" max="11788" width="10" style="849" bestFit="1" customWidth="1"/>
    <col min="11789" max="12033" width="9.140625" style="849"/>
    <col min="12034" max="12034" width="36.28515625" style="849" customWidth="1"/>
    <col min="12035" max="12036" width="9.140625" style="849"/>
    <col min="12037" max="12037" width="10" style="849" bestFit="1" customWidth="1"/>
    <col min="12038" max="12039" width="9.140625" style="849"/>
    <col min="12040" max="12044" width="10" style="849" bestFit="1" customWidth="1"/>
    <col min="12045" max="12289" width="9.140625" style="849"/>
    <col min="12290" max="12290" width="36.28515625" style="849" customWidth="1"/>
    <col min="12291" max="12292" width="9.140625" style="849"/>
    <col min="12293" max="12293" width="10" style="849" bestFit="1" customWidth="1"/>
    <col min="12294" max="12295" width="9.140625" style="849"/>
    <col min="12296" max="12300" width="10" style="849" bestFit="1" customWidth="1"/>
    <col min="12301" max="12545" width="9.140625" style="849"/>
    <col min="12546" max="12546" width="36.28515625" style="849" customWidth="1"/>
    <col min="12547" max="12548" width="9.140625" style="849"/>
    <col min="12549" max="12549" width="10" style="849" bestFit="1" customWidth="1"/>
    <col min="12550" max="12551" width="9.140625" style="849"/>
    <col min="12552" max="12556" width="10" style="849" bestFit="1" customWidth="1"/>
    <col min="12557" max="12801" width="9.140625" style="849"/>
    <col min="12802" max="12802" width="36.28515625" style="849" customWidth="1"/>
    <col min="12803" max="12804" width="9.140625" style="849"/>
    <col min="12805" max="12805" width="10" style="849" bestFit="1" customWidth="1"/>
    <col min="12806" max="12807" width="9.140625" style="849"/>
    <col min="12808" max="12812" width="10" style="849" bestFit="1" customWidth="1"/>
    <col min="12813" max="13057" width="9.140625" style="849"/>
    <col min="13058" max="13058" width="36.28515625" style="849" customWidth="1"/>
    <col min="13059" max="13060" width="9.140625" style="849"/>
    <col min="13061" max="13061" width="10" style="849" bestFit="1" customWidth="1"/>
    <col min="13062" max="13063" width="9.140625" style="849"/>
    <col min="13064" max="13068" width="10" style="849" bestFit="1" customWidth="1"/>
    <col min="13069" max="13313" width="9.140625" style="849"/>
    <col min="13314" max="13314" width="36.28515625" style="849" customWidth="1"/>
    <col min="13315" max="13316" width="9.140625" style="849"/>
    <col min="13317" max="13317" width="10" style="849" bestFit="1" customWidth="1"/>
    <col min="13318" max="13319" width="9.140625" style="849"/>
    <col min="13320" max="13324" width="10" style="849" bestFit="1" customWidth="1"/>
    <col min="13325" max="13569" width="9.140625" style="849"/>
    <col min="13570" max="13570" width="36.28515625" style="849" customWidth="1"/>
    <col min="13571" max="13572" width="9.140625" style="849"/>
    <col min="13573" max="13573" width="10" style="849" bestFit="1" customWidth="1"/>
    <col min="13574" max="13575" width="9.140625" style="849"/>
    <col min="13576" max="13580" width="10" style="849" bestFit="1" customWidth="1"/>
    <col min="13581" max="13825" width="9.140625" style="849"/>
    <col min="13826" max="13826" width="36.28515625" style="849" customWidth="1"/>
    <col min="13827" max="13828" width="9.140625" style="849"/>
    <col min="13829" max="13829" width="10" style="849" bestFit="1" customWidth="1"/>
    <col min="13830" max="13831" width="9.140625" style="849"/>
    <col min="13832" max="13836" width="10" style="849" bestFit="1" customWidth="1"/>
    <col min="13837" max="14081" width="9.140625" style="849"/>
    <col min="14082" max="14082" width="36.28515625" style="849" customWidth="1"/>
    <col min="14083" max="14084" width="9.140625" style="849"/>
    <col min="14085" max="14085" width="10" style="849" bestFit="1" customWidth="1"/>
    <col min="14086" max="14087" width="9.140625" style="849"/>
    <col min="14088" max="14092" width="10" style="849" bestFit="1" customWidth="1"/>
    <col min="14093" max="14337" width="9.140625" style="849"/>
    <col min="14338" max="14338" width="36.28515625" style="849" customWidth="1"/>
    <col min="14339" max="14340" width="9.140625" style="849"/>
    <col min="14341" max="14341" width="10" style="849" bestFit="1" customWidth="1"/>
    <col min="14342" max="14343" width="9.140625" style="849"/>
    <col min="14344" max="14348" width="10" style="849" bestFit="1" customWidth="1"/>
    <col min="14349" max="14593" width="9.140625" style="849"/>
    <col min="14594" max="14594" width="36.28515625" style="849" customWidth="1"/>
    <col min="14595" max="14596" width="9.140625" style="849"/>
    <col min="14597" max="14597" width="10" style="849" bestFit="1" customWidth="1"/>
    <col min="14598" max="14599" width="9.140625" style="849"/>
    <col min="14600" max="14604" width="10" style="849" bestFit="1" customWidth="1"/>
    <col min="14605" max="14849" width="9.140625" style="849"/>
    <col min="14850" max="14850" width="36.28515625" style="849" customWidth="1"/>
    <col min="14851" max="14852" width="9.140625" style="849"/>
    <col min="14853" max="14853" width="10" style="849" bestFit="1" customWidth="1"/>
    <col min="14854" max="14855" width="9.140625" style="849"/>
    <col min="14856" max="14860" width="10" style="849" bestFit="1" customWidth="1"/>
    <col min="14861" max="15105" width="9.140625" style="849"/>
    <col min="15106" max="15106" width="36.28515625" style="849" customWidth="1"/>
    <col min="15107" max="15108" width="9.140625" style="849"/>
    <col min="15109" max="15109" width="10" style="849" bestFit="1" customWidth="1"/>
    <col min="15110" max="15111" width="9.140625" style="849"/>
    <col min="15112" max="15116" width="10" style="849" bestFit="1" customWidth="1"/>
    <col min="15117" max="15361" width="9.140625" style="849"/>
    <col min="15362" max="15362" width="36.28515625" style="849" customWidth="1"/>
    <col min="15363" max="15364" width="9.140625" style="849"/>
    <col min="15365" max="15365" width="10" style="849" bestFit="1" customWidth="1"/>
    <col min="15366" max="15367" width="9.140625" style="849"/>
    <col min="15368" max="15372" width="10" style="849" bestFit="1" customWidth="1"/>
    <col min="15373" max="15617" width="9.140625" style="849"/>
    <col min="15618" max="15618" width="36.28515625" style="849" customWidth="1"/>
    <col min="15619" max="15620" width="9.140625" style="849"/>
    <col min="15621" max="15621" width="10" style="849" bestFit="1" customWidth="1"/>
    <col min="15622" max="15623" width="9.140625" style="849"/>
    <col min="15624" max="15628" width="10" style="849" bestFit="1" customWidth="1"/>
    <col min="15629" max="15873" width="9.140625" style="849"/>
    <col min="15874" max="15874" width="36.28515625" style="849" customWidth="1"/>
    <col min="15875" max="15876" width="9.140625" style="849"/>
    <col min="15877" max="15877" width="10" style="849" bestFit="1" customWidth="1"/>
    <col min="15878" max="15879" width="9.140625" style="849"/>
    <col min="15880" max="15884" width="10" style="849" bestFit="1" customWidth="1"/>
    <col min="15885" max="16129" width="9.140625" style="849"/>
    <col min="16130" max="16130" width="36.28515625" style="849" customWidth="1"/>
    <col min="16131" max="16132" width="9.140625" style="849"/>
    <col min="16133" max="16133" width="10" style="849" bestFit="1" customWidth="1"/>
    <col min="16134" max="16135" width="9.140625" style="849"/>
    <col min="16136" max="16140" width="10" style="849" bestFit="1" customWidth="1"/>
    <col min="16141" max="16384" width="9.140625" style="849"/>
  </cols>
  <sheetData>
    <row r="1" spans="1:24">
      <c r="A1" s="1569" t="s">
        <v>521</v>
      </c>
      <c r="B1" s="1569"/>
      <c r="C1" s="1569"/>
      <c r="D1" s="1569"/>
      <c r="E1" s="1569"/>
      <c r="F1" s="1569"/>
      <c r="G1" s="1569"/>
      <c r="H1" s="1569"/>
      <c r="I1" s="1569"/>
      <c r="J1" s="1569"/>
      <c r="K1" s="1569"/>
      <c r="L1" s="1569"/>
      <c r="M1" s="1569"/>
      <c r="N1" s="837"/>
      <c r="O1" s="837"/>
      <c r="P1" s="837"/>
      <c r="Q1" s="837"/>
      <c r="R1" s="837"/>
      <c r="S1" s="837"/>
      <c r="T1" s="837"/>
      <c r="U1" s="837"/>
      <c r="V1" s="837"/>
      <c r="W1" s="837"/>
      <c r="X1" s="837"/>
    </row>
    <row r="2" spans="1:24">
      <c r="A2" s="1569" t="s">
        <v>554</v>
      </c>
      <c r="B2" s="1569"/>
      <c r="C2" s="1569"/>
      <c r="D2" s="1569"/>
      <c r="E2" s="1569"/>
      <c r="F2" s="1569"/>
      <c r="G2" s="1569"/>
      <c r="H2" s="1569"/>
      <c r="I2" s="1569"/>
      <c r="J2" s="1569"/>
      <c r="K2" s="1569"/>
      <c r="L2" s="1569"/>
      <c r="M2" s="1569"/>
      <c r="N2" s="837"/>
      <c r="O2" s="837"/>
      <c r="P2" s="837"/>
      <c r="Q2" s="837"/>
      <c r="R2" s="837"/>
      <c r="S2" s="837"/>
      <c r="T2" s="837"/>
      <c r="U2" s="837"/>
      <c r="V2" s="837"/>
      <c r="W2" s="837"/>
      <c r="X2" s="837"/>
    </row>
    <row r="3" spans="1:24">
      <c r="A3" s="1570" t="e">
        <f>'BM10 DTTN - ok'!A3:I3</f>
        <v>#REF!</v>
      </c>
      <c r="B3" s="1570"/>
      <c r="C3" s="1570"/>
      <c r="D3" s="1570"/>
      <c r="E3" s="1570"/>
      <c r="F3" s="1570"/>
      <c r="G3" s="1570"/>
      <c r="H3" s="1570"/>
      <c r="I3" s="1570"/>
      <c r="J3" s="1570"/>
      <c r="K3" s="1570"/>
      <c r="L3" s="1570"/>
      <c r="M3" s="1570"/>
      <c r="N3" s="837"/>
      <c r="O3" s="837"/>
      <c r="P3" s="837"/>
      <c r="Q3" s="837"/>
      <c r="R3" s="837"/>
      <c r="S3" s="837"/>
      <c r="T3" s="837"/>
      <c r="U3" s="837"/>
      <c r="V3" s="837"/>
      <c r="W3" s="837"/>
      <c r="X3" s="837"/>
    </row>
    <row r="4" spans="1:24">
      <c r="A4" s="1571"/>
      <c r="B4" s="1571"/>
      <c r="C4" s="1571"/>
      <c r="D4" s="1571"/>
      <c r="E4" s="1571"/>
      <c r="F4" s="1571"/>
      <c r="G4" s="1571"/>
      <c r="H4" s="1571"/>
      <c r="I4" s="1571"/>
      <c r="J4" s="1571"/>
      <c r="K4" s="1571"/>
      <c r="L4" s="1571"/>
      <c r="M4" s="1571"/>
      <c r="N4" s="837"/>
      <c r="O4" s="837"/>
      <c r="P4" s="837"/>
      <c r="Q4" s="837"/>
      <c r="R4" s="837"/>
      <c r="S4" s="837"/>
      <c r="T4" s="837"/>
      <c r="U4" s="837"/>
      <c r="V4" s="837"/>
      <c r="W4" s="837"/>
      <c r="X4" s="837"/>
    </row>
    <row r="5" spans="1:24">
      <c r="A5" s="1535" t="s">
        <v>501</v>
      </c>
      <c r="B5" s="1535" t="s">
        <v>289</v>
      </c>
      <c r="C5" s="1535" t="s">
        <v>185</v>
      </c>
      <c r="D5" s="1535" t="s">
        <v>531</v>
      </c>
      <c r="E5" s="1535" t="s">
        <v>543</v>
      </c>
      <c r="F5" s="1535"/>
      <c r="G5" s="1535"/>
      <c r="H5" s="1540" t="s">
        <v>893</v>
      </c>
      <c r="I5" s="1535" t="s">
        <v>894</v>
      </c>
      <c r="J5" s="1535"/>
      <c r="K5" s="1535" t="s">
        <v>896</v>
      </c>
      <c r="L5" s="1535"/>
      <c r="M5" s="1536" t="s">
        <v>667</v>
      </c>
      <c r="N5" s="838"/>
      <c r="O5" s="838"/>
      <c r="P5" s="838"/>
      <c r="Q5" s="838"/>
      <c r="R5" s="838"/>
      <c r="S5" s="838"/>
      <c r="T5" s="838"/>
      <c r="U5" s="838"/>
      <c r="V5" s="838"/>
      <c r="W5" s="838"/>
      <c r="X5" s="838"/>
    </row>
    <row r="6" spans="1:24" ht="66">
      <c r="A6" s="1535"/>
      <c r="B6" s="1535"/>
      <c r="C6" s="1535"/>
      <c r="D6" s="1535"/>
      <c r="E6" s="859" t="s">
        <v>544</v>
      </c>
      <c r="F6" s="859" t="s">
        <v>706</v>
      </c>
      <c r="G6" s="859" t="s">
        <v>710</v>
      </c>
      <c r="H6" s="1541"/>
      <c r="I6" s="859" t="s">
        <v>544</v>
      </c>
      <c r="J6" s="858" t="s">
        <v>895</v>
      </c>
      <c r="K6" s="860" t="s">
        <v>900</v>
      </c>
      <c r="L6" s="860" t="s">
        <v>897</v>
      </c>
      <c r="M6" s="1536"/>
      <c r="N6" s="838"/>
      <c r="O6" s="838"/>
      <c r="P6" s="838"/>
      <c r="Q6" s="838"/>
      <c r="R6" s="838"/>
      <c r="S6" s="838"/>
      <c r="T6" s="838"/>
      <c r="U6" s="838"/>
      <c r="V6" s="838"/>
      <c r="W6" s="838"/>
      <c r="X6" s="838"/>
    </row>
    <row r="7" spans="1:24">
      <c r="A7" s="839" t="s">
        <v>101</v>
      </c>
      <c r="B7" s="840" t="s">
        <v>1051</v>
      </c>
      <c r="C7" s="839"/>
      <c r="D7" s="839"/>
      <c r="E7" s="839"/>
      <c r="F7" s="839"/>
      <c r="G7" s="839"/>
      <c r="H7" s="839"/>
      <c r="I7" s="839"/>
      <c r="J7" s="839"/>
      <c r="K7" s="839"/>
      <c r="L7" s="839"/>
      <c r="M7" s="839"/>
      <c r="N7" s="838"/>
      <c r="O7" s="838"/>
      <c r="P7" s="838"/>
      <c r="Q7" s="838"/>
      <c r="R7" s="838"/>
      <c r="S7" s="838"/>
      <c r="T7" s="838"/>
      <c r="U7" s="838"/>
      <c r="V7" s="838"/>
      <c r="W7" s="838"/>
      <c r="X7" s="838"/>
    </row>
    <row r="8" spans="1:24">
      <c r="A8" s="861">
        <v>1</v>
      </c>
      <c r="B8" s="862" t="s">
        <v>460</v>
      </c>
      <c r="C8" s="861" t="s">
        <v>351</v>
      </c>
      <c r="D8" s="863">
        <v>258.60000000000002</v>
      </c>
      <c r="E8" s="864"/>
      <c r="F8" s="865">
        <v>250</v>
      </c>
      <c r="G8" s="865">
        <f>F8/D8*100</f>
        <v>96.674400618716163</v>
      </c>
      <c r="H8" s="865"/>
      <c r="I8" s="866"/>
      <c r="J8" s="867"/>
      <c r="K8" s="868"/>
      <c r="L8" s="868"/>
      <c r="M8" s="869"/>
      <c r="N8" s="837"/>
      <c r="O8" s="841"/>
      <c r="P8" s="842"/>
      <c r="Q8" s="837"/>
      <c r="R8" s="841"/>
      <c r="S8" s="842"/>
      <c r="T8" s="837"/>
      <c r="U8" s="841"/>
      <c r="V8" s="842"/>
      <c r="W8" s="837"/>
      <c r="X8" s="841"/>
    </row>
    <row r="9" spans="1:24">
      <c r="A9" s="861">
        <v>2</v>
      </c>
      <c r="B9" s="870" t="s">
        <v>454</v>
      </c>
      <c r="C9" s="861" t="s">
        <v>351</v>
      </c>
      <c r="D9" s="869">
        <v>1518</v>
      </c>
      <c r="E9" s="871"/>
      <c r="F9" s="865">
        <f>D9+F8</f>
        <v>1768</v>
      </c>
      <c r="G9" s="865">
        <f>F9/D9*100</f>
        <v>116.46903820816866</v>
      </c>
      <c r="H9" s="865"/>
      <c r="I9" s="866"/>
      <c r="J9" s="867"/>
      <c r="K9" s="872"/>
      <c r="L9" s="868"/>
      <c r="M9" s="869"/>
      <c r="N9" s="837"/>
      <c r="O9" s="841"/>
      <c r="P9" s="842"/>
      <c r="Q9" s="837"/>
      <c r="R9" s="841"/>
      <c r="S9" s="842"/>
      <c r="T9" s="837"/>
      <c r="U9" s="841"/>
      <c r="V9" s="842"/>
      <c r="W9" s="837"/>
      <c r="X9" s="841"/>
    </row>
    <row r="10" spans="1:24">
      <c r="A10" s="873">
        <v>3</v>
      </c>
      <c r="B10" s="874" t="s">
        <v>495</v>
      </c>
      <c r="C10" s="873" t="s">
        <v>353</v>
      </c>
      <c r="D10" s="863"/>
      <c r="E10" s="871"/>
      <c r="F10" s="875"/>
      <c r="G10" s="875"/>
      <c r="H10" s="875"/>
      <c r="I10" s="876"/>
      <c r="J10" s="872"/>
      <c r="K10" s="872"/>
      <c r="L10" s="868"/>
      <c r="M10" s="869"/>
      <c r="N10" s="837"/>
      <c r="O10" s="841"/>
      <c r="P10" s="842"/>
      <c r="Q10" s="837"/>
      <c r="R10" s="841"/>
      <c r="S10" s="842"/>
      <c r="T10" s="837"/>
      <c r="U10" s="841"/>
      <c r="V10" s="842"/>
      <c r="W10" s="837"/>
      <c r="X10" s="841"/>
    </row>
    <row r="11" spans="1:24">
      <c r="A11" s="877" t="s">
        <v>102</v>
      </c>
      <c r="B11" s="878" t="s">
        <v>1052</v>
      </c>
      <c r="C11" s="861"/>
      <c r="D11" s="879"/>
      <c r="E11" s="871"/>
      <c r="F11" s="880"/>
      <c r="G11" s="881"/>
      <c r="H11" s="881"/>
      <c r="I11" s="880"/>
      <c r="J11" s="880"/>
      <c r="K11" s="880"/>
      <c r="L11" s="868"/>
      <c r="M11" s="882"/>
      <c r="N11" s="837"/>
      <c r="O11" s="841"/>
      <c r="P11" s="842"/>
      <c r="Q11" s="837"/>
      <c r="R11" s="841"/>
      <c r="S11" s="842"/>
      <c r="T11" s="837"/>
      <c r="U11" s="841"/>
      <c r="V11" s="842"/>
      <c r="W11" s="837"/>
      <c r="X11" s="841"/>
    </row>
    <row r="12" spans="1:24">
      <c r="A12" s="861">
        <v>1</v>
      </c>
      <c r="B12" s="870" t="s">
        <v>487</v>
      </c>
      <c r="C12" s="861" t="s">
        <v>403</v>
      </c>
      <c r="D12" s="883">
        <v>1</v>
      </c>
      <c r="E12" s="868"/>
      <c r="F12" s="875">
        <v>5</v>
      </c>
      <c r="G12" s="865">
        <f>F12/D12*100</f>
        <v>500</v>
      </c>
      <c r="H12" s="865"/>
      <c r="I12" s="868"/>
      <c r="J12" s="868"/>
      <c r="K12" s="868"/>
      <c r="L12" s="868"/>
      <c r="M12" s="883"/>
      <c r="N12" s="837"/>
      <c r="O12" s="841"/>
      <c r="P12" s="842"/>
      <c r="Q12" s="837"/>
      <c r="R12" s="841"/>
      <c r="S12" s="842"/>
      <c r="T12" s="837"/>
      <c r="U12" s="841"/>
      <c r="V12" s="842"/>
      <c r="W12" s="837"/>
      <c r="X12" s="841"/>
    </row>
    <row r="13" spans="1:24">
      <c r="A13" s="861">
        <v>2</v>
      </c>
      <c r="B13" s="870" t="s">
        <v>456</v>
      </c>
      <c r="C13" s="861" t="s">
        <v>403</v>
      </c>
      <c r="D13" s="883">
        <v>31</v>
      </c>
      <c r="E13" s="868"/>
      <c r="F13" s="875">
        <v>35</v>
      </c>
      <c r="G13" s="865">
        <f>F13/D13*100</f>
        <v>112.90322580645163</v>
      </c>
      <c r="H13" s="865"/>
      <c r="I13" s="868"/>
      <c r="J13" s="868"/>
      <c r="K13" s="868"/>
      <c r="L13" s="868"/>
      <c r="M13" s="883"/>
      <c r="N13" s="837"/>
      <c r="O13" s="841"/>
      <c r="P13" s="842"/>
      <c r="Q13" s="837"/>
      <c r="R13" s="841"/>
      <c r="S13" s="842"/>
      <c r="T13" s="837"/>
      <c r="U13" s="841"/>
      <c r="V13" s="842"/>
      <c r="W13" s="837"/>
      <c r="X13" s="841"/>
    </row>
    <row r="14" spans="1:24">
      <c r="A14" s="877" t="s">
        <v>115</v>
      </c>
      <c r="B14" s="884" t="s">
        <v>1053</v>
      </c>
      <c r="C14" s="861"/>
      <c r="D14" s="879"/>
      <c r="E14" s="871"/>
      <c r="F14" s="880"/>
      <c r="G14" s="881"/>
      <c r="H14" s="881"/>
      <c r="I14" s="880"/>
      <c r="J14" s="880"/>
      <c r="K14" s="880"/>
      <c r="L14" s="868"/>
      <c r="M14" s="882"/>
      <c r="N14" s="837"/>
      <c r="O14" s="841"/>
      <c r="P14" s="842"/>
      <c r="Q14" s="837"/>
      <c r="R14" s="841"/>
      <c r="S14" s="842"/>
      <c r="T14" s="837"/>
      <c r="U14" s="841"/>
      <c r="V14" s="842"/>
      <c r="W14" s="837"/>
      <c r="X14" s="841"/>
    </row>
    <row r="15" spans="1:24">
      <c r="A15" s="861">
        <v>1</v>
      </c>
      <c r="B15" s="870" t="s">
        <v>458</v>
      </c>
      <c r="C15" s="861" t="s">
        <v>403</v>
      </c>
      <c r="D15" s="883">
        <v>63</v>
      </c>
      <c r="E15" s="868"/>
      <c r="F15" s="875">
        <v>65</v>
      </c>
      <c r="G15" s="865">
        <f>F15/D15*100</f>
        <v>103.17460317460319</v>
      </c>
      <c r="H15" s="865"/>
      <c r="I15" s="885"/>
      <c r="J15" s="868"/>
      <c r="K15" s="868"/>
      <c r="L15" s="868"/>
      <c r="M15" s="883"/>
      <c r="N15" s="837"/>
      <c r="O15" s="841"/>
      <c r="P15" s="842"/>
      <c r="Q15" s="837"/>
      <c r="R15" s="841"/>
      <c r="S15" s="842"/>
      <c r="T15" s="837"/>
      <c r="U15" s="841"/>
      <c r="V15" s="842"/>
      <c r="W15" s="837"/>
      <c r="X15" s="841"/>
    </row>
    <row r="16" spans="1:24">
      <c r="A16" s="861">
        <v>2</v>
      </c>
      <c r="B16" s="870" t="s">
        <v>459</v>
      </c>
      <c r="C16" s="861" t="s">
        <v>351</v>
      </c>
      <c r="D16" s="869">
        <v>1849.13</v>
      </c>
      <c r="E16" s="872"/>
      <c r="F16" s="875">
        <v>1953.64</v>
      </c>
      <c r="G16" s="865">
        <f t="shared" ref="G16:G32" si="0">F16/D16*100</f>
        <v>105.6518470848453</v>
      </c>
      <c r="H16" s="865"/>
      <c r="I16" s="886"/>
      <c r="J16" s="872"/>
      <c r="K16" s="872"/>
      <c r="L16" s="868"/>
      <c r="M16" s="869"/>
      <c r="N16" s="837"/>
      <c r="O16" s="841"/>
      <c r="P16" s="842"/>
      <c r="Q16" s="837"/>
      <c r="R16" s="841"/>
      <c r="S16" s="842"/>
      <c r="T16" s="837"/>
      <c r="U16" s="841"/>
      <c r="V16" s="842"/>
      <c r="W16" s="837"/>
      <c r="X16" s="841"/>
    </row>
    <row r="17" spans="1:24">
      <c r="A17" s="877" t="s">
        <v>115</v>
      </c>
      <c r="B17" s="878" t="s">
        <v>1054</v>
      </c>
      <c r="C17" s="861"/>
      <c r="D17" s="879"/>
      <c r="E17" s="871"/>
      <c r="F17" s="880"/>
      <c r="G17" s="865"/>
      <c r="H17" s="865"/>
      <c r="I17" s="880"/>
      <c r="J17" s="880"/>
      <c r="K17" s="880"/>
      <c r="L17" s="868"/>
      <c r="M17" s="882"/>
      <c r="N17" s="837"/>
      <c r="O17" s="837"/>
      <c r="P17" s="837"/>
      <c r="Q17" s="837"/>
      <c r="R17" s="837"/>
      <c r="S17" s="837"/>
      <c r="T17" s="837"/>
      <c r="U17" s="837"/>
      <c r="V17" s="837"/>
      <c r="W17" s="837"/>
      <c r="X17" s="837"/>
    </row>
    <row r="18" spans="1:24">
      <c r="A18" s="861">
        <v>1</v>
      </c>
      <c r="B18" s="870" t="s">
        <v>455</v>
      </c>
      <c r="C18" s="861" t="s">
        <v>403</v>
      </c>
      <c r="D18" s="883">
        <v>4</v>
      </c>
      <c r="E18" s="868"/>
      <c r="F18" s="875">
        <v>4</v>
      </c>
      <c r="G18" s="865">
        <f t="shared" si="0"/>
        <v>100</v>
      </c>
      <c r="H18" s="865"/>
      <c r="I18" s="887"/>
      <c r="J18" s="887"/>
      <c r="K18" s="868"/>
      <c r="L18" s="868"/>
      <c r="M18" s="883"/>
      <c r="N18" s="850"/>
      <c r="O18" s="850"/>
      <c r="P18" s="850"/>
      <c r="Q18" s="850"/>
      <c r="R18" s="850"/>
      <c r="S18" s="850"/>
      <c r="T18" s="850"/>
      <c r="U18" s="850"/>
      <c r="V18" s="850"/>
      <c r="W18" s="850"/>
      <c r="X18" s="850"/>
    </row>
    <row r="19" spans="1:24">
      <c r="A19" s="861">
        <v>2</v>
      </c>
      <c r="B19" s="862" t="s">
        <v>457</v>
      </c>
      <c r="C19" s="861" t="s">
        <v>351</v>
      </c>
      <c r="D19" s="869">
        <v>49.5</v>
      </c>
      <c r="E19" s="872"/>
      <c r="F19" s="888">
        <v>64.11</v>
      </c>
      <c r="G19" s="865">
        <f t="shared" si="0"/>
        <v>129.51515151515153</v>
      </c>
      <c r="H19" s="865"/>
      <c r="I19" s="887"/>
      <c r="J19" s="889"/>
      <c r="K19" s="876"/>
      <c r="L19" s="868"/>
      <c r="M19" s="883"/>
      <c r="N19" s="850"/>
      <c r="O19" s="850"/>
      <c r="P19" s="850"/>
      <c r="Q19" s="850"/>
      <c r="R19" s="850"/>
      <c r="S19" s="850"/>
      <c r="T19" s="850"/>
      <c r="U19" s="850"/>
      <c r="V19" s="850"/>
      <c r="W19" s="850"/>
      <c r="X19" s="850"/>
    </row>
    <row r="20" spans="1:24">
      <c r="A20" s="861">
        <v>3</v>
      </c>
      <c r="B20" s="862" t="s">
        <v>529</v>
      </c>
      <c r="C20" s="861" t="s">
        <v>351</v>
      </c>
      <c r="D20" s="869">
        <v>65</v>
      </c>
      <c r="E20" s="872"/>
      <c r="F20" s="888">
        <v>41.5</v>
      </c>
      <c r="G20" s="865">
        <f t="shared" si="0"/>
        <v>63.84615384615384</v>
      </c>
      <c r="H20" s="865"/>
      <c r="I20" s="864"/>
      <c r="J20" s="889"/>
      <c r="K20" s="876"/>
      <c r="L20" s="868"/>
      <c r="M20" s="883"/>
      <c r="N20" s="850"/>
      <c r="O20" s="850"/>
      <c r="P20" s="850"/>
      <c r="Q20" s="850"/>
      <c r="R20" s="850"/>
      <c r="S20" s="850"/>
      <c r="T20" s="850"/>
      <c r="U20" s="850"/>
      <c r="V20" s="850"/>
      <c r="W20" s="850"/>
      <c r="X20" s="850"/>
    </row>
    <row r="21" spans="1:24">
      <c r="A21" s="861">
        <v>4</v>
      </c>
      <c r="B21" s="862" t="s">
        <v>319</v>
      </c>
      <c r="C21" s="861" t="s">
        <v>351</v>
      </c>
      <c r="D21" s="863"/>
      <c r="E21" s="876"/>
      <c r="F21" s="875"/>
      <c r="G21" s="865"/>
      <c r="H21" s="865"/>
      <c r="I21" s="887"/>
      <c r="J21" s="887"/>
      <c r="K21" s="876"/>
      <c r="L21" s="868"/>
      <c r="M21" s="883"/>
      <c r="N21" s="850"/>
      <c r="O21" s="850"/>
      <c r="P21" s="850"/>
      <c r="Q21" s="850"/>
      <c r="R21" s="850"/>
      <c r="S21" s="850"/>
      <c r="T21" s="850"/>
      <c r="U21" s="850"/>
      <c r="V21" s="850"/>
      <c r="W21" s="850"/>
      <c r="X21" s="850"/>
    </row>
    <row r="22" spans="1:24">
      <c r="A22" s="877" t="s">
        <v>116</v>
      </c>
      <c r="B22" s="878" t="s">
        <v>1055</v>
      </c>
      <c r="C22" s="877"/>
      <c r="D22" s="879"/>
      <c r="E22" s="890"/>
      <c r="F22" s="880"/>
      <c r="G22" s="865"/>
      <c r="H22" s="865"/>
      <c r="I22" s="880"/>
      <c r="J22" s="880"/>
      <c r="K22" s="880"/>
      <c r="L22" s="868"/>
      <c r="M22" s="882"/>
      <c r="N22" s="850"/>
      <c r="O22" s="850"/>
      <c r="P22" s="850"/>
      <c r="Q22" s="850"/>
      <c r="R22" s="850"/>
      <c r="S22" s="850"/>
      <c r="T22" s="850"/>
      <c r="U22" s="850"/>
      <c r="V22" s="850"/>
      <c r="W22" s="850"/>
      <c r="X22" s="850"/>
    </row>
    <row r="23" spans="1:24">
      <c r="A23" s="861">
        <v>1</v>
      </c>
      <c r="B23" s="870" t="s">
        <v>484</v>
      </c>
      <c r="C23" s="891" t="s">
        <v>403</v>
      </c>
      <c r="D23" s="883">
        <v>3</v>
      </c>
      <c r="E23" s="868"/>
      <c r="F23" s="875">
        <v>2</v>
      </c>
      <c r="G23" s="865">
        <f t="shared" si="0"/>
        <v>66.666666666666657</v>
      </c>
      <c r="H23" s="865"/>
      <c r="I23" s="892"/>
      <c r="J23" s="892"/>
      <c r="K23" s="868"/>
      <c r="L23" s="868"/>
      <c r="M23" s="883"/>
      <c r="N23" s="850"/>
      <c r="O23" s="850"/>
      <c r="P23" s="850"/>
      <c r="Q23" s="850"/>
      <c r="R23" s="850"/>
      <c r="S23" s="850"/>
      <c r="T23" s="850"/>
      <c r="U23" s="850"/>
      <c r="V23" s="850"/>
      <c r="W23" s="850"/>
      <c r="X23" s="850"/>
    </row>
    <row r="24" spans="1:24">
      <c r="A24" s="861"/>
      <c r="B24" s="893" t="s">
        <v>404</v>
      </c>
      <c r="C24" s="891" t="s">
        <v>403</v>
      </c>
      <c r="D24" s="894">
        <v>0</v>
      </c>
      <c r="E24" s="868"/>
      <c r="F24" s="868">
        <v>2</v>
      </c>
      <c r="G24" s="865"/>
      <c r="H24" s="865"/>
      <c r="I24" s="889"/>
      <c r="J24" s="889"/>
      <c r="K24" s="895"/>
      <c r="L24" s="868"/>
      <c r="M24" s="883"/>
      <c r="N24" s="850"/>
      <c r="O24" s="850"/>
      <c r="P24" s="850"/>
      <c r="Q24" s="850"/>
      <c r="R24" s="850"/>
      <c r="S24" s="850"/>
      <c r="T24" s="850"/>
      <c r="U24" s="850"/>
      <c r="V24" s="850"/>
      <c r="W24" s="850"/>
      <c r="X24" s="850"/>
    </row>
    <row r="25" spans="1:24">
      <c r="A25" s="861">
        <v>2</v>
      </c>
      <c r="B25" s="870" t="s">
        <v>485</v>
      </c>
      <c r="C25" s="891" t="s">
        <v>353</v>
      </c>
      <c r="D25" s="869">
        <v>26.22</v>
      </c>
      <c r="E25" s="868"/>
      <c r="F25" s="875">
        <v>1.1000000000000001</v>
      </c>
      <c r="G25" s="865">
        <f t="shared" si="0"/>
        <v>4.1952707856598019</v>
      </c>
      <c r="H25" s="865"/>
      <c r="I25" s="889"/>
      <c r="J25" s="889"/>
      <c r="K25" s="868"/>
      <c r="L25" s="868"/>
      <c r="M25" s="883"/>
      <c r="N25" s="850"/>
      <c r="O25" s="850"/>
      <c r="P25" s="850"/>
      <c r="Q25" s="850"/>
      <c r="R25" s="850"/>
      <c r="S25" s="850"/>
      <c r="T25" s="850"/>
      <c r="U25" s="850"/>
      <c r="V25" s="850"/>
      <c r="W25" s="850"/>
      <c r="X25" s="850"/>
    </row>
    <row r="26" spans="1:24">
      <c r="A26" s="861">
        <v>3</v>
      </c>
      <c r="B26" s="870" t="s">
        <v>483</v>
      </c>
      <c r="C26" s="891" t="s">
        <v>353</v>
      </c>
      <c r="D26" s="883">
        <v>6</v>
      </c>
      <c r="E26" s="872"/>
      <c r="F26" s="875">
        <v>41.5</v>
      </c>
      <c r="G26" s="865">
        <f t="shared" si="0"/>
        <v>691.66666666666674</v>
      </c>
      <c r="H26" s="865"/>
      <c r="I26" s="872"/>
      <c r="J26" s="872"/>
      <c r="K26" s="868"/>
      <c r="L26" s="868"/>
      <c r="M26" s="883"/>
      <c r="N26" s="850"/>
      <c r="O26" s="850"/>
      <c r="P26" s="850"/>
      <c r="Q26" s="850"/>
      <c r="R26" s="850"/>
      <c r="S26" s="850"/>
      <c r="T26" s="850"/>
      <c r="U26" s="850"/>
      <c r="V26" s="850"/>
      <c r="W26" s="850"/>
      <c r="X26" s="850"/>
    </row>
    <row r="27" spans="1:24">
      <c r="A27" s="861">
        <v>4</v>
      </c>
      <c r="B27" s="870" t="s">
        <v>486</v>
      </c>
      <c r="C27" s="891" t="s">
        <v>353</v>
      </c>
      <c r="D27" s="883">
        <v>65</v>
      </c>
      <c r="E27" s="868"/>
      <c r="F27" s="868">
        <v>0</v>
      </c>
      <c r="G27" s="865">
        <f t="shared" si="0"/>
        <v>0</v>
      </c>
      <c r="H27" s="865"/>
      <c r="I27" s="872"/>
      <c r="J27" s="872"/>
      <c r="K27" s="868"/>
      <c r="L27" s="868"/>
      <c r="M27" s="883"/>
      <c r="N27" s="850"/>
      <c r="O27" s="850"/>
      <c r="P27" s="850"/>
      <c r="Q27" s="850"/>
      <c r="R27" s="850"/>
      <c r="S27" s="850"/>
      <c r="T27" s="850"/>
      <c r="U27" s="850"/>
      <c r="V27" s="850"/>
      <c r="W27" s="850"/>
      <c r="X27" s="850"/>
    </row>
    <row r="28" spans="1:24">
      <c r="A28" s="877" t="s">
        <v>116</v>
      </c>
      <c r="B28" s="878" t="s">
        <v>550</v>
      </c>
      <c r="C28" s="861"/>
      <c r="D28" s="879"/>
      <c r="E28" s="871"/>
      <c r="F28" s="880"/>
      <c r="G28" s="865"/>
      <c r="H28" s="865"/>
      <c r="I28" s="880"/>
      <c r="J28" s="880"/>
      <c r="K28" s="880"/>
      <c r="L28" s="868"/>
      <c r="M28" s="883"/>
      <c r="N28" s="850"/>
      <c r="O28" s="850"/>
      <c r="P28" s="850"/>
      <c r="Q28" s="850"/>
      <c r="R28" s="850"/>
      <c r="S28" s="850"/>
      <c r="T28" s="850"/>
      <c r="U28" s="850"/>
      <c r="V28" s="850"/>
      <c r="W28" s="850"/>
      <c r="X28" s="850"/>
    </row>
    <row r="29" spans="1:24">
      <c r="A29" s="861">
        <v>1</v>
      </c>
      <c r="B29" s="862" t="s">
        <v>147</v>
      </c>
      <c r="C29" s="861" t="s">
        <v>351</v>
      </c>
      <c r="D29" s="896">
        <v>381</v>
      </c>
      <c r="E29" s="864"/>
      <c r="F29" s="897">
        <v>241.8</v>
      </c>
      <c r="G29" s="865">
        <f t="shared" si="0"/>
        <v>63.464566929133859</v>
      </c>
      <c r="H29" s="865"/>
      <c r="I29" s="864"/>
      <c r="J29" s="864"/>
      <c r="K29" s="876"/>
      <c r="L29" s="868"/>
      <c r="M29" s="883"/>
      <c r="N29" s="850"/>
      <c r="O29" s="850"/>
      <c r="P29" s="850"/>
      <c r="Q29" s="850"/>
      <c r="R29" s="850"/>
      <c r="S29" s="850"/>
      <c r="T29" s="850"/>
      <c r="U29" s="850"/>
      <c r="V29" s="850"/>
      <c r="W29" s="850"/>
      <c r="X29" s="850"/>
    </row>
    <row r="30" spans="1:24">
      <c r="A30" s="861">
        <v>2</v>
      </c>
      <c r="B30" s="862" t="s">
        <v>148</v>
      </c>
      <c r="C30" s="861" t="s">
        <v>351</v>
      </c>
      <c r="D30" s="896">
        <v>269</v>
      </c>
      <c r="E30" s="864"/>
      <c r="F30" s="897">
        <v>303.7</v>
      </c>
      <c r="G30" s="865">
        <f t="shared" si="0"/>
        <v>112.89962825278809</v>
      </c>
      <c r="H30" s="865"/>
      <c r="I30" s="864"/>
      <c r="J30" s="864"/>
      <c r="K30" s="876"/>
      <c r="L30" s="868"/>
      <c r="M30" s="883"/>
      <c r="N30" s="850"/>
      <c r="O30" s="850"/>
      <c r="P30" s="850"/>
      <c r="Q30" s="850"/>
      <c r="R30" s="850"/>
      <c r="S30" s="850"/>
      <c r="T30" s="850"/>
      <c r="U30" s="850"/>
      <c r="V30" s="850"/>
      <c r="W30" s="850"/>
      <c r="X30" s="850"/>
    </row>
    <row r="31" spans="1:24">
      <c r="A31" s="877" t="s">
        <v>437</v>
      </c>
      <c r="B31" s="878" t="s">
        <v>1056</v>
      </c>
      <c r="C31" s="861" t="s">
        <v>352</v>
      </c>
      <c r="D31" s="863">
        <v>193</v>
      </c>
      <c r="E31" s="898"/>
      <c r="F31" s="897">
        <f>10.35*23</f>
        <v>238.04999999999998</v>
      </c>
      <c r="G31" s="865">
        <f t="shared" si="0"/>
        <v>123.34196891191709</v>
      </c>
      <c r="H31" s="865"/>
      <c r="I31" s="887"/>
      <c r="J31" s="887"/>
      <c r="K31" s="876"/>
      <c r="L31" s="868"/>
      <c r="M31" s="883"/>
      <c r="N31" s="850"/>
      <c r="O31" s="850"/>
      <c r="P31" s="850"/>
      <c r="Q31" s="850"/>
      <c r="R31" s="850"/>
      <c r="S31" s="850"/>
      <c r="T31" s="850"/>
      <c r="U31" s="850"/>
      <c r="V31" s="850"/>
      <c r="W31" s="850"/>
      <c r="X31" s="850"/>
    </row>
    <row r="32" spans="1:24">
      <c r="A32" s="877" t="s">
        <v>241</v>
      </c>
      <c r="B32" s="878" t="s">
        <v>1057</v>
      </c>
      <c r="C32" s="861" t="s">
        <v>349</v>
      </c>
      <c r="D32" s="883">
        <v>23000</v>
      </c>
      <c r="E32" s="897"/>
      <c r="F32" s="867">
        <v>27500</v>
      </c>
      <c r="G32" s="865">
        <f t="shared" si="0"/>
        <v>119.56521739130434</v>
      </c>
      <c r="H32" s="865"/>
      <c r="I32" s="887"/>
      <c r="J32" s="887"/>
      <c r="K32" s="868"/>
      <c r="L32" s="868"/>
      <c r="M32" s="883"/>
      <c r="N32" s="850"/>
      <c r="O32" s="850"/>
      <c r="P32" s="850"/>
      <c r="Q32" s="850"/>
      <c r="R32" s="850"/>
      <c r="S32" s="850"/>
      <c r="T32" s="850"/>
      <c r="U32" s="850"/>
      <c r="V32" s="850"/>
      <c r="W32" s="850"/>
      <c r="X32" s="850"/>
    </row>
    <row r="33" spans="1:24" ht="12.75" customHeight="1">
      <c r="A33" s="899"/>
      <c r="B33" s="899"/>
      <c r="C33" s="899"/>
      <c r="D33" s="899"/>
      <c r="E33" s="899"/>
      <c r="F33" s="899"/>
      <c r="G33" s="899"/>
      <c r="H33" s="899"/>
      <c r="I33" s="899"/>
      <c r="J33" s="899"/>
      <c r="K33" s="899"/>
      <c r="L33" s="899"/>
      <c r="M33" s="899"/>
      <c r="N33" s="850"/>
      <c r="O33" s="850"/>
      <c r="P33" s="850"/>
      <c r="Q33" s="850"/>
      <c r="R33" s="850"/>
      <c r="S33" s="850"/>
      <c r="T33" s="850"/>
      <c r="U33" s="850"/>
      <c r="V33" s="850"/>
      <c r="W33" s="850"/>
      <c r="X33" s="850"/>
    </row>
  </sheetData>
  <mergeCells count="13">
    <mergeCell ref="A1:M1"/>
    <mergeCell ref="A3:M3"/>
    <mergeCell ref="A4:M4"/>
    <mergeCell ref="A5:A6"/>
    <mergeCell ref="B5:B6"/>
    <mergeCell ref="C5:C6"/>
    <mergeCell ref="D5:D6"/>
    <mergeCell ref="E5:G5"/>
    <mergeCell ref="M5:M6"/>
    <mergeCell ref="A2:M2"/>
    <mergeCell ref="I5:J5"/>
    <mergeCell ref="H5:H6"/>
    <mergeCell ref="K5:L5"/>
  </mergeCells>
  <printOptions horizontalCentered="1"/>
  <pageMargins left="0.39370078740157483" right="0.39370078740157483" top="0.59055118110236227" bottom="0.39370078740157483" header="0.31496062992125984" footer="0"/>
  <pageSetup paperSize="9" scale="80" orientation="landscape" r:id="rId1"/>
  <headerFooter alignWithMargins="0">
    <oddHeader>&amp;C&amp;P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7"/>
  <sheetViews>
    <sheetView zoomScale="85" zoomScaleNormal="85" workbookViewId="0">
      <pane ySplit="6" topLeftCell="A82" activePane="bottomLeft" state="frozen"/>
      <selection pane="bottomLeft" activeCell="H54" sqref="H54"/>
    </sheetView>
  </sheetViews>
  <sheetFormatPr defaultColWidth="9.140625" defaultRowHeight="16.5"/>
  <cols>
    <col min="1" max="1" width="5.7109375" style="380" customWidth="1"/>
    <col min="2" max="2" width="76.7109375" style="381" customWidth="1"/>
    <col min="3" max="3" width="14.7109375" style="382" customWidth="1"/>
    <col min="4" max="4" width="14.7109375" style="379" customWidth="1"/>
    <col min="5" max="5" width="14.7109375" style="1093" customWidth="1"/>
    <col min="6" max="6" width="15" style="379" customWidth="1"/>
    <col min="7" max="7" width="14.7109375" style="379" customWidth="1"/>
    <col min="8" max="8" width="14.7109375" style="381" customWidth="1"/>
    <col min="9" max="9" width="10" style="379" bestFit="1" customWidth="1"/>
    <col min="10" max="10" width="17" style="379" customWidth="1"/>
    <col min="11" max="11" width="18.28515625" style="379" customWidth="1"/>
    <col min="12" max="12" width="14.5703125" style="379" customWidth="1"/>
    <col min="13" max="23" width="9.140625" style="379" customWidth="1"/>
    <col min="24" max="16384" width="9.140625" style="379"/>
  </cols>
  <sheetData>
    <row r="1" spans="1:9" s="384" customFormat="1" ht="18.75">
      <c r="A1" s="1572" t="s">
        <v>1132</v>
      </c>
      <c r="B1" s="1572"/>
      <c r="C1" s="1572"/>
      <c r="D1" s="1572"/>
      <c r="E1" s="1572"/>
      <c r="F1" s="1572"/>
      <c r="G1" s="1572"/>
      <c r="H1" s="1572"/>
      <c r="I1" s="1572"/>
    </row>
    <row r="2" spans="1:9" s="384" customFormat="1" ht="18.75">
      <c r="A2" s="1572" t="s">
        <v>552</v>
      </c>
      <c r="B2" s="1572"/>
      <c r="C2" s="1572"/>
      <c r="D2" s="1572"/>
      <c r="E2" s="1572"/>
      <c r="F2" s="1572"/>
      <c r="G2" s="1572"/>
      <c r="H2" s="1572"/>
      <c r="I2" s="1572"/>
    </row>
    <row r="3" spans="1:9" s="384" customFormat="1" ht="18.75">
      <c r="A3" s="1517" t="str">
        <f>'Bieu 5'!A3:I3</f>
        <v>(Kèm theo Báo cáo số 238/BC-UBND ngày 30/6/2023 của UBND huyện Sơn Tây)</v>
      </c>
      <c r="B3" s="1517"/>
      <c r="C3" s="1517"/>
      <c r="D3" s="1517"/>
      <c r="E3" s="1517"/>
      <c r="F3" s="1517"/>
      <c r="G3" s="1517"/>
      <c r="H3" s="1517"/>
      <c r="I3" s="1517"/>
    </row>
    <row r="4" spans="1:9" s="384" customFormat="1" ht="17.25" thickBot="1">
      <c r="A4" s="1425"/>
      <c r="B4" s="1425"/>
      <c r="C4" s="1425"/>
      <c r="D4" s="1425"/>
      <c r="E4" s="1090"/>
      <c r="F4" s="1425"/>
      <c r="G4" s="1425"/>
      <c r="H4" s="1425"/>
      <c r="I4" s="1425"/>
    </row>
    <row r="5" spans="1:9" s="1186" customFormat="1" ht="16.5" customHeight="1">
      <c r="A5" s="1509" t="s">
        <v>501</v>
      </c>
      <c r="B5" s="1511" t="s">
        <v>289</v>
      </c>
      <c r="C5" s="1511" t="s">
        <v>185</v>
      </c>
      <c r="D5" s="1511" t="s">
        <v>1173</v>
      </c>
      <c r="E5" s="1511" t="s">
        <v>1174</v>
      </c>
      <c r="F5" s="1511"/>
      <c r="G5" s="1511" t="s">
        <v>896</v>
      </c>
      <c r="H5" s="1511"/>
      <c r="I5" s="1539" t="s">
        <v>667</v>
      </c>
    </row>
    <row r="6" spans="1:9" s="1186" customFormat="1" ht="66">
      <c r="A6" s="1573"/>
      <c r="B6" s="1530"/>
      <c r="C6" s="1530"/>
      <c r="D6" s="1530"/>
      <c r="E6" s="1429" t="s">
        <v>544</v>
      </c>
      <c r="F6" s="1429" t="s">
        <v>895</v>
      </c>
      <c r="G6" s="1100" t="s">
        <v>1175</v>
      </c>
      <c r="H6" s="1100" t="s">
        <v>1176</v>
      </c>
      <c r="I6" s="1527"/>
    </row>
    <row r="7" spans="1:9" s="378" customFormat="1">
      <c r="A7" s="1355"/>
      <c r="B7" s="1060" t="s">
        <v>1133</v>
      </c>
      <c r="C7" s="385" t="s">
        <v>350</v>
      </c>
      <c r="D7" s="836">
        <f>D8+D94+D95</f>
        <v>95868.903599999991</v>
      </c>
      <c r="E7" s="836">
        <f>E8+E94+E95</f>
        <v>125130</v>
      </c>
      <c r="F7" s="836">
        <f>F8+F94+F95</f>
        <v>79153.058776999998</v>
      </c>
      <c r="G7" s="1187">
        <f>+F7/D7*100</f>
        <v>82.563851055661814</v>
      </c>
      <c r="H7" s="1187">
        <f>+F7/E7*100</f>
        <v>63.25666009510109</v>
      </c>
      <c r="I7" s="1356"/>
    </row>
    <row r="8" spans="1:9" s="378" customFormat="1">
      <c r="A8" s="1357" t="s">
        <v>3</v>
      </c>
      <c r="B8" s="1061" t="s">
        <v>1061</v>
      </c>
      <c r="C8" s="1062" t="s">
        <v>350</v>
      </c>
      <c r="D8" s="1091">
        <f>D9+D71+D72+D83+D84+D87+D93</f>
        <v>95868.903599999991</v>
      </c>
      <c r="E8" s="1091">
        <f>E9+E71+E72+E83+E84+E87+E93</f>
        <v>125130</v>
      </c>
      <c r="F8" s="1091">
        <f>F9+F71+F72+F83+F84+F87+F93</f>
        <v>79153.058776999998</v>
      </c>
      <c r="G8" s="1191">
        <f t="shared" ref="G8:G14" si="0">+F8/D8*100</f>
        <v>82.563851055661814</v>
      </c>
      <c r="H8" s="1191">
        <f t="shared" ref="H8:H9" si="1">+F8/E8*100</f>
        <v>63.25666009510109</v>
      </c>
      <c r="I8" s="1358"/>
    </row>
    <row r="9" spans="1:9" s="378" customFormat="1">
      <c r="A9" s="1357" t="s">
        <v>101</v>
      </c>
      <c r="B9" s="1061" t="s">
        <v>538</v>
      </c>
      <c r="C9" s="1062" t="s">
        <v>350</v>
      </c>
      <c r="D9" s="1091">
        <f>D10+D24+D32+D41+SUM(D48:D67)</f>
        <v>95868.903599999991</v>
      </c>
      <c r="E9" s="1091">
        <v>125130</v>
      </c>
      <c r="F9" s="1091">
        <f>F10+F24+F32+F41+SUM(F48:F67)</f>
        <v>79153.058776999998</v>
      </c>
      <c r="G9" s="1191">
        <f t="shared" si="0"/>
        <v>82.563851055661814</v>
      </c>
      <c r="H9" s="1191">
        <f t="shared" si="1"/>
        <v>63.25666009510109</v>
      </c>
      <c r="I9" s="1358"/>
    </row>
    <row r="10" spans="1:9" s="378" customFormat="1">
      <c r="A10" s="1357">
        <v>1</v>
      </c>
      <c r="B10" s="1061" t="s">
        <v>1062</v>
      </c>
      <c r="C10" s="1062" t="s">
        <v>350</v>
      </c>
      <c r="D10" s="1091">
        <f t="shared" ref="D10" si="2">SUM(D11:D16)</f>
        <v>50251.781999999999</v>
      </c>
      <c r="E10" s="1091">
        <f t="shared" ref="E10:F10" si="3">SUM(E11:E16)</f>
        <v>0</v>
      </c>
      <c r="F10" s="1091">
        <f t="shared" si="3"/>
        <v>18552.153103000001</v>
      </c>
      <c r="G10" s="1191">
        <f t="shared" si="0"/>
        <v>36.918398442069176</v>
      </c>
      <c r="H10" s="1191"/>
      <c r="I10" s="1358"/>
    </row>
    <row r="11" spans="1:9" s="378" customFormat="1">
      <c r="A11" s="1357"/>
      <c r="B11" s="1065" t="s">
        <v>1063</v>
      </c>
      <c r="C11" s="1062" t="s">
        <v>350</v>
      </c>
      <c r="D11" s="1066">
        <v>23485.871999999999</v>
      </c>
      <c r="E11" s="1089"/>
      <c r="F11" s="1066">
        <v>0</v>
      </c>
      <c r="G11" s="1192">
        <f t="shared" si="0"/>
        <v>0</v>
      </c>
      <c r="H11" s="1192"/>
      <c r="I11" s="1359"/>
    </row>
    <row r="12" spans="1:9" s="378" customFormat="1">
      <c r="A12" s="1357"/>
      <c r="B12" s="1065" t="s">
        <v>1064</v>
      </c>
      <c r="C12" s="1062" t="s">
        <v>350</v>
      </c>
      <c r="D12" s="1066">
        <v>10953.147999999999</v>
      </c>
      <c r="E12" s="1089"/>
      <c r="F12" s="1066">
        <v>0</v>
      </c>
      <c r="G12" s="1192">
        <f t="shared" si="0"/>
        <v>0</v>
      </c>
      <c r="H12" s="1192"/>
      <c r="I12" s="1359"/>
    </row>
    <row r="13" spans="1:9" s="378" customFormat="1">
      <c r="A13" s="1357"/>
      <c r="B13" s="1065" t="s">
        <v>1065</v>
      </c>
      <c r="C13" s="1062" t="s">
        <v>350</v>
      </c>
      <c r="D13" s="1066"/>
      <c r="E13" s="1089"/>
      <c r="F13" s="1066"/>
      <c r="G13" s="1192"/>
      <c r="H13" s="1192"/>
      <c r="I13" s="1359"/>
    </row>
    <row r="14" spans="1:9" s="378" customFormat="1">
      <c r="A14" s="1357"/>
      <c r="B14" s="1065" t="s">
        <v>1066</v>
      </c>
      <c r="C14" s="1062" t="s">
        <v>350</v>
      </c>
      <c r="D14" s="1066">
        <v>15812.762000000001</v>
      </c>
      <c r="E14" s="1089"/>
      <c r="F14" s="1066">
        <f>9276.07654+9276.076563</f>
        <v>18552.153103000001</v>
      </c>
      <c r="G14" s="1192">
        <f t="shared" si="0"/>
        <v>117.32392546602549</v>
      </c>
      <c r="H14" s="1192"/>
      <c r="I14" s="1359"/>
    </row>
    <row r="15" spans="1:9" s="378" customFormat="1">
      <c r="A15" s="1357"/>
      <c r="B15" s="1065" t="s">
        <v>1067</v>
      </c>
      <c r="C15" s="1062" t="s">
        <v>350</v>
      </c>
      <c r="D15" s="1066"/>
      <c r="E15" s="1089"/>
      <c r="F15" s="1066"/>
      <c r="G15" s="1066"/>
      <c r="H15" s="1066"/>
      <c r="I15" s="1359"/>
    </row>
    <row r="16" spans="1:9" s="378" customFormat="1">
      <c r="A16" s="1357"/>
      <c r="B16" s="1065" t="s">
        <v>1068</v>
      </c>
      <c r="C16" s="1062" t="s">
        <v>350</v>
      </c>
      <c r="D16" s="1066"/>
      <c r="E16" s="1089"/>
      <c r="F16" s="1066"/>
      <c r="G16" s="1066"/>
      <c r="H16" s="1066"/>
      <c r="I16" s="1359"/>
    </row>
    <row r="17" spans="1:9" s="378" customFormat="1">
      <c r="A17" s="1357"/>
      <c r="B17" s="1068" t="s">
        <v>1069</v>
      </c>
      <c r="C17" s="1062" t="s">
        <v>350</v>
      </c>
      <c r="D17" s="1069"/>
      <c r="E17" s="1092">
        <f t="shared" ref="E17" si="4">SUM(E18:E23)</f>
        <v>0</v>
      </c>
      <c r="F17" s="1069"/>
      <c r="G17" s="1070"/>
      <c r="H17" s="1070"/>
      <c r="I17" s="1360"/>
    </row>
    <row r="18" spans="1:9" s="378" customFormat="1">
      <c r="A18" s="1357"/>
      <c r="B18" s="1065" t="s">
        <v>1070</v>
      </c>
      <c r="C18" s="1062" t="s">
        <v>350</v>
      </c>
      <c r="D18" s="1066"/>
      <c r="E18" s="1089"/>
      <c r="F18" s="1066"/>
      <c r="G18" s="1067"/>
      <c r="H18" s="1067"/>
      <c r="I18" s="1359"/>
    </row>
    <row r="19" spans="1:9" s="378" customFormat="1">
      <c r="A19" s="1357"/>
      <c r="B19" s="1065" t="s">
        <v>1071</v>
      </c>
      <c r="C19" s="1062" t="s">
        <v>350</v>
      </c>
      <c r="D19" s="1066"/>
      <c r="E19" s="1089"/>
      <c r="F19" s="1066"/>
      <c r="G19" s="1067"/>
      <c r="H19" s="1067"/>
      <c r="I19" s="1359"/>
    </row>
    <row r="20" spans="1:9" s="378" customFormat="1">
      <c r="A20" s="1357"/>
      <c r="B20" s="1065" t="s">
        <v>1072</v>
      </c>
      <c r="C20" s="1062" t="s">
        <v>350</v>
      </c>
      <c r="D20" s="1066"/>
      <c r="E20" s="1089"/>
      <c r="F20" s="1066"/>
      <c r="G20" s="1067"/>
      <c r="H20" s="1067"/>
      <c r="I20" s="1359"/>
    </row>
    <row r="21" spans="1:9" s="378" customFormat="1">
      <c r="A21" s="1357"/>
      <c r="B21" s="1065" t="s">
        <v>1073</v>
      </c>
      <c r="C21" s="1062" t="s">
        <v>350</v>
      </c>
      <c r="D21" s="1066"/>
      <c r="E21" s="1089"/>
      <c r="F21" s="1066"/>
      <c r="G21" s="1066"/>
      <c r="H21" s="1066"/>
      <c r="I21" s="1359"/>
    </row>
    <row r="22" spans="1:9" s="378" customFormat="1">
      <c r="A22" s="1357"/>
      <c r="B22" s="1065" t="s">
        <v>1074</v>
      </c>
      <c r="C22" s="1062" t="s">
        <v>350</v>
      </c>
      <c r="D22" s="1063"/>
      <c r="E22" s="1091"/>
      <c r="F22" s="1063"/>
      <c r="G22" s="1063"/>
      <c r="H22" s="1063"/>
      <c r="I22" s="1359"/>
    </row>
    <row r="23" spans="1:9" s="378" customFormat="1">
      <c r="A23" s="1357"/>
      <c r="B23" s="1065" t="s">
        <v>1075</v>
      </c>
      <c r="C23" s="1062" t="s">
        <v>350</v>
      </c>
      <c r="D23" s="1066"/>
      <c r="E23" s="1089"/>
      <c r="F23" s="1066"/>
      <c r="G23" s="1066"/>
      <c r="H23" s="1066"/>
      <c r="I23" s="1359"/>
    </row>
    <row r="24" spans="1:9" s="378" customFormat="1">
      <c r="A24" s="1357">
        <v>2</v>
      </c>
      <c r="B24" s="1061" t="s">
        <v>1076</v>
      </c>
      <c r="C24" s="1062" t="s">
        <v>350</v>
      </c>
      <c r="D24" s="1091">
        <f>SUM(D25:D31)</f>
        <v>39.076000000000001</v>
      </c>
      <c r="E24" s="1188">
        <f t="shared" ref="E24" si="5">SUM(E25:E31)</f>
        <v>0</v>
      </c>
      <c r="F24" s="1091">
        <f>SUM(F25:F31)</f>
        <v>0</v>
      </c>
      <c r="G24" s="1064"/>
      <c r="H24" s="1064"/>
      <c r="I24" s="1358"/>
    </row>
    <row r="25" spans="1:9" s="378" customFormat="1">
      <c r="A25" s="1357"/>
      <c r="B25" s="1065" t="s">
        <v>1063</v>
      </c>
      <c r="C25" s="1062" t="s">
        <v>350</v>
      </c>
      <c r="D25" s="1066">
        <v>19.538</v>
      </c>
      <c r="E25" s="1189"/>
      <c r="F25" s="1066">
        <v>0</v>
      </c>
      <c r="G25" s="1067"/>
      <c r="H25" s="1067"/>
      <c r="I25" s="1359"/>
    </row>
    <row r="26" spans="1:9" s="378" customFormat="1">
      <c r="A26" s="1357"/>
      <c r="B26" s="1065" t="s">
        <v>1064</v>
      </c>
      <c r="C26" s="1062" t="s">
        <v>350</v>
      </c>
      <c r="D26" s="1066">
        <v>19.538</v>
      </c>
      <c r="E26" s="1189"/>
      <c r="F26" s="1066">
        <v>0</v>
      </c>
      <c r="G26" s="1067"/>
      <c r="H26" s="1067"/>
      <c r="I26" s="1359"/>
    </row>
    <row r="27" spans="1:9" s="378" customFormat="1">
      <c r="A27" s="1357"/>
      <c r="B27" s="1065" t="s">
        <v>1065</v>
      </c>
      <c r="C27" s="1062" t="s">
        <v>350</v>
      </c>
      <c r="D27" s="1066"/>
      <c r="E27" s="1189"/>
      <c r="F27" s="1066"/>
      <c r="G27" s="1066"/>
      <c r="H27" s="1066"/>
      <c r="I27" s="1359"/>
    </row>
    <row r="28" spans="1:9" s="378" customFormat="1">
      <c r="A28" s="1357"/>
      <c r="B28" s="1065" t="s">
        <v>1077</v>
      </c>
      <c r="C28" s="1062" t="s">
        <v>350</v>
      </c>
      <c r="D28" s="1066"/>
      <c r="E28" s="1189"/>
      <c r="F28" s="1066"/>
      <c r="G28" s="1066"/>
      <c r="H28" s="1066"/>
      <c r="I28" s="1359"/>
    </row>
    <row r="29" spans="1:9" s="378" customFormat="1">
      <c r="A29" s="1357"/>
      <c r="B29" s="1065" t="s">
        <v>1066</v>
      </c>
      <c r="C29" s="1062" t="s">
        <v>350</v>
      </c>
      <c r="D29" s="1066"/>
      <c r="E29" s="1189"/>
      <c r="F29" s="1066"/>
      <c r="G29" s="1067"/>
      <c r="H29" s="1067"/>
      <c r="I29" s="1359"/>
    </row>
    <row r="30" spans="1:9" s="378" customFormat="1">
      <c r="A30" s="1357"/>
      <c r="B30" s="1065" t="s">
        <v>1067</v>
      </c>
      <c r="C30" s="1062" t="s">
        <v>350</v>
      </c>
      <c r="D30" s="1066"/>
      <c r="E30" s="1189"/>
      <c r="F30" s="1066"/>
      <c r="G30" s="1066"/>
      <c r="H30" s="1066"/>
      <c r="I30" s="1359"/>
    </row>
    <row r="31" spans="1:9" s="378" customFormat="1">
      <c r="A31" s="1357"/>
      <c r="B31" s="1065" t="s">
        <v>1068</v>
      </c>
      <c r="C31" s="1062" t="s">
        <v>350</v>
      </c>
      <c r="D31" s="1066"/>
      <c r="E31" s="1189"/>
      <c r="F31" s="1066"/>
      <c r="G31" s="1066"/>
      <c r="H31" s="1066"/>
      <c r="I31" s="1359"/>
    </row>
    <row r="32" spans="1:9" s="378" customFormat="1">
      <c r="A32" s="1357">
        <v>3</v>
      </c>
      <c r="B32" s="1061" t="s">
        <v>1078</v>
      </c>
      <c r="C32" s="1062" t="s">
        <v>350</v>
      </c>
      <c r="D32" s="1091">
        <f>SUM(D33:D40)</f>
        <v>7172.3320000000003</v>
      </c>
      <c r="E32" s="1190">
        <f t="shared" ref="E32" si="6">SUM(E33:E40)</f>
        <v>0</v>
      </c>
      <c r="F32" s="1091">
        <f>SUM(F33:F40)</f>
        <v>0</v>
      </c>
      <c r="G32" s="1064"/>
      <c r="H32" s="1064"/>
      <c r="I32" s="1358"/>
    </row>
    <row r="33" spans="1:9" s="378" customFormat="1">
      <c r="A33" s="1361"/>
      <c r="B33" s="1065" t="s">
        <v>1063</v>
      </c>
      <c r="C33" s="1062" t="s">
        <v>350</v>
      </c>
      <c r="D33" s="1084">
        <v>3630.1680000000001</v>
      </c>
      <c r="E33" s="1087"/>
      <c r="F33" s="1084">
        <v>0</v>
      </c>
      <c r="G33" s="1067"/>
      <c r="H33" s="1067"/>
      <c r="I33" s="1359"/>
    </row>
    <row r="34" spans="1:9" s="378" customFormat="1">
      <c r="A34" s="1361"/>
      <c r="B34" s="1065" t="s">
        <v>1064</v>
      </c>
      <c r="C34" s="1062" t="s">
        <v>350</v>
      </c>
      <c r="D34" s="1084">
        <v>3542.1640000000002</v>
      </c>
      <c r="E34" s="1087"/>
      <c r="F34" s="1084">
        <v>0</v>
      </c>
      <c r="G34" s="1067"/>
      <c r="H34" s="1067"/>
      <c r="I34" s="1359"/>
    </row>
    <row r="35" spans="1:9" s="378" customFormat="1">
      <c r="A35" s="1361"/>
      <c r="B35" s="1065" t="s">
        <v>1079</v>
      </c>
      <c r="C35" s="1062" t="s">
        <v>350</v>
      </c>
      <c r="D35" s="1084"/>
      <c r="E35" s="1087"/>
      <c r="F35" s="1084"/>
      <c r="G35" s="1066"/>
      <c r="H35" s="1066"/>
      <c r="I35" s="1359"/>
    </row>
    <row r="36" spans="1:9" s="378" customFormat="1">
      <c r="A36" s="1361"/>
      <c r="B36" s="1065" t="s">
        <v>1065</v>
      </c>
      <c r="C36" s="1062" t="s">
        <v>350</v>
      </c>
      <c r="D36" s="1084"/>
      <c r="E36" s="1087"/>
      <c r="F36" s="1084"/>
      <c r="G36" s="1066"/>
      <c r="H36" s="1066"/>
      <c r="I36" s="1359"/>
    </row>
    <row r="37" spans="1:9" s="378" customFormat="1">
      <c r="A37" s="1361"/>
      <c r="B37" s="1065" t="s">
        <v>1066</v>
      </c>
      <c r="C37" s="1062" t="s">
        <v>350</v>
      </c>
      <c r="D37" s="1084"/>
      <c r="E37" s="1087"/>
      <c r="F37" s="1084"/>
      <c r="G37" s="1067"/>
      <c r="H37" s="1067"/>
      <c r="I37" s="1359"/>
    </row>
    <row r="38" spans="1:9" s="378" customFormat="1">
      <c r="A38" s="1361"/>
      <c r="B38" s="1065" t="s">
        <v>1080</v>
      </c>
      <c r="C38" s="1062" t="s">
        <v>350</v>
      </c>
      <c r="D38" s="1084"/>
      <c r="E38" s="1087"/>
      <c r="F38" s="1084"/>
      <c r="G38" s="1066"/>
      <c r="H38" s="1066"/>
      <c r="I38" s="1359"/>
    </row>
    <row r="39" spans="1:9" s="378" customFormat="1">
      <c r="A39" s="1361"/>
      <c r="B39" s="1065" t="s">
        <v>1067</v>
      </c>
      <c r="C39" s="1062" t="s">
        <v>350</v>
      </c>
      <c r="D39" s="1084"/>
      <c r="E39" s="1087"/>
      <c r="F39" s="1084"/>
      <c r="G39" s="1066"/>
      <c r="H39" s="1066"/>
      <c r="I39" s="1359"/>
    </row>
    <row r="40" spans="1:9" s="378" customFormat="1">
      <c r="A40" s="1361"/>
      <c r="B40" s="1065" t="s">
        <v>1068</v>
      </c>
      <c r="C40" s="1062" t="s">
        <v>350</v>
      </c>
      <c r="D40" s="1084"/>
      <c r="E40" s="1087"/>
      <c r="F40" s="1084"/>
      <c r="G40" s="1066"/>
      <c r="H40" s="1066"/>
      <c r="I40" s="1359"/>
    </row>
    <row r="41" spans="1:9" s="378" customFormat="1">
      <c r="A41" s="1357">
        <v>4</v>
      </c>
      <c r="B41" s="1061" t="s">
        <v>539</v>
      </c>
      <c r="C41" s="1062" t="s">
        <v>350</v>
      </c>
      <c r="D41" s="1088">
        <f t="shared" ref="D41" si="7">SUM(D42:D47)</f>
        <v>34439.620600000002</v>
      </c>
      <c r="E41" s="1088">
        <f t="shared" ref="E41:F41" si="8">SUM(E42:E47)</f>
        <v>106800</v>
      </c>
      <c r="F41" s="1088">
        <f t="shared" si="8"/>
        <v>59014.109702999995</v>
      </c>
      <c r="G41" s="1191">
        <f t="shared" ref="G41:G51" si="9">+F41/D41*100</f>
        <v>171.35528404456346</v>
      </c>
      <c r="H41" s="1191">
        <f t="shared" ref="H41:H51" si="10">+F41/E41*100</f>
        <v>55.256657025280894</v>
      </c>
      <c r="I41" s="1358"/>
    </row>
    <row r="42" spans="1:9" s="378" customFormat="1">
      <c r="A42" s="1361"/>
      <c r="B42" s="1065" t="s">
        <v>1063</v>
      </c>
      <c r="C42" s="1062" t="s">
        <v>350</v>
      </c>
      <c r="D42" s="1084">
        <v>28944.771000000001</v>
      </c>
      <c r="E42" s="1087">
        <v>61310</v>
      </c>
      <c r="F42" s="1084">
        <f>32246.105406+123.433229</f>
        <v>32369.538634999997</v>
      </c>
      <c r="G42" s="1192">
        <f t="shared" si="9"/>
        <v>111.83207714788968</v>
      </c>
      <c r="H42" s="1192">
        <f t="shared" si="10"/>
        <v>52.79650731528298</v>
      </c>
      <c r="I42" s="1359"/>
    </row>
    <row r="43" spans="1:9" s="378" customFormat="1">
      <c r="A43" s="1361"/>
      <c r="B43" s="1065" t="s">
        <v>1064</v>
      </c>
      <c r="C43" s="1062" t="s">
        <v>350</v>
      </c>
      <c r="D43" s="1084">
        <v>24.555</v>
      </c>
      <c r="E43" s="1087">
        <v>110</v>
      </c>
      <c r="F43" s="1084">
        <v>10918.905456</v>
      </c>
      <c r="G43" s="1192">
        <f t="shared" si="9"/>
        <v>44467.13686010996</v>
      </c>
      <c r="H43" s="1192">
        <f t="shared" si="10"/>
        <v>9926.2776872727263</v>
      </c>
      <c r="I43" s="1359"/>
    </row>
    <row r="44" spans="1:9" s="378" customFormat="1">
      <c r="A44" s="1361"/>
      <c r="B44" s="1065" t="s">
        <v>1065</v>
      </c>
      <c r="C44" s="1062" t="s">
        <v>350</v>
      </c>
      <c r="D44" s="1084">
        <v>3.5999999999999999E-3</v>
      </c>
      <c r="E44" s="1087"/>
      <c r="F44" s="1084">
        <v>3.5999999999999999E-3</v>
      </c>
      <c r="G44" s="1192"/>
      <c r="H44" s="1192"/>
      <c r="I44" s="1359"/>
    </row>
    <row r="45" spans="1:9" s="378" customFormat="1">
      <c r="A45" s="1361"/>
      <c r="B45" s="1065" t="s">
        <v>1066</v>
      </c>
      <c r="C45" s="1062" t="s">
        <v>350</v>
      </c>
      <c r="D45" s="1084">
        <v>5470.2910000000002</v>
      </c>
      <c r="E45" s="1087">
        <v>45380</v>
      </c>
      <c r="F45" s="1084">
        <f>7862.830998+7862.831014</f>
        <v>15725.662012000001</v>
      </c>
      <c r="G45" s="1192">
        <f t="shared" si="9"/>
        <v>287.47395727210858</v>
      </c>
      <c r="H45" s="1192">
        <f t="shared" si="10"/>
        <v>34.653287818422214</v>
      </c>
      <c r="I45" s="1359"/>
    </row>
    <row r="46" spans="1:9" s="378" customFormat="1">
      <c r="A46" s="1361"/>
      <c r="B46" s="1065" t="s">
        <v>1067</v>
      </c>
      <c r="C46" s="1062" t="s">
        <v>350</v>
      </c>
      <c r="D46" s="1084"/>
      <c r="E46" s="1087"/>
      <c r="F46" s="1084"/>
      <c r="G46" s="1192"/>
      <c r="H46" s="1192"/>
      <c r="I46" s="1359"/>
    </row>
    <row r="47" spans="1:9" s="378" customFormat="1">
      <c r="A47" s="1361"/>
      <c r="B47" s="1065" t="s">
        <v>1068</v>
      </c>
      <c r="C47" s="1062" t="s">
        <v>350</v>
      </c>
      <c r="D47" s="1084"/>
      <c r="E47" s="1087"/>
      <c r="F47" s="1084"/>
      <c r="G47" s="1192"/>
      <c r="H47" s="1192"/>
      <c r="I47" s="1359"/>
    </row>
    <row r="48" spans="1:9" s="378" customFormat="1">
      <c r="A48" s="1362">
        <v>5</v>
      </c>
      <c r="B48" s="1071" t="s">
        <v>1081</v>
      </c>
      <c r="C48" s="1062" t="s">
        <v>350</v>
      </c>
      <c r="D48" s="1081">
        <v>350.29899999999998</v>
      </c>
      <c r="E48" s="1088">
        <v>740</v>
      </c>
      <c r="F48" s="1081">
        <v>689.626394</v>
      </c>
      <c r="G48" s="1191">
        <f t="shared" si="9"/>
        <v>196.8679311102801</v>
      </c>
      <c r="H48" s="1191">
        <f t="shared" si="10"/>
        <v>93.192755945945947</v>
      </c>
      <c r="I48" s="1358"/>
    </row>
    <row r="49" spans="1:9" s="378" customFormat="1">
      <c r="A49" s="1362">
        <v>6</v>
      </c>
      <c r="B49" s="1071" t="s">
        <v>514</v>
      </c>
      <c r="C49" s="1062" t="s">
        <v>350</v>
      </c>
      <c r="D49" s="1063"/>
      <c r="E49" s="1091"/>
      <c r="F49" s="1063"/>
      <c r="G49" s="1191"/>
      <c r="H49" s="1191"/>
      <c r="I49" s="1358"/>
    </row>
    <row r="50" spans="1:9" s="378" customFormat="1">
      <c r="A50" s="1362">
        <v>7</v>
      </c>
      <c r="B50" s="1071" t="s">
        <v>515</v>
      </c>
      <c r="C50" s="1062" t="s">
        <v>350</v>
      </c>
      <c r="D50" s="1193">
        <v>2.7E-2</v>
      </c>
      <c r="E50" s="1091"/>
      <c r="F50" s="1193">
        <f>9881/1000000</f>
        <v>9.8809999999999992E-3</v>
      </c>
      <c r="G50" s="1191">
        <f t="shared" si="9"/>
        <v>36.596296296296295</v>
      </c>
      <c r="H50" s="1191"/>
      <c r="I50" s="1358"/>
    </row>
    <row r="51" spans="1:9" s="378" customFormat="1">
      <c r="A51" s="1362">
        <v>8</v>
      </c>
      <c r="B51" s="1071" t="s">
        <v>513</v>
      </c>
      <c r="C51" s="1062" t="s">
        <v>350</v>
      </c>
      <c r="D51" s="1063">
        <v>1777.096</v>
      </c>
      <c r="E51" s="1088">
        <v>550</v>
      </c>
      <c r="F51" s="1063">
        <v>272.59324500000002</v>
      </c>
      <c r="G51" s="1191">
        <f t="shared" si="9"/>
        <v>15.339252634635384</v>
      </c>
      <c r="H51" s="1191">
        <f t="shared" si="10"/>
        <v>49.562408181818185</v>
      </c>
      <c r="I51" s="1358"/>
    </row>
    <row r="52" spans="1:9" s="378" customFormat="1">
      <c r="A52" s="1362">
        <v>9</v>
      </c>
      <c r="B52" s="1071" t="s">
        <v>1082</v>
      </c>
      <c r="C52" s="1062" t="s">
        <v>350</v>
      </c>
      <c r="D52" s="1063"/>
      <c r="E52" s="1088"/>
      <c r="F52" s="1063"/>
      <c r="G52" s="1064"/>
      <c r="H52" s="1064"/>
      <c r="I52" s="1358"/>
    </row>
    <row r="53" spans="1:9" s="378" customFormat="1">
      <c r="A53" s="1362">
        <v>10</v>
      </c>
      <c r="B53" s="1071" t="s">
        <v>1083</v>
      </c>
      <c r="C53" s="1062" t="s">
        <v>350</v>
      </c>
      <c r="D53" s="1063"/>
      <c r="E53" s="1088"/>
      <c r="F53" s="1063"/>
      <c r="G53" s="1064"/>
      <c r="H53" s="1064"/>
      <c r="I53" s="1358"/>
    </row>
    <row r="54" spans="1:9" s="378" customFormat="1">
      <c r="A54" s="1362">
        <v>11</v>
      </c>
      <c r="B54" s="1071" t="s">
        <v>1084</v>
      </c>
      <c r="C54" s="1062" t="s">
        <v>350</v>
      </c>
      <c r="D54" s="1063">
        <v>377</v>
      </c>
      <c r="E54" s="1088">
        <v>450</v>
      </c>
      <c r="F54" s="1063">
        <f>143.62626+78.172</f>
        <v>221.79826</v>
      </c>
      <c r="G54" s="1191">
        <f t="shared" ref="G54" si="11">+F54/D54*100</f>
        <v>58.832429708222811</v>
      </c>
      <c r="H54" s="1191">
        <f t="shared" ref="H54" si="12">+F54/E54*100</f>
        <v>49.288502222222228</v>
      </c>
      <c r="I54" s="1358"/>
    </row>
    <row r="55" spans="1:9" s="378" customFormat="1">
      <c r="A55" s="1362">
        <v>12</v>
      </c>
      <c r="B55" s="1072" t="s">
        <v>1085</v>
      </c>
      <c r="C55" s="1062" t="s">
        <v>350</v>
      </c>
      <c r="D55" s="1063">
        <v>23</v>
      </c>
      <c r="E55" s="1088">
        <v>15000</v>
      </c>
      <c r="F55" s="1063">
        <v>0</v>
      </c>
      <c r="G55" s="1191">
        <f t="shared" ref="G55:G56" si="13">+F55/D55*100</f>
        <v>0</v>
      </c>
      <c r="H55" s="1191">
        <f t="shared" ref="H55" si="14">+F55/E55*100</f>
        <v>0</v>
      </c>
      <c r="I55" s="1358"/>
    </row>
    <row r="56" spans="1:9" s="378" customFormat="1">
      <c r="A56" s="1362">
        <v>13</v>
      </c>
      <c r="B56" s="1072" t="s">
        <v>1086</v>
      </c>
      <c r="C56" s="1062" t="s">
        <v>350</v>
      </c>
      <c r="D56" s="1063">
        <v>1.0089999999999999</v>
      </c>
      <c r="E56" s="1088"/>
      <c r="F56" s="1193">
        <v>0.24701999999999999</v>
      </c>
      <c r="G56" s="1191">
        <f t="shared" si="13"/>
        <v>24.481665014866206</v>
      </c>
      <c r="H56" s="1191"/>
      <c r="I56" s="1358"/>
    </row>
    <row r="57" spans="1:9" s="378" customFormat="1">
      <c r="A57" s="1362">
        <v>14</v>
      </c>
      <c r="B57" s="1072" t="s">
        <v>1087</v>
      </c>
      <c r="C57" s="1062" t="s">
        <v>350</v>
      </c>
      <c r="D57" s="1063"/>
      <c r="E57" s="1088"/>
      <c r="F57" s="1063"/>
      <c r="G57" s="1063"/>
      <c r="H57" s="1063"/>
      <c r="I57" s="1358"/>
    </row>
    <row r="58" spans="1:9" s="378" customFormat="1">
      <c r="A58" s="1362">
        <v>15</v>
      </c>
      <c r="B58" s="1072" t="s">
        <v>1088</v>
      </c>
      <c r="C58" s="1062" t="s">
        <v>350</v>
      </c>
      <c r="D58" s="1063"/>
      <c r="E58" s="1088"/>
      <c r="F58" s="1063"/>
      <c r="G58" s="1063"/>
      <c r="H58" s="1063"/>
      <c r="I58" s="1358"/>
    </row>
    <row r="59" spans="1:9" s="378" customFormat="1">
      <c r="A59" s="1362">
        <v>16</v>
      </c>
      <c r="B59" s="1072" t="s">
        <v>1089</v>
      </c>
      <c r="C59" s="1062" t="s">
        <v>350</v>
      </c>
      <c r="D59" s="1063"/>
      <c r="E59" s="1088"/>
      <c r="F59" s="1063"/>
      <c r="G59" s="1063"/>
      <c r="H59" s="1063"/>
      <c r="I59" s="1358"/>
    </row>
    <row r="60" spans="1:9" s="378" customFormat="1">
      <c r="A60" s="1362">
        <v>17</v>
      </c>
      <c r="B60" s="1072" t="s">
        <v>1090</v>
      </c>
      <c r="C60" s="1062" t="s">
        <v>350</v>
      </c>
      <c r="D60" s="1063"/>
      <c r="E60" s="1088"/>
      <c r="F60" s="1063"/>
      <c r="G60" s="1063"/>
      <c r="H60" s="1063"/>
      <c r="I60" s="1358"/>
    </row>
    <row r="61" spans="1:9" s="378" customFormat="1">
      <c r="A61" s="1362">
        <v>18</v>
      </c>
      <c r="B61" s="1072" t="s">
        <v>1091</v>
      </c>
      <c r="C61" s="1062" t="s">
        <v>350</v>
      </c>
      <c r="D61" s="1063"/>
      <c r="E61" s="1088"/>
      <c r="F61" s="1063"/>
      <c r="G61" s="1063"/>
      <c r="H61" s="1063"/>
      <c r="I61" s="1358"/>
    </row>
    <row r="62" spans="1:9" s="378" customFormat="1">
      <c r="A62" s="1362">
        <v>19</v>
      </c>
      <c r="B62" s="1072" t="s">
        <v>1092</v>
      </c>
      <c r="C62" s="1062" t="s">
        <v>350</v>
      </c>
      <c r="D62" s="1063"/>
      <c r="E62" s="1088"/>
      <c r="F62" s="1063"/>
      <c r="G62" s="1064"/>
      <c r="H62" s="1064"/>
      <c r="I62" s="1358"/>
    </row>
    <row r="63" spans="1:9" s="378" customFormat="1">
      <c r="A63" s="1362">
        <v>20</v>
      </c>
      <c r="B63" s="1071" t="s">
        <v>540</v>
      </c>
      <c r="C63" s="1062" t="s">
        <v>350</v>
      </c>
      <c r="D63" s="1063">
        <v>529.28599999999994</v>
      </c>
      <c r="E63" s="1088">
        <v>1500</v>
      </c>
      <c r="F63" s="1063">
        <f>305.961314+6.926</f>
        <v>312.887314</v>
      </c>
      <c r="G63" s="1191">
        <f t="shared" ref="G63:G64" si="15">+F63/D63*100</f>
        <v>59.114980180847411</v>
      </c>
      <c r="H63" s="1191">
        <f t="shared" ref="H63:H64" si="16">+F63/E63*100</f>
        <v>20.859154266666664</v>
      </c>
      <c r="I63" s="1358"/>
    </row>
    <row r="64" spans="1:9" s="378" customFormat="1">
      <c r="A64" s="1362">
        <v>21</v>
      </c>
      <c r="B64" s="1071" t="s">
        <v>1093</v>
      </c>
      <c r="C64" s="1062" t="s">
        <v>350</v>
      </c>
      <c r="D64" s="1063">
        <v>908.37599999999998</v>
      </c>
      <c r="E64" s="1091">
        <v>90</v>
      </c>
      <c r="F64" s="1191">
        <f>62.743699+26.890158</f>
        <v>89.633857000000006</v>
      </c>
      <c r="G64" s="1191">
        <f t="shared" si="15"/>
        <v>9.8674840594643634</v>
      </c>
      <c r="H64" s="1191">
        <f t="shared" si="16"/>
        <v>99.593174444444458</v>
      </c>
      <c r="I64" s="1358"/>
    </row>
    <row r="65" spans="1:9" s="378" customFormat="1">
      <c r="A65" s="1362">
        <v>22</v>
      </c>
      <c r="B65" s="1071" t="s">
        <v>541</v>
      </c>
      <c r="C65" s="1062" t="s">
        <v>350</v>
      </c>
      <c r="D65" s="1063"/>
      <c r="E65" s="1091"/>
      <c r="F65" s="1063"/>
      <c r="G65" s="1064"/>
      <c r="H65" s="1064"/>
      <c r="I65" s="1358"/>
    </row>
    <row r="66" spans="1:9" s="378" customFormat="1">
      <c r="A66" s="1362">
        <v>23</v>
      </c>
      <c r="B66" s="1071" t="s">
        <v>1094</v>
      </c>
      <c r="C66" s="1062" t="s">
        <v>350</v>
      </c>
      <c r="D66" s="1063"/>
      <c r="E66" s="1091"/>
      <c r="F66" s="1063"/>
      <c r="G66" s="1064"/>
      <c r="H66" s="1064"/>
      <c r="I66" s="1358"/>
    </row>
    <row r="67" spans="1:9" s="378" customFormat="1">
      <c r="A67" s="1362">
        <v>24</v>
      </c>
      <c r="B67" s="1071" t="s">
        <v>1095</v>
      </c>
      <c r="C67" s="1062" t="s">
        <v>350</v>
      </c>
      <c r="D67" s="1063"/>
      <c r="E67" s="1091"/>
      <c r="F67" s="1063"/>
      <c r="G67" s="1064"/>
      <c r="H67" s="1064"/>
      <c r="I67" s="1358"/>
    </row>
    <row r="68" spans="1:9" s="378" customFormat="1">
      <c r="A68" s="1363"/>
      <c r="B68" s="1073" t="s">
        <v>1096</v>
      </c>
      <c r="C68" s="1062" t="s">
        <v>350</v>
      </c>
      <c r="D68" s="1063"/>
      <c r="E68" s="1091"/>
      <c r="F68" s="1063"/>
      <c r="G68" s="1064"/>
      <c r="H68" s="1064"/>
      <c r="I68" s="1358"/>
    </row>
    <row r="69" spans="1:9" s="378" customFormat="1">
      <c r="A69" s="1363"/>
      <c r="B69" s="1073" t="s">
        <v>1097</v>
      </c>
      <c r="C69" s="1062" t="s">
        <v>350</v>
      </c>
      <c r="D69" s="1063"/>
      <c r="E69" s="1091"/>
      <c r="F69" s="1063"/>
      <c r="G69" s="1064"/>
      <c r="H69" s="1064"/>
      <c r="I69" s="1358"/>
    </row>
    <row r="70" spans="1:9" s="378" customFormat="1">
      <c r="A70" s="1363"/>
      <c r="B70" s="1073" t="s">
        <v>1098</v>
      </c>
      <c r="C70" s="1062" t="s">
        <v>350</v>
      </c>
      <c r="D70" s="1063"/>
      <c r="E70" s="1091"/>
      <c r="F70" s="1063"/>
      <c r="G70" s="1064"/>
      <c r="H70" s="1064"/>
      <c r="I70" s="1358"/>
    </row>
    <row r="71" spans="1:9" s="378" customFormat="1">
      <c r="A71" s="1362" t="s">
        <v>102</v>
      </c>
      <c r="B71" s="1074" t="s">
        <v>1099</v>
      </c>
      <c r="C71" s="1062" t="s">
        <v>350</v>
      </c>
      <c r="D71" s="1063"/>
      <c r="E71" s="1091"/>
      <c r="F71" s="1063"/>
      <c r="G71" s="1064"/>
      <c r="H71" s="1064"/>
      <c r="I71" s="1358"/>
    </row>
    <row r="72" spans="1:9" s="378" customFormat="1">
      <c r="A72" s="1362" t="s">
        <v>115</v>
      </c>
      <c r="B72" s="1074" t="s">
        <v>1100</v>
      </c>
      <c r="C72" s="1062" t="s">
        <v>350</v>
      </c>
      <c r="D72" s="1063"/>
      <c r="E72" s="1091"/>
      <c r="F72" s="1063"/>
      <c r="G72" s="1064"/>
      <c r="H72" s="1064"/>
      <c r="I72" s="1358"/>
    </row>
    <row r="73" spans="1:9" s="378" customFormat="1">
      <c r="A73" s="1362">
        <v>1</v>
      </c>
      <c r="B73" s="1071" t="s">
        <v>1101</v>
      </c>
      <c r="C73" s="1062" t="s">
        <v>350</v>
      </c>
      <c r="D73" s="1063"/>
      <c r="E73" s="1091"/>
      <c r="F73" s="1063"/>
      <c r="G73" s="1064"/>
      <c r="H73" s="1064"/>
      <c r="I73" s="1358"/>
    </row>
    <row r="74" spans="1:9" s="378" customFormat="1">
      <c r="A74" s="1362">
        <v>2</v>
      </c>
      <c r="B74" s="1071" t="s">
        <v>1102</v>
      </c>
      <c r="C74" s="1062" t="s">
        <v>350</v>
      </c>
      <c r="D74" s="1063"/>
      <c r="E74" s="1091"/>
      <c r="F74" s="1063"/>
      <c r="G74" s="1064"/>
      <c r="H74" s="1064"/>
      <c r="I74" s="1358"/>
    </row>
    <row r="75" spans="1:9" s="378" customFormat="1">
      <c r="A75" s="1362">
        <v>3</v>
      </c>
      <c r="B75" s="1075" t="s">
        <v>1103</v>
      </c>
      <c r="C75" s="1062" t="s">
        <v>350</v>
      </c>
      <c r="D75" s="1063"/>
      <c r="E75" s="1091"/>
      <c r="F75" s="1063"/>
      <c r="G75" s="1064"/>
      <c r="H75" s="1064"/>
      <c r="I75" s="1358"/>
    </row>
    <row r="76" spans="1:9" s="378" customFormat="1">
      <c r="A76" s="1362">
        <v>4</v>
      </c>
      <c r="B76" s="1075" t="s">
        <v>1104</v>
      </c>
      <c r="C76" s="1062" t="s">
        <v>350</v>
      </c>
      <c r="D76" s="1063"/>
      <c r="E76" s="1091"/>
      <c r="F76" s="1063"/>
      <c r="G76" s="1064"/>
      <c r="H76" s="1064"/>
      <c r="I76" s="1358"/>
    </row>
    <row r="77" spans="1:9" s="378" customFormat="1">
      <c r="A77" s="1362">
        <v>5</v>
      </c>
      <c r="B77" s="1075" t="s">
        <v>1105</v>
      </c>
      <c r="C77" s="1062" t="s">
        <v>350</v>
      </c>
      <c r="D77" s="1063"/>
      <c r="E77" s="1091"/>
      <c r="F77" s="1063"/>
      <c r="G77" s="1064"/>
      <c r="H77" s="1064"/>
      <c r="I77" s="1358"/>
    </row>
    <row r="78" spans="1:9" s="378" customFormat="1">
      <c r="A78" s="1362">
        <v>6</v>
      </c>
      <c r="B78" s="1075" t="s">
        <v>1106</v>
      </c>
      <c r="C78" s="1062" t="s">
        <v>350</v>
      </c>
      <c r="D78" s="1063"/>
      <c r="E78" s="1091"/>
      <c r="F78" s="1063"/>
      <c r="G78" s="1064"/>
      <c r="H78" s="1064"/>
      <c r="I78" s="1358"/>
    </row>
    <row r="79" spans="1:9" s="378" customFormat="1">
      <c r="A79" s="1362">
        <v>7</v>
      </c>
      <c r="B79" s="1071" t="s">
        <v>1107</v>
      </c>
      <c r="C79" s="1062" t="s">
        <v>350</v>
      </c>
      <c r="D79" s="1063"/>
      <c r="E79" s="1091"/>
      <c r="F79" s="1063"/>
      <c r="G79" s="1064"/>
      <c r="H79" s="1064"/>
      <c r="I79" s="1358"/>
    </row>
    <row r="80" spans="1:9" s="378" customFormat="1">
      <c r="A80" s="1362">
        <v>8</v>
      </c>
      <c r="B80" s="1075" t="s">
        <v>1108</v>
      </c>
      <c r="C80" s="1062" t="s">
        <v>350</v>
      </c>
      <c r="D80" s="1063"/>
      <c r="E80" s="1091"/>
      <c r="F80" s="1063"/>
      <c r="G80" s="1064"/>
      <c r="H80" s="1064"/>
      <c r="I80" s="1358"/>
    </row>
    <row r="81" spans="1:9" s="378" customFormat="1">
      <c r="A81" s="1362">
        <v>9</v>
      </c>
      <c r="B81" s="1071" t="s">
        <v>1109</v>
      </c>
      <c r="C81" s="1062" t="s">
        <v>350</v>
      </c>
      <c r="D81" s="1063"/>
      <c r="E81" s="1091"/>
      <c r="F81" s="1063"/>
      <c r="G81" s="1064"/>
      <c r="H81" s="1064"/>
      <c r="I81" s="1358"/>
    </row>
    <row r="82" spans="1:9" s="378" customFormat="1">
      <c r="A82" s="1362">
        <v>10</v>
      </c>
      <c r="B82" s="1071" t="s">
        <v>1110</v>
      </c>
      <c r="C82" s="1062" t="s">
        <v>350</v>
      </c>
      <c r="D82" s="1063"/>
      <c r="E82" s="1091"/>
      <c r="F82" s="1063"/>
      <c r="G82" s="1064"/>
      <c r="H82" s="1064"/>
      <c r="I82" s="1358"/>
    </row>
    <row r="83" spans="1:9" s="378" customFormat="1">
      <c r="A83" s="1362" t="s">
        <v>116</v>
      </c>
      <c r="B83" s="1071" t="s">
        <v>542</v>
      </c>
      <c r="C83" s="1062" t="s">
        <v>350</v>
      </c>
      <c r="D83" s="1063"/>
      <c r="E83" s="1091"/>
      <c r="F83" s="1063"/>
      <c r="G83" s="1064"/>
      <c r="H83" s="1064"/>
      <c r="I83" s="1358"/>
    </row>
    <row r="84" spans="1:9" s="378" customFormat="1">
      <c r="A84" s="1362" t="s">
        <v>437</v>
      </c>
      <c r="B84" s="1071" t="s">
        <v>1111</v>
      </c>
      <c r="C84" s="1062" t="s">
        <v>350</v>
      </c>
      <c r="D84" s="1063"/>
      <c r="E84" s="1091"/>
      <c r="F84" s="1063"/>
      <c r="G84" s="1064"/>
      <c r="H84" s="1064"/>
      <c r="I84" s="1358"/>
    </row>
    <row r="85" spans="1:9" s="378" customFormat="1">
      <c r="A85" s="1364">
        <v>1</v>
      </c>
      <c r="B85" s="1076" t="s">
        <v>1112</v>
      </c>
      <c r="C85" s="1062" t="s">
        <v>350</v>
      </c>
      <c r="D85" s="1066"/>
      <c r="E85" s="1089"/>
      <c r="F85" s="1066"/>
      <c r="G85" s="1064"/>
      <c r="H85" s="1064"/>
      <c r="I85" s="1359"/>
    </row>
    <row r="86" spans="1:9" s="378" customFormat="1">
      <c r="A86" s="1364">
        <v>2</v>
      </c>
      <c r="B86" s="1076" t="s">
        <v>1113</v>
      </c>
      <c r="C86" s="1062" t="s">
        <v>350</v>
      </c>
      <c r="D86" s="1066"/>
      <c r="E86" s="1089"/>
      <c r="F86" s="1066"/>
      <c r="G86" s="1064"/>
      <c r="H86" s="1064"/>
      <c r="I86" s="1359"/>
    </row>
    <row r="87" spans="1:9" s="378" customFormat="1" ht="33">
      <c r="A87" s="1362" t="s">
        <v>241</v>
      </c>
      <c r="B87" s="1071" t="s">
        <v>1114</v>
      </c>
      <c r="C87" s="1062" t="s">
        <v>350</v>
      </c>
      <c r="D87" s="1063"/>
      <c r="E87" s="1091"/>
      <c r="F87" s="1063"/>
      <c r="G87" s="1064"/>
      <c r="H87" s="1064"/>
      <c r="I87" s="1358"/>
    </row>
    <row r="88" spans="1:9" s="378" customFormat="1">
      <c r="A88" s="1362">
        <v>1</v>
      </c>
      <c r="B88" s="1071" t="s">
        <v>1115</v>
      </c>
      <c r="C88" s="1062" t="s">
        <v>350</v>
      </c>
      <c r="D88" s="1063"/>
      <c r="E88" s="1091"/>
      <c r="F88" s="1063"/>
      <c r="G88" s="1063"/>
      <c r="H88" s="1063"/>
      <c r="I88" s="1358"/>
    </row>
    <row r="89" spans="1:9" s="378" customFormat="1">
      <c r="A89" s="1362">
        <v>2</v>
      </c>
      <c r="B89" s="1071" t="s">
        <v>1116</v>
      </c>
      <c r="C89" s="1062" t="s">
        <v>350</v>
      </c>
      <c r="D89" s="1063"/>
      <c r="E89" s="1091"/>
      <c r="F89" s="1063"/>
      <c r="G89" s="1063"/>
      <c r="H89" s="1063"/>
      <c r="I89" s="1358"/>
    </row>
    <row r="90" spans="1:9" s="378" customFormat="1">
      <c r="A90" s="1364" t="s">
        <v>1117</v>
      </c>
      <c r="B90" s="1076" t="s">
        <v>1118</v>
      </c>
      <c r="C90" s="1062" t="s">
        <v>350</v>
      </c>
      <c r="D90" s="1063"/>
      <c r="E90" s="1091"/>
      <c r="F90" s="1063"/>
      <c r="G90" s="1063"/>
      <c r="H90" s="1063"/>
      <c r="I90" s="1358"/>
    </row>
    <row r="91" spans="1:9" s="378" customFormat="1">
      <c r="A91" s="1364" t="s">
        <v>1119</v>
      </c>
      <c r="B91" s="1076" t="s">
        <v>1120</v>
      </c>
      <c r="C91" s="1062" t="s">
        <v>350</v>
      </c>
      <c r="D91" s="1066"/>
      <c r="E91" s="1089"/>
      <c r="F91" s="1066"/>
      <c r="G91" s="1066"/>
      <c r="H91" s="1066"/>
      <c r="I91" s="1359"/>
    </row>
    <row r="92" spans="1:9" s="378" customFormat="1">
      <c r="A92" s="1365">
        <v>3</v>
      </c>
      <c r="B92" s="1077" t="s">
        <v>1121</v>
      </c>
      <c r="C92" s="1062" t="s">
        <v>350</v>
      </c>
      <c r="D92" s="1063"/>
      <c r="E92" s="1091"/>
      <c r="F92" s="1063"/>
      <c r="G92" s="1063"/>
      <c r="H92" s="1063"/>
      <c r="I92" s="1358"/>
    </row>
    <row r="93" spans="1:9" s="378" customFormat="1">
      <c r="A93" s="1365" t="s">
        <v>1122</v>
      </c>
      <c r="B93" s="1077" t="s">
        <v>1123</v>
      </c>
      <c r="C93" s="1062" t="s">
        <v>350</v>
      </c>
      <c r="D93" s="1063"/>
      <c r="E93" s="1091"/>
      <c r="F93" s="1063"/>
      <c r="G93" s="1063"/>
      <c r="H93" s="1063"/>
      <c r="I93" s="1358"/>
    </row>
    <row r="94" spans="1:9" s="378" customFormat="1">
      <c r="A94" s="1365" t="s">
        <v>11</v>
      </c>
      <c r="B94" s="1077" t="s">
        <v>1124</v>
      </c>
      <c r="C94" s="1062" t="s">
        <v>350</v>
      </c>
      <c r="D94" s="1063"/>
      <c r="E94" s="1091"/>
      <c r="F94" s="1063"/>
      <c r="G94" s="1064"/>
      <c r="H94" s="1064"/>
      <c r="I94" s="1358"/>
    </row>
    <row r="95" spans="1:9" s="378" customFormat="1">
      <c r="A95" s="1365" t="s">
        <v>15</v>
      </c>
      <c r="B95" s="1077" t="s">
        <v>1125</v>
      </c>
      <c r="C95" s="1062" t="s">
        <v>350</v>
      </c>
      <c r="D95" s="1063"/>
      <c r="E95" s="1091"/>
      <c r="F95" s="1063"/>
      <c r="G95" s="1064"/>
      <c r="H95" s="1064"/>
      <c r="I95" s="1358"/>
    </row>
    <row r="96" spans="1:9">
      <c r="A96" s="1361"/>
      <c r="B96" s="1078" t="s">
        <v>1126</v>
      </c>
      <c r="C96" s="1062" t="s">
        <v>350</v>
      </c>
      <c r="D96" s="1091">
        <f t="shared" ref="D96" si="17">D97+D112</f>
        <v>144593.916</v>
      </c>
      <c r="E96" s="1091">
        <f t="shared" ref="E96:F96" si="18">E97+E112</f>
        <v>75310</v>
      </c>
      <c r="F96" s="1091">
        <f t="shared" si="18"/>
        <v>463333.43617199996</v>
      </c>
      <c r="G96" s="1191">
        <f t="shared" ref="G96:G104" si="19">+F96/D96*100</f>
        <v>320.43771203485488</v>
      </c>
      <c r="H96" s="1191">
        <f t="shared" ref="H96:H103" si="20">+F96/E96*100</f>
        <v>615.23494379498072</v>
      </c>
      <c r="I96" s="1358"/>
    </row>
    <row r="97" spans="1:9">
      <c r="A97" s="1357" t="s">
        <v>3</v>
      </c>
      <c r="B97" s="1061" t="s">
        <v>1152</v>
      </c>
      <c r="C97" s="1062" t="s">
        <v>350</v>
      </c>
      <c r="D97" s="1091">
        <f>D98+D101+SUM(D104:D111)</f>
        <v>144593.916</v>
      </c>
      <c r="E97" s="1091">
        <f>E98+E101+SUM(E104:E111)</f>
        <v>75310</v>
      </c>
      <c r="F97" s="1091">
        <f>F98+F101+SUM(F104:F111)</f>
        <v>463333.43617199996</v>
      </c>
      <c r="G97" s="1191">
        <f t="shared" si="19"/>
        <v>320.43771203485488</v>
      </c>
      <c r="H97" s="1191">
        <f t="shared" si="20"/>
        <v>615.23494379498072</v>
      </c>
      <c r="I97" s="1358"/>
    </row>
    <row r="98" spans="1:9" s="378" customFormat="1" ht="16.5" customHeight="1">
      <c r="A98" s="1357" t="s">
        <v>101</v>
      </c>
      <c r="B98" s="1061" t="s">
        <v>1153</v>
      </c>
      <c r="C98" s="1079"/>
      <c r="D98" s="1091">
        <f t="shared" ref="D98" si="21">SUM(D99:D100)</f>
        <v>50474.032999999996</v>
      </c>
      <c r="E98" s="1091">
        <f t="shared" ref="E98:F98" si="22">SUM(E99:E100)</f>
        <v>58708</v>
      </c>
      <c r="F98" s="1091">
        <f t="shared" si="22"/>
        <v>79153.058778999984</v>
      </c>
      <c r="G98" s="1191">
        <f t="shared" si="19"/>
        <v>156.81936646314747</v>
      </c>
      <c r="H98" s="1191">
        <f t="shared" si="20"/>
        <v>134.82499621686989</v>
      </c>
      <c r="I98" s="1358"/>
    </row>
    <row r="99" spans="1:9">
      <c r="A99" s="1361">
        <v>1</v>
      </c>
      <c r="B99" s="1080" t="s">
        <v>516</v>
      </c>
      <c r="C99" s="1062" t="s">
        <v>350</v>
      </c>
      <c r="D99" s="1066">
        <v>22240.005000000001</v>
      </c>
      <c r="E99" s="1089">
        <v>14980</v>
      </c>
      <c r="F99" s="1066">
        <v>34967.698409999997</v>
      </c>
      <c r="G99" s="1192">
        <f t="shared" si="19"/>
        <v>157.22882440898729</v>
      </c>
      <c r="H99" s="1192">
        <f t="shared" si="20"/>
        <v>233.42922837116151</v>
      </c>
      <c r="I99" s="1359"/>
    </row>
    <row r="100" spans="1:9">
      <c r="A100" s="1361">
        <v>2</v>
      </c>
      <c r="B100" s="1080" t="s">
        <v>1162</v>
      </c>
      <c r="C100" s="1062" t="s">
        <v>350</v>
      </c>
      <c r="D100" s="1066">
        <v>28234.027999999998</v>
      </c>
      <c r="E100" s="1089">
        <v>43728</v>
      </c>
      <c r="F100" s="1066">
        <f>44183.356769+2.0036</f>
        <v>44185.360368999995</v>
      </c>
      <c r="G100" s="1192">
        <f t="shared" si="19"/>
        <v>156.49683555247589</v>
      </c>
      <c r="H100" s="1192">
        <f t="shared" si="20"/>
        <v>101.04592107802779</v>
      </c>
      <c r="I100" s="1359"/>
    </row>
    <row r="101" spans="1:9" s="378" customFormat="1">
      <c r="A101" s="1357" t="s">
        <v>102</v>
      </c>
      <c r="B101" s="1061" t="s">
        <v>1154</v>
      </c>
      <c r="C101" s="1062" t="s">
        <v>350</v>
      </c>
      <c r="D101" s="1091">
        <f>SUM(D102:D103)</f>
        <v>73798.088000000003</v>
      </c>
      <c r="E101" s="1091">
        <f>SUM(E102:E103)</f>
        <v>16602</v>
      </c>
      <c r="F101" s="1091">
        <f>SUM(F102:F103)</f>
        <v>185800.86799999999</v>
      </c>
      <c r="G101" s="1191">
        <f t="shared" si="19"/>
        <v>251.76921656832084</v>
      </c>
      <c r="H101" s="1191">
        <f t="shared" si="20"/>
        <v>1119.1475003011683</v>
      </c>
      <c r="I101" s="1358"/>
    </row>
    <row r="102" spans="1:9">
      <c r="A102" s="1361">
        <v>1</v>
      </c>
      <c r="B102" s="1080" t="s">
        <v>1127</v>
      </c>
      <c r="C102" s="1062" t="s">
        <v>350</v>
      </c>
      <c r="D102" s="1066"/>
      <c r="E102" s="1089"/>
      <c r="F102" s="1066"/>
      <c r="G102" s="1191"/>
      <c r="H102" s="1191"/>
      <c r="I102" s="1359"/>
    </row>
    <row r="103" spans="1:9">
      <c r="A103" s="1361">
        <v>2</v>
      </c>
      <c r="B103" s="1080" t="s">
        <v>1128</v>
      </c>
      <c r="C103" s="1062" t="s">
        <v>350</v>
      </c>
      <c r="D103" s="1066">
        <v>73798.088000000003</v>
      </c>
      <c r="E103" s="1089">
        <v>16602</v>
      </c>
      <c r="F103" s="1066">
        <v>185800.86799999999</v>
      </c>
      <c r="G103" s="1192">
        <f t="shared" si="19"/>
        <v>251.76921656832084</v>
      </c>
      <c r="H103" s="1192">
        <f t="shared" si="20"/>
        <v>1119.1475003011683</v>
      </c>
      <c r="I103" s="1359"/>
    </row>
    <row r="104" spans="1:9" s="378" customFormat="1">
      <c r="A104" s="1357" t="s">
        <v>115</v>
      </c>
      <c r="B104" s="1061" t="s">
        <v>1155</v>
      </c>
      <c r="C104" s="1062" t="s">
        <v>350</v>
      </c>
      <c r="D104" s="1063">
        <v>20321.794999999998</v>
      </c>
      <c r="E104" s="1091"/>
      <c r="F104" s="1063">
        <v>198379.50939299999</v>
      </c>
      <c r="G104" s="1191">
        <f t="shared" si="19"/>
        <v>976.19087975742309</v>
      </c>
      <c r="H104" s="1191"/>
      <c r="I104" s="1358"/>
    </row>
    <row r="105" spans="1:9" s="378" customFormat="1">
      <c r="A105" s="1357" t="s">
        <v>116</v>
      </c>
      <c r="B105" s="1061" t="s">
        <v>1123</v>
      </c>
      <c r="C105" s="1062" t="s">
        <v>350</v>
      </c>
      <c r="D105" s="1063"/>
      <c r="E105" s="1091"/>
      <c r="F105" s="1063"/>
      <c r="G105" s="1064"/>
      <c r="H105" s="1064"/>
      <c r="I105" s="1358"/>
    </row>
    <row r="106" spans="1:9" s="378" customFormat="1">
      <c r="A106" s="1366" t="s">
        <v>437</v>
      </c>
      <c r="B106" s="1061" t="s">
        <v>1047</v>
      </c>
      <c r="C106" s="1062" t="s">
        <v>350</v>
      </c>
      <c r="D106" s="1063"/>
      <c r="E106" s="1091">
        <f t="shared" ref="E106" si="23">E94</f>
        <v>0</v>
      </c>
      <c r="F106" s="1063"/>
      <c r="G106" s="1064"/>
      <c r="H106" s="1064"/>
      <c r="I106" s="1358"/>
    </row>
    <row r="107" spans="1:9">
      <c r="A107" s="1366" t="s">
        <v>241</v>
      </c>
      <c r="B107" s="1061" t="s">
        <v>1156</v>
      </c>
      <c r="C107" s="1062" t="s">
        <v>350</v>
      </c>
      <c r="D107" s="1063"/>
      <c r="E107" s="1091"/>
      <c r="F107" s="1063"/>
      <c r="G107" s="1064"/>
      <c r="H107" s="1064"/>
      <c r="I107" s="1358"/>
    </row>
    <row r="108" spans="1:9">
      <c r="A108" s="1366" t="s">
        <v>1122</v>
      </c>
      <c r="B108" s="1061" t="s">
        <v>542</v>
      </c>
      <c r="C108" s="1062" t="s">
        <v>350</v>
      </c>
      <c r="D108" s="1063"/>
      <c r="E108" s="1091"/>
      <c r="F108" s="1063"/>
      <c r="G108" s="1064"/>
      <c r="H108" s="1064"/>
      <c r="I108" s="1358"/>
    </row>
    <row r="109" spans="1:9">
      <c r="A109" s="1366" t="s">
        <v>1129</v>
      </c>
      <c r="B109" s="1061" t="s">
        <v>1157</v>
      </c>
      <c r="C109" s="1062" t="s">
        <v>350</v>
      </c>
      <c r="D109" s="1063"/>
      <c r="E109" s="1091"/>
      <c r="F109" s="1063"/>
      <c r="G109" s="1064"/>
      <c r="H109" s="1064"/>
      <c r="I109" s="1358"/>
    </row>
    <row r="110" spans="1:9">
      <c r="A110" s="1366" t="s">
        <v>1130</v>
      </c>
      <c r="B110" s="1061" t="s">
        <v>1158</v>
      </c>
      <c r="C110" s="1062" t="s">
        <v>350</v>
      </c>
      <c r="D110" s="1063"/>
      <c r="E110" s="1091"/>
      <c r="F110" s="1063"/>
      <c r="G110" s="1064"/>
      <c r="H110" s="1064"/>
      <c r="I110" s="1358"/>
    </row>
    <row r="111" spans="1:9">
      <c r="A111" s="1366" t="s">
        <v>1131</v>
      </c>
      <c r="B111" s="1061" t="s">
        <v>1159</v>
      </c>
      <c r="C111" s="1062" t="s">
        <v>350</v>
      </c>
      <c r="D111" s="1063"/>
      <c r="E111" s="1091"/>
      <c r="F111" s="1063"/>
      <c r="G111" s="1064"/>
      <c r="H111" s="1064"/>
      <c r="I111" s="1358"/>
    </row>
    <row r="112" spans="1:9">
      <c r="A112" s="1357" t="s">
        <v>11</v>
      </c>
      <c r="B112" s="1061" t="s">
        <v>1125</v>
      </c>
      <c r="C112" s="1062" t="s">
        <v>350</v>
      </c>
      <c r="D112" s="1066"/>
      <c r="E112" s="1089"/>
      <c r="F112" s="1066"/>
      <c r="G112" s="1066"/>
      <c r="H112" s="1066"/>
      <c r="I112" s="1358"/>
    </row>
    <row r="113" spans="1:9" ht="17.25" thickBot="1">
      <c r="A113" s="1367"/>
      <c r="B113" s="1368"/>
      <c r="C113" s="1369"/>
      <c r="D113" s="1368"/>
      <c r="E113" s="1370"/>
      <c r="F113" s="1368"/>
      <c r="G113" s="1368"/>
      <c r="H113" s="1368"/>
      <c r="I113" s="1371"/>
    </row>
    <row r="117" spans="1:9" hidden="1">
      <c r="B117" s="1458" t="s">
        <v>516</v>
      </c>
      <c r="F117" s="1063">
        <f>SUM(F118:F122)</f>
        <v>34967698410</v>
      </c>
    </row>
    <row r="118" spans="1:9" s="412" customFormat="1" hidden="1">
      <c r="A118" s="1457"/>
      <c r="B118" s="1458"/>
      <c r="C118" s="1459"/>
      <c r="E118" s="1460"/>
      <c r="F118" s="1066">
        <v>18552153103</v>
      </c>
      <c r="H118" s="1461"/>
    </row>
    <row r="119" spans="1:9" s="412" customFormat="1" hidden="1">
      <c r="A119" s="1457"/>
      <c r="B119" s="1458"/>
      <c r="C119" s="1459"/>
      <c r="E119" s="1460"/>
      <c r="F119" s="1481">
        <v>15725662012</v>
      </c>
      <c r="H119" s="1461"/>
    </row>
    <row r="120" spans="1:9" s="412" customFormat="1" hidden="1">
      <c r="A120" s="1457"/>
      <c r="B120" s="1458"/>
      <c r="C120" s="1459"/>
      <c r="E120" s="1460"/>
      <c r="F120" s="1481">
        <v>689626394</v>
      </c>
      <c r="H120" s="1461"/>
    </row>
    <row r="121" spans="1:9" s="412" customFormat="1" hidden="1">
      <c r="A121" s="1457"/>
      <c r="B121" s="1458"/>
      <c r="C121" s="1459"/>
      <c r="E121" s="1460"/>
      <c r="F121" s="1481">
        <v>256901</v>
      </c>
      <c r="H121" s="1461"/>
    </row>
    <row r="122" spans="1:9" s="412" customFormat="1" hidden="1">
      <c r="A122" s="1457"/>
      <c r="B122" s="1458"/>
      <c r="C122" s="1459"/>
      <c r="E122" s="1460"/>
      <c r="F122" s="1481"/>
      <c r="H122" s="1461"/>
    </row>
    <row r="123" spans="1:9" s="412" customFormat="1" hidden="1">
      <c r="A123" s="1457"/>
      <c r="B123" s="1458"/>
      <c r="C123" s="1459"/>
      <c r="E123" s="1460"/>
      <c r="F123" s="1481"/>
      <c r="H123" s="1461"/>
    </row>
    <row r="124" spans="1:9" s="412" customFormat="1" hidden="1">
      <c r="A124" s="1457"/>
      <c r="B124" s="1458" t="s">
        <v>1162</v>
      </c>
      <c r="C124" s="1459"/>
      <c r="E124" s="1460"/>
      <c r="F124" s="1063">
        <f>SUM(F125:F136)</f>
        <v>44183356769</v>
      </c>
      <c r="H124" s="1461"/>
    </row>
    <row r="125" spans="1:9" hidden="1">
      <c r="F125" s="1066">
        <v>32246105406</v>
      </c>
    </row>
    <row r="126" spans="1:9" hidden="1">
      <c r="F126" s="1066">
        <v>123433229</v>
      </c>
    </row>
    <row r="127" spans="1:9" hidden="1">
      <c r="F127" s="1066">
        <v>10916905458</v>
      </c>
    </row>
    <row r="128" spans="1:9" hidden="1">
      <c r="F128" s="1066">
        <v>272593245</v>
      </c>
    </row>
    <row r="129" spans="6:6" hidden="1">
      <c r="F129" s="1066">
        <v>143626260</v>
      </c>
    </row>
    <row r="130" spans="6:6" hidden="1">
      <c r="F130" s="1066">
        <v>78172000</v>
      </c>
    </row>
    <row r="131" spans="6:6" hidden="1">
      <c r="F131" s="1066">
        <v>62743699</v>
      </c>
    </row>
    <row r="132" spans="6:6" hidden="1">
      <c r="F132" s="1066">
        <v>26890158</v>
      </c>
    </row>
    <row r="133" spans="6:6" hidden="1">
      <c r="F133" s="1066">
        <v>305961314</v>
      </c>
    </row>
    <row r="134" spans="6:6" hidden="1">
      <c r="F134" s="1066">
        <v>6926000</v>
      </c>
    </row>
    <row r="135" spans="6:6" hidden="1">
      <c r="F135" s="1066"/>
    </row>
    <row r="136" spans="6:6" hidden="1">
      <c r="F136" s="1066"/>
    </row>
    <row r="137" spans="6:6" hidden="1"/>
  </sheetData>
  <mergeCells count="10">
    <mergeCell ref="A1:I1"/>
    <mergeCell ref="A2:I2"/>
    <mergeCell ref="A3:I3"/>
    <mergeCell ref="A5:A6"/>
    <mergeCell ref="B5:B6"/>
    <mergeCell ref="C5:C6"/>
    <mergeCell ref="D5:D6"/>
    <mergeCell ref="E5:F5"/>
    <mergeCell ref="G5:H5"/>
    <mergeCell ref="I5:I6"/>
  </mergeCells>
  <printOptions horizontalCentered="1"/>
  <pageMargins left="0.39370078740157483" right="0.39370078740157483" top="0.51181102362204722" bottom="0" header="0.31496062992125984" footer="0"/>
  <pageSetup paperSize="9" scale="80" orientation="landscape" r:id="rId1"/>
  <headerFooter alignWithMargins="0">
    <oddHeader>&amp;C&amp;P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3"/>
  <sheetViews>
    <sheetView zoomScale="85" zoomScaleNormal="85" zoomScaleSheetLayoutView="115" workbookViewId="0">
      <pane ySplit="5" topLeftCell="A6" activePane="bottomLeft" state="frozen"/>
      <selection pane="bottomLeft" activeCell="C48" sqref="C48"/>
    </sheetView>
  </sheetViews>
  <sheetFormatPr defaultColWidth="9.140625" defaultRowHeight="16.5"/>
  <cols>
    <col min="1" max="1" width="5.7109375" style="380" customWidth="1"/>
    <col min="2" max="2" width="76.7109375" style="381" customWidth="1"/>
    <col min="3" max="3" width="14.7109375" style="382" customWidth="1"/>
    <col min="4" max="4" width="14.85546875" style="381" hidden="1" customWidth="1"/>
    <col min="5" max="5" width="14.42578125" style="383" hidden="1" customWidth="1"/>
    <col min="6" max="6" width="13.85546875" style="379" hidden="1" customWidth="1"/>
    <col min="7" max="7" width="12" style="379" hidden="1" customWidth="1"/>
    <col min="8" max="8" width="14.7109375" style="379" customWidth="1"/>
    <col min="9" max="10" width="14.7109375" style="412" customWidth="1"/>
    <col min="11" max="11" width="14.7109375" style="379" customWidth="1"/>
    <col min="12" max="12" width="14.7109375" style="381" customWidth="1"/>
    <col min="13" max="13" width="9.7109375" style="379" bestFit="1" customWidth="1"/>
    <col min="14" max="14" width="20.42578125" style="379" bestFit="1" customWidth="1"/>
    <col min="15" max="15" width="14.7109375" style="379" customWidth="1"/>
    <col min="16" max="16" width="18.7109375" style="379" customWidth="1"/>
    <col min="17" max="18" width="9.140625" style="379" customWidth="1"/>
    <col min="19" max="19" width="18.28515625" style="379" customWidth="1"/>
    <col min="20" max="22" width="9.140625" style="379" customWidth="1"/>
    <col min="23" max="23" width="9.140625" style="379"/>
    <col min="24" max="24" width="18.7109375" style="379" bestFit="1" customWidth="1"/>
    <col min="25" max="16384" width="9.140625" style="379"/>
  </cols>
  <sheetData>
    <row r="1" spans="1:24" s="384" customFormat="1" ht="18.75">
      <c r="A1" s="1572" t="s">
        <v>303</v>
      </c>
      <c r="B1" s="1572"/>
      <c r="C1" s="1572"/>
      <c r="D1" s="1572"/>
      <c r="E1" s="1572"/>
      <c r="F1" s="1572"/>
      <c r="G1" s="1572"/>
      <c r="H1" s="1572"/>
      <c r="I1" s="1572"/>
      <c r="J1" s="1572"/>
      <c r="K1" s="1572"/>
      <c r="L1" s="1572"/>
      <c r="M1" s="1572"/>
    </row>
    <row r="2" spans="1:24" s="384" customFormat="1" ht="18.75">
      <c r="A2" s="1572" t="s">
        <v>553</v>
      </c>
      <c r="B2" s="1572"/>
      <c r="C2" s="1572"/>
      <c r="D2" s="1572"/>
      <c r="E2" s="1572"/>
      <c r="F2" s="1572"/>
      <c r="G2" s="1572"/>
      <c r="H2" s="1572"/>
      <c r="I2" s="1572"/>
      <c r="J2" s="1572"/>
      <c r="K2" s="1572"/>
      <c r="L2" s="1572"/>
      <c r="M2" s="1572"/>
    </row>
    <row r="3" spans="1:24" s="384" customFormat="1" ht="29.25" customHeight="1" thickBot="1">
      <c r="A3" s="1517" t="str">
        <f>'BM8 - THU '!A3:I3</f>
        <v>(Kèm theo Báo cáo số 238/BC-UBND ngày 30/6/2023 của UBND huyện Sơn Tây)</v>
      </c>
      <c r="B3" s="1517"/>
      <c r="C3" s="1517"/>
      <c r="D3" s="1517"/>
      <c r="E3" s="1517"/>
      <c r="F3" s="1517"/>
      <c r="G3" s="1517"/>
      <c r="H3" s="1517"/>
      <c r="I3" s="1517"/>
      <c r="J3" s="1517"/>
      <c r="K3" s="1517"/>
      <c r="L3" s="1517"/>
      <c r="M3" s="1517"/>
    </row>
    <row r="4" spans="1:24" s="1186" customFormat="1" ht="16.5" customHeight="1">
      <c r="A4" s="1509" t="s">
        <v>501</v>
      </c>
      <c r="B4" s="1511" t="s">
        <v>289</v>
      </c>
      <c r="C4" s="1511" t="s">
        <v>185</v>
      </c>
      <c r="D4" s="1511" t="s">
        <v>531</v>
      </c>
      <c r="E4" s="1511" t="s">
        <v>543</v>
      </c>
      <c r="F4" s="1511"/>
      <c r="G4" s="1511"/>
      <c r="H4" s="1511" t="s">
        <v>1173</v>
      </c>
      <c r="I4" s="1511" t="s">
        <v>1174</v>
      </c>
      <c r="J4" s="1511"/>
      <c r="K4" s="1511" t="s">
        <v>896</v>
      </c>
      <c r="L4" s="1511"/>
      <c r="M4" s="1539" t="s">
        <v>667</v>
      </c>
      <c r="N4" s="1372"/>
      <c r="O4" s="1185"/>
    </row>
    <row r="5" spans="1:24" s="1186" customFormat="1" ht="66">
      <c r="A5" s="1573"/>
      <c r="B5" s="1530"/>
      <c r="C5" s="1530"/>
      <c r="D5" s="1530"/>
      <c r="E5" s="1429" t="s">
        <v>544</v>
      </c>
      <c r="F5" s="1429" t="s">
        <v>717</v>
      </c>
      <c r="G5" s="1429" t="s">
        <v>718</v>
      </c>
      <c r="H5" s="1530"/>
      <c r="I5" s="1429" t="s">
        <v>544</v>
      </c>
      <c r="J5" s="1429" t="s">
        <v>895</v>
      </c>
      <c r="K5" s="1100" t="s">
        <v>1175</v>
      </c>
      <c r="L5" s="1100" t="s">
        <v>1176</v>
      </c>
      <c r="M5" s="1527"/>
      <c r="N5" s="1185"/>
      <c r="O5" s="1185"/>
    </row>
    <row r="6" spans="1:24">
      <c r="A6" s="1373"/>
      <c r="B6" s="1086" t="s">
        <v>1134</v>
      </c>
      <c r="C6" s="385" t="s">
        <v>350</v>
      </c>
      <c r="D6" s="386">
        <f>D7+D38</f>
        <v>22563886.204999998</v>
      </c>
      <c r="E6" s="386">
        <f t="shared" ref="E6:F6" si="0">E7+E38</f>
        <v>15652544.769598715</v>
      </c>
      <c r="F6" s="386">
        <f t="shared" si="0"/>
        <v>13644193.470167538</v>
      </c>
      <c r="G6" s="410">
        <f>F6/D6</f>
        <v>0.60469164514506735</v>
      </c>
      <c r="H6" s="848">
        <f>H7+H38</f>
        <v>131355.93599999999</v>
      </c>
      <c r="I6" s="848">
        <f>I7+I38</f>
        <v>290777</v>
      </c>
      <c r="J6" s="848">
        <f>J7+J38</f>
        <v>225021.54470699999</v>
      </c>
      <c r="K6" s="944">
        <f>J6/H6*100</f>
        <v>171.3067194062703</v>
      </c>
      <c r="L6" s="944">
        <f>J6/I6*100</f>
        <v>77.386294207244717</v>
      </c>
      <c r="M6" s="1356"/>
      <c r="N6" s="389"/>
      <c r="S6" s="388">
        <f>'[3]BM9 - THU '!H96</f>
        <v>12691196.600000001</v>
      </c>
      <c r="X6" s="379">
        <f>235613-I7</f>
        <v>-55164</v>
      </c>
    </row>
    <row r="7" spans="1:24">
      <c r="A7" s="1374" t="s">
        <v>3</v>
      </c>
      <c r="B7" s="1082" t="s">
        <v>1135</v>
      </c>
      <c r="C7" s="1062" t="s">
        <v>350</v>
      </c>
      <c r="D7" s="1063">
        <f>D8+D15+SUM(D30:D37)</f>
        <v>20694528.030999999</v>
      </c>
      <c r="E7" s="1063">
        <f t="shared" ref="E7:F7" si="1">E8+E15+SUM(E30:E37)</f>
        <v>13419005.769598715</v>
      </c>
      <c r="F7" s="1063">
        <f t="shared" si="1"/>
        <v>11497062.758167539</v>
      </c>
      <c r="G7" s="1064">
        <f>F7/D7</f>
        <v>0.55556052019863233</v>
      </c>
      <c r="H7" s="1088">
        <f t="shared" ref="H7" si="2">H8+H15+SUM(H30:H37)</f>
        <v>113002.783</v>
      </c>
      <c r="I7" s="1088">
        <f t="shared" ref="I7:J7" si="3">I8+I15+SUM(I30:I37)</f>
        <v>290777</v>
      </c>
      <c r="J7" s="1088">
        <f t="shared" si="3"/>
        <v>209850.761207</v>
      </c>
      <c r="K7" s="944">
        <f t="shared" ref="K7:K10" si="4">J7/H7*100</f>
        <v>185.70406465741644</v>
      </c>
      <c r="L7" s="944">
        <f t="shared" ref="L7:L11" si="5">J7/I7*100</f>
        <v>72.168968387114532</v>
      </c>
      <c r="M7" s="1358"/>
      <c r="N7" s="389"/>
      <c r="O7" s="388"/>
      <c r="P7" s="388"/>
      <c r="S7" s="388">
        <f>S6-I6</f>
        <v>12400419.600000001</v>
      </c>
    </row>
    <row r="8" spans="1:24">
      <c r="A8" s="1374" t="s">
        <v>101</v>
      </c>
      <c r="B8" s="1082" t="s">
        <v>1145</v>
      </c>
      <c r="C8" s="1062" t="s">
        <v>350</v>
      </c>
      <c r="D8" s="1063">
        <f>D9+D14</f>
        <v>5106246.1260000002</v>
      </c>
      <c r="E8" s="1063">
        <f t="shared" ref="E8:F8" si="6">E9+E14</f>
        <v>4101950</v>
      </c>
      <c r="F8" s="1063">
        <f t="shared" si="6"/>
        <v>3074615</v>
      </c>
      <c r="G8" s="1064">
        <f>F8/D8</f>
        <v>0.60212824139922783</v>
      </c>
      <c r="H8" s="1088">
        <f>H9+H14</f>
        <v>23768.934000000001</v>
      </c>
      <c r="I8" s="1088">
        <f>I9+I14</f>
        <v>27638</v>
      </c>
      <c r="J8" s="1088">
        <f>J9+J14</f>
        <v>107213.8305</v>
      </c>
      <c r="K8" s="944">
        <f t="shared" si="4"/>
        <v>451.06705458477859</v>
      </c>
      <c r="L8" s="944">
        <f t="shared" si="5"/>
        <v>387.92181235979444</v>
      </c>
      <c r="M8" s="1358"/>
      <c r="N8" s="388">
        <f>177529.076036+18491.3482</f>
        <v>196020.42423600002</v>
      </c>
      <c r="S8" s="411"/>
      <c r="T8" s="411"/>
    </row>
    <row r="9" spans="1:24">
      <c r="A9" s="1375">
        <v>1</v>
      </c>
      <c r="B9" s="1083" t="s">
        <v>1136</v>
      </c>
      <c r="C9" s="1062" t="s">
        <v>350</v>
      </c>
      <c r="D9" s="1066">
        <f>SUM(D10:D13)</f>
        <v>5069214.8260000004</v>
      </c>
      <c r="E9" s="1066">
        <f t="shared" ref="E9" si="7">SUM(E10:E13)</f>
        <v>4075950</v>
      </c>
      <c r="F9" s="1066">
        <f>SUM(F10:F13)</f>
        <v>3048615</v>
      </c>
      <c r="G9" s="1067">
        <f>F9/D9</f>
        <v>0.60139787021131064</v>
      </c>
      <c r="H9" s="1089">
        <f>SUM(H10:H13)</f>
        <v>23768.934000000001</v>
      </c>
      <c r="I9" s="1089">
        <f>SUM(I10:I13)</f>
        <v>27638</v>
      </c>
      <c r="J9" s="1089">
        <f>SUM(J10:J13)</f>
        <v>4416.4660000000003</v>
      </c>
      <c r="K9" s="963">
        <f t="shared" si="4"/>
        <v>18.580833284319777</v>
      </c>
      <c r="L9" s="963">
        <f t="shared" si="5"/>
        <v>15.979687386931039</v>
      </c>
      <c r="M9" s="1359"/>
      <c r="N9" s="388">
        <v>15170.7835</v>
      </c>
      <c r="S9" s="551"/>
    </row>
    <row r="10" spans="1:24">
      <c r="A10" s="1375"/>
      <c r="B10" s="1083" t="s">
        <v>1137</v>
      </c>
      <c r="C10" s="1062" t="s">
        <v>350</v>
      </c>
      <c r="D10" s="1066">
        <v>4894172.4922000002</v>
      </c>
      <c r="E10" s="1066">
        <v>1932450</v>
      </c>
      <c r="F10" s="1066">
        <v>1932450</v>
      </c>
      <c r="G10" s="1067">
        <f t="shared" ref="G10:G14" si="8">F10/D10</f>
        <v>0.39484713770914442</v>
      </c>
      <c r="H10" s="1087">
        <v>23768.934000000001</v>
      </c>
      <c r="I10" s="1087">
        <v>12638</v>
      </c>
      <c r="J10" s="1087">
        <v>4416.4660000000003</v>
      </c>
      <c r="K10" s="963">
        <f t="shared" si="4"/>
        <v>18.580833284319777</v>
      </c>
      <c r="L10" s="963">
        <f t="shared" si="5"/>
        <v>34.94592498813104</v>
      </c>
      <c r="M10" s="1359"/>
      <c r="N10" s="388">
        <f>+N9+N8</f>
        <v>211191.20773600001</v>
      </c>
    </row>
    <row r="11" spans="1:24">
      <c r="A11" s="1375"/>
      <c r="B11" s="1083" t="s">
        <v>1138</v>
      </c>
      <c r="C11" s="1062" t="s">
        <v>350</v>
      </c>
      <c r="D11" s="1066">
        <v>71571.702999999994</v>
      </c>
      <c r="E11" s="1066">
        <v>2000000</v>
      </c>
      <c r="F11" s="1066">
        <v>1000000</v>
      </c>
      <c r="G11" s="1067">
        <f t="shared" si="8"/>
        <v>13.972002314937233</v>
      </c>
      <c r="H11" s="1084">
        <v>0</v>
      </c>
      <c r="I11" s="1084">
        <v>15000</v>
      </c>
      <c r="J11" s="1084">
        <v>0</v>
      </c>
      <c r="K11" s="960"/>
      <c r="L11" s="960">
        <f t="shared" si="5"/>
        <v>0</v>
      </c>
      <c r="M11" s="1359"/>
      <c r="N11" s="388">
        <f>+J6-N10</f>
        <v>13830.336970999982</v>
      </c>
    </row>
    <row r="12" spans="1:24">
      <c r="A12" s="1375"/>
      <c r="B12" s="1083" t="s">
        <v>1139</v>
      </c>
      <c r="C12" s="1062" t="s">
        <v>350</v>
      </c>
      <c r="D12" s="1066">
        <v>84690.683000000005</v>
      </c>
      <c r="E12" s="1066">
        <v>105000</v>
      </c>
      <c r="F12" s="1066">
        <v>105000</v>
      </c>
      <c r="G12" s="1067">
        <f t="shared" si="8"/>
        <v>1.2398058001256171</v>
      </c>
      <c r="H12" s="1084"/>
      <c r="I12" s="1087"/>
      <c r="J12" s="1084"/>
      <c r="K12" s="1067"/>
      <c r="L12" s="1067"/>
      <c r="M12" s="1359"/>
    </row>
    <row r="13" spans="1:24">
      <c r="A13" s="1375"/>
      <c r="B13" s="1083" t="s">
        <v>1140</v>
      </c>
      <c r="C13" s="1062" t="s">
        <v>350</v>
      </c>
      <c r="D13" s="1066">
        <v>18779.947800000002</v>
      </c>
      <c r="E13" s="1066">
        <v>38500</v>
      </c>
      <c r="F13" s="1066">
        <v>11165</v>
      </c>
      <c r="G13" s="1067">
        <f t="shared" si="8"/>
        <v>0.59451709445113576</v>
      </c>
      <c r="H13" s="1084"/>
      <c r="I13" s="1087"/>
      <c r="J13" s="1084"/>
      <c r="K13" s="1067"/>
      <c r="L13" s="1067"/>
      <c r="M13" s="1359"/>
    </row>
    <row r="14" spans="1:24">
      <c r="A14" s="1375">
        <v>2</v>
      </c>
      <c r="B14" s="1083" t="s">
        <v>517</v>
      </c>
      <c r="C14" s="1062" t="s">
        <v>350</v>
      </c>
      <c r="D14" s="1066">
        <v>37031.300000000003</v>
      </c>
      <c r="E14" s="1066">
        <v>26000</v>
      </c>
      <c r="F14" s="1066">
        <v>26000</v>
      </c>
      <c r="G14" s="1067">
        <f t="shared" si="8"/>
        <v>0.70210875664640449</v>
      </c>
      <c r="H14" s="1084"/>
      <c r="I14" s="1087"/>
      <c r="J14" s="1084">
        <f>107201.7235+12.107-J10</f>
        <v>102797.3645</v>
      </c>
      <c r="K14" s="1067"/>
      <c r="L14" s="1067"/>
      <c r="M14" s="1359"/>
    </row>
    <row r="15" spans="1:24">
      <c r="A15" s="1374" t="s">
        <v>102</v>
      </c>
      <c r="B15" s="1082" t="s">
        <v>1048</v>
      </c>
      <c r="C15" s="1062" t="s">
        <v>350</v>
      </c>
      <c r="D15" s="1063">
        <f>SUM(D17:D29)</f>
        <v>9123730</v>
      </c>
      <c r="E15" s="1063">
        <f t="shared" ref="E15:F15" si="9">SUM(E17:E29)</f>
        <v>8860307.769598715</v>
      </c>
      <c r="F15" s="1063">
        <f t="shared" si="9"/>
        <v>8420307.7581675388</v>
      </c>
      <c r="G15" s="1064">
        <f>F15/D15</f>
        <v>0.92290190066645317</v>
      </c>
      <c r="H15" s="1214">
        <f>SUM(H17:H29)</f>
        <v>89233.849000000002</v>
      </c>
      <c r="I15" s="1214">
        <f>SUM(I17:I29)</f>
        <v>258834.80200000003</v>
      </c>
      <c r="J15" s="1214">
        <f>SUM(J17:J29)</f>
        <v>102636.93070700001</v>
      </c>
      <c r="K15" s="944">
        <f>J15/H15*100</f>
        <v>115.02017660024954</v>
      </c>
      <c r="L15" s="944">
        <f>J15/I15*100</f>
        <v>39.653450739209326</v>
      </c>
      <c r="M15" s="1358"/>
      <c r="N15" s="389"/>
      <c r="O15" s="387"/>
      <c r="P15" s="387"/>
      <c r="S15" s="388">
        <f>I15+S7</f>
        <v>12659254.402000001</v>
      </c>
      <c r="T15" s="411"/>
    </row>
    <row r="16" spans="1:24">
      <c r="A16" s="1374"/>
      <c r="B16" s="1085" t="s">
        <v>216</v>
      </c>
      <c r="C16" s="1062"/>
      <c r="D16" s="1063"/>
      <c r="E16" s="1063"/>
      <c r="F16" s="1063"/>
      <c r="G16" s="1063"/>
      <c r="H16" s="1081"/>
      <c r="I16" s="1102"/>
      <c r="J16" s="1081"/>
      <c r="K16" s="1067"/>
      <c r="L16" s="1067"/>
      <c r="M16" s="1358"/>
      <c r="N16" s="389"/>
    </row>
    <row r="17" spans="1:16">
      <c r="A17" s="1375">
        <v>1</v>
      </c>
      <c r="B17" s="1034" t="s">
        <v>1018</v>
      </c>
      <c r="C17" s="1062" t="s">
        <v>350</v>
      </c>
      <c r="D17" s="1066">
        <v>3280370</v>
      </c>
      <c r="E17" s="1066">
        <v>3485723.7955279355</v>
      </c>
      <c r="F17" s="1066">
        <v>3311437.6057515386</v>
      </c>
      <c r="G17" s="1067">
        <f>F17/D17</f>
        <v>1.0094707626735822</v>
      </c>
      <c r="H17" s="1194">
        <f>34374.786</f>
        <v>34374.786</v>
      </c>
      <c r="I17" s="1194">
        <v>155303.58900000001</v>
      </c>
      <c r="J17" s="1194">
        <f>53377.928556+7.115</f>
        <v>53385.043555999997</v>
      </c>
      <c r="K17" s="963">
        <f t="shared" ref="K17" si="10">J17/H17*100</f>
        <v>155.30291172139951</v>
      </c>
      <c r="L17" s="963">
        <f t="shared" ref="L17" si="11">J17/I17*100</f>
        <v>34.374636091635971</v>
      </c>
      <c r="M17" s="1359"/>
      <c r="O17" s="388"/>
    </row>
    <row r="18" spans="1:16">
      <c r="A18" s="1375">
        <v>2</v>
      </c>
      <c r="B18" s="1034" t="s">
        <v>1019</v>
      </c>
      <c r="C18" s="1062" t="s">
        <v>350</v>
      </c>
      <c r="D18" s="1066">
        <v>28389</v>
      </c>
      <c r="E18" s="1066">
        <v>34460</v>
      </c>
      <c r="F18" s="1066">
        <v>32000</v>
      </c>
      <c r="G18" s="1067">
        <f t="shared" ref="G18:G29" si="12">F18/D18</f>
        <v>1.1271971538271865</v>
      </c>
      <c r="H18" s="1194"/>
      <c r="I18" s="1194"/>
      <c r="J18" s="1194"/>
      <c r="K18" s="1067"/>
      <c r="L18" s="1067"/>
      <c r="M18" s="1359"/>
    </row>
    <row r="19" spans="1:16">
      <c r="A19" s="1375">
        <v>3</v>
      </c>
      <c r="B19" s="1034" t="s">
        <v>1020</v>
      </c>
      <c r="C19" s="1062" t="s">
        <v>350</v>
      </c>
      <c r="D19" s="1066">
        <v>246520</v>
      </c>
      <c r="E19" s="1066">
        <v>200704</v>
      </c>
      <c r="F19" s="1066">
        <v>210431.52000000002</v>
      </c>
      <c r="G19" s="1067">
        <f t="shared" si="12"/>
        <v>0.85360830764238205</v>
      </c>
      <c r="H19" s="1194">
        <f>166.43+1012.547</f>
        <v>1178.9770000000001</v>
      </c>
      <c r="I19" s="1194">
        <v>334</v>
      </c>
      <c r="J19" s="1194">
        <v>3032.8358010000002</v>
      </c>
      <c r="K19" s="963">
        <f t="shared" ref="K19:K29" si="13">J19/H19*100</f>
        <v>257.24299973621197</v>
      </c>
      <c r="L19" s="963">
        <f t="shared" ref="L19:L29" si="14">J19/I19*100</f>
        <v>908.03467095808389</v>
      </c>
      <c r="M19" s="1359"/>
    </row>
    <row r="20" spans="1:16">
      <c r="A20" s="1375">
        <v>4</v>
      </c>
      <c r="B20" s="1034" t="s">
        <v>1021</v>
      </c>
      <c r="C20" s="1062" t="s">
        <v>350</v>
      </c>
      <c r="D20" s="1066">
        <v>136186</v>
      </c>
      <c r="E20" s="1066">
        <v>81412</v>
      </c>
      <c r="F20" s="1066">
        <v>117046.23000000001</v>
      </c>
      <c r="G20" s="1067">
        <f t="shared" si="12"/>
        <v>0.85945860808012575</v>
      </c>
      <c r="H20" s="1194">
        <f>313+404.728</f>
        <v>717.72800000000007</v>
      </c>
      <c r="I20" s="1194">
        <v>833</v>
      </c>
      <c r="J20" s="1194">
        <v>391.08457299999998</v>
      </c>
      <c r="K20" s="963">
        <f t="shared" si="13"/>
        <v>54.489245647376158</v>
      </c>
      <c r="L20" s="963">
        <f t="shared" si="14"/>
        <v>46.948928331332532</v>
      </c>
      <c r="M20" s="1359"/>
    </row>
    <row r="21" spans="1:16">
      <c r="A21" s="1375">
        <v>5</v>
      </c>
      <c r="B21" s="1034" t="s">
        <v>518</v>
      </c>
      <c r="C21" s="1062" t="s">
        <v>350</v>
      </c>
      <c r="D21" s="1066">
        <v>967246</v>
      </c>
      <c r="E21" s="1066">
        <v>856850.48585599998</v>
      </c>
      <c r="F21" s="1066">
        <v>802819.48585599998</v>
      </c>
      <c r="G21" s="1067">
        <f t="shared" si="12"/>
        <v>0.83000548552901743</v>
      </c>
      <c r="H21" s="1194">
        <v>15141.161</v>
      </c>
      <c r="I21" s="1194">
        <v>205</v>
      </c>
      <c r="J21" s="1456">
        <v>0</v>
      </c>
      <c r="K21" s="963">
        <f t="shared" si="13"/>
        <v>0</v>
      </c>
      <c r="L21" s="963"/>
      <c r="M21" s="1359"/>
    </row>
    <row r="22" spans="1:16">
      <c r="A22" s="1375">
        <v>6</v>
      </c>
      <c r="B22" s="1034" t="s">
        <v>1022</v>
      </c>
      <c r="C22" s="1062" t="s">
        <v>350</v>
      </c>
      <c r="D22" s="1066">
        <v>153484</v>
      </c>
      <c r="E22" s="1066">
        <f>134547+33349</f>
        <v>167896</v>
      </c>
      <c r="F22" s="1066">
        <f>124547+30000</f>
        <v>154547</v>
      </c>
      <c r="G22" s="1067">
        <f t="shared" si="12"/>
        <v>1.0069258033410649</v>
      </c>
      <c r="H22" s="1194">
        <v>702.40599999999995</v>
      </c>
      <c r="I22" s="1194">
        <f>964.987+615.206</f>
        <v>1580.193</v>
      </c>
      <c r="J22" s="1194">
        <v>1148.4249769999999</v>
      </c>
      <c r="K22" s="963">
        <f t="shared" si="13"/>
        <v>163.49874246518394</v>
      </c>
      <c r="L22" s="963">
        <f t="shared" si="14"/>
        <v>72.676247584946893</v>
      </c>
      <c r="M22" s="1359"/>
    </row>
    <row r="23" spans="1:16">
      <c r="A23" s="1375">
        <v>7</v>
      </c>
      <c r="B23" s="1034" t="s">
        <v>519</v>
      </c>
      <c r="C23" s="1062" t="s">
        <v>350</v>
      </c>
      <c r="D23" s="1066">
        <v>46047</v>
      </c>
      <c r="E23" s="1066">
        <v>40593.439920000004</v>
      </c>
      <c r="F23" s="1066">
        <v>36534.095928000002</v>
      </c>
      <c r="G23" s="1067">
        <f>F23/D23</f>
        <v>0.79340881985797129</v>
      </c>
      <c r="H23" s="1194">
        <v>381.565</v>
      </c>
      <c r="I23" s="1194">
        <f>754.677+137.889</f>
        <v>892.56600000000003</v>
      </c>
      <c r="J23" s="1194">
        <v>469.99305800000002</v>
      </c>
      <c r="K23" s="963">
        <f t="shared" si="13"/>
        <v>123.17509677250274</v>
      </c>
      <c r="L23" s="963">
        <f t="shared" si="14"/>
        <v>52.656392692529174</v>
      </c>
      <c r="M23" s="1359"/>
    </row>
    <row r="24" spans="1:16">
      <c r="A24" s="1375">
        <v>8</v>
      </c>
      <c r="B24" s="1034" t="s">
        <v>1023</v>
      </c>
      <c r="C24" s="1062" t="s">
        <v>350</v>
      </c>
      <c r="D24" s="1066"/>
      <c r="E24" s="1066"/>
      <c r="F24" s="1066"/>
      <c r="G24" s="1067"/>
      <c r="H24" s="1194">
        <v>633.54700000000003</v>
      </c>
      <c r="I24" s="1194">
        <f>155.112+163.345</f>
        <v>318.45699999999999</v>
      </c>
      <c r="J24" s="1194">
        <v>299.05297200000001</v>
      </c>
      <c r="K24" s="963">
        <f t="shared" si="13"/>
        <v>47.202965525841016</v>
      </c>
      <c r="L24" s="963">
        <f t="shared" si="14"/>
        <v>93.906860894877497</v>
      </c>
      <c r="M24" s="1359"/>
    </row>
    <row r="25" spans="1:16">
      <c r="A25" s="1375">
        <v>9</v>
      </c>
      <c r="B25" s="1034" t="s">
        <v>1024</v>
      </c>
      <c r="C25" s="1062" t="s">
        <v>350</v>
      </c>
      <c r="D25" s="1066">
        <v>167525</v>
      </c>
      <c r="E25" s="1066">
        <v>160156</v>
      </c>
      <c r="F25" s="1066">
        <v>144140.4</v>
      </c>
      <c r="G25" s="1067">
        <f t="shared" si="12"/>
        <v>0.86041128189822413</v>
      </c>
      <c r="H25" s="1194">
        <v>287.30399999999997</v>
      </c>
      <c r="I25" s="1194">
        <f>1123+169.712</f>
        <v>1292.712</v>
      </c>
      <c r="J25" s="1456"/>
      <c r="K25" s="963">
        <f t="shared" si="13"/>
        <v>0</v>
      </c>
      <c r="L25" s="963">
        <f t="shared" si="14"/>
        <v>0</v>
      </c>
      <c r="M25" s="1359"/>
    </row>
    <row r="26" spans="1:16">
      <c r="A26" s="1375">
        <v>10</v>
      </c>
      <c r="B26" s="1034" t="s">
        <v>520</v>
      </c>
      <c r="C26" s="1062" t="s">
        <v>350</v>
      </c>
      <c r="D26" s="1066">
        <v>1442253</v>
      </c>
      <c r="E26" s="1066">
        <v>1595153.4206320001</v>
      </c>
      <c r="F26" s="1066">
        <v>1466196.4206320001</v>
      </c>
      <c r="G26" s="1067">
        <f t="shared" si="12"/>
        <v>1.0166014011633189</v>
      </c>
      <c r="H26" s="1194">
        <f>1745.303+150.058</f>
        <v>1895.3610000000001</v>
      </c>
      <c r="I26" s="1194">
        <f>5248.356+5115.192</f>
        <v>10363.547999999999</v>
      </c>
      <c r="J26" s="1194">
        <f>1016.000496+1177.2726</f>
        <v>2193.2730959999999</v>
      </c>
      <c r="K26" s="963">
        <f t="shared" si="13"/>
        <v>115.71796064179858</v>
      </c>
      <c r="L26" s="963">
        <f t="shared" si="14"/>
        <v>21.163341897967765</v>
      </c>
      <c r="M26" s="1359"/>
      <c r="O26" s="388"/>
      <c r="P26" s="388"/>
    </row>
    <row r="27" spans="1:16">
      <c r="A27" s="1375">
        <v>11</v>
      </c>
      <c r="B27" s="1034" t="s">
        <v>1025</v>
      </c>
      <c r="C27" s="1062" t="s">
        <v>350</v>
      </c>
      <c r="D27" s="1066">
        <v>2057311</v>
      </c>
      <c r="E27" s="1066">
        <v>1712607.62766278</v>
      </c>
      <c r="F27" s="1066">
        <v>1612608</v>
      </c>
      <c r="G27" s="1067">
        <f t="shared" si="12"/>
        <v>0.7838425984209485</v>
      </c>
      <c r="H27" s="1194">
        <f>13021.599+12939.186</f>
        <v>25960.785</v>
      </c>
      <c r="I27" s="1194">
        <f>31712.096+40619.212</f>
        <v>72331.308000000005</v>
      </c>
      <c r="J27" s="1194">
        <f>13486.006802+15448.498186</f>
        <v>28934.504988000001</v>
      </c>
      <c r="K27" s="963">
        <f t="shared" si="13"/>
        <v>111.4546612823919</v>
      </c>
      <c r="L27" s="963">
        <f t="shared" si="14"/>
        <v>40.002739875794866</v>
      </c>
      <c r="M27" s="1359"/>
      <c r="O27" s="388"/>
      <c r="P27" s="388"/>
    </row>
    <row r="28" spans="1:16">
      <c r="A28" s="1375">
        <v>12</v>
      </c>
      <c r="B28" s="1034" t="s">
        <v>1026</v>
      </c>
      <c r="C28" s="1062" t="s">
        <v>350</v>
      </c>
      <c r="D28" s="1066">
        <v>547884</v>
      </c>
      <c r="E28" s="1066">
        <v>492547</v>
      </c>
      <c r="F28" s="1066">
        <v>492547</v>
      </c>
      <c r="G28" s="1067">
        <f t="shared" si="12"/>
        <v>0.89899869315402525</v>
      </c>
      <c r="H28" s="1194">
        <f>7806.149+54.08</f>
        <v>7860.2290000000003</v>
      </c>
      <c r="I28" s="1194">
        <f>15113+167.429</f>
        <v>15280.429</v>
      </c>
      <c r="J28" s="1194">
        <f>12076.58069+87.9</f>
        <v>12164.48069</v>
      </c>
      <c r="K28" s="963">
        <f t="shared" si="13"/>
        <v>154.75987646161454</v>
      </c>
      <c r="L28" s="963">
        <f t="shared" si="14"/>
        <v>79.608240645599679</v>
      </c>
      <c r="M28" s="1359"/>
      <c r="O28" s="388"/>
      <c r="P28" s="388"/>
    </row>
    <row r="29" spans="1:16">
      <c r="A29" s="1375">
        <v>13</v>
      </c>
      <c r="B29" s="1034" t="s">
        <v>1027</v>
      </c>
      <c r="C29" s="1062" t="s">
        <v>350</v>
      </c>
      <c r="D29" s="1066">
        <v>50515</v>
      </c>
      <c r="E29" s="1066">
        <v>32203.999999999985</v>
      </c>
      <c r="F29" s="1066">
        <v>40000</v>
      </c>
      <c r="G29" s="1067">
        <f t="shared" si="12"/>
        <v>0.79184400673067401</v>
      </c>
      <c r="H29" s="1194">
        <v>100</v>
      </c>
      <c r="I29" s="1194">
        <v>100</v>
      </c>
      <c r="J29" s="1194">
        <v>618.23699599999998</v>
      </c>
      <c r="K29" s="963">
        <f t="shared" si="13"/>
        <v>618.23699599999998</v>
      </c>
      <c r="L29" s="963">
        <f t="shared" si="14"/>
        <v>618.23699599999998</v>
      </c>
      <c r="M29" s="1359"/>
      <c r="O29" s="388"/>
      <c r="P29" s="388"/>
    </row>
    <row r="30" spans="1:16" ht="33">
      <c r="A30" s="1374" t="s">
        <v>115</v>
      </c>
      <c r="B30" s="1082" t="s">
        <v>1146</v>
      </c>
      <c r="C30" s="1062" t="s">
        <v>350</v>
      </c>
      <c r="D30" s="1063">
        <v>508.43</v>
      </c>
      <c r="E30" s="1063">
        <v>1000</v>
      </c>
      <c r="F30" s="1063">
        <v>1000</v>
      </c>
      <c r="G30" s="1064">
        <f>F30/D30</f>
        <v>1.9668390928938104</v>
      </c>
      <c r="H30" s="1081"/>
      <c r="I30" s="1088"/>
      <c r="J30" s="1081"/>
      <c r="K30" s="1064"/>
      <c r="L30" s="1064"/>
      <c r="M30" s="1358"/>
    </row>
    <row r="31" spans="1:16">
      <c r="A31" s="1374" t="s">
        <v>116</v>
      </c>
      <c r="B31" s="1082" t="s">
        <v>1147</v>
      </c>
      <c r="C31" s="1062" t="s">
        <v>350</v>
      </c>
      <c r="D31" s="1063">
        <v>1140</v>
      </c>
      <c r="E31" s="1063">
        <v>1140</v>
      </c>
      <c r="F31" s="1063">
        <v>1140</v>
      </c>
      <c r="G31" s="1064">
        <f t="shared" ref="G31" si="15">F31/D31</f>
        <v>1</v>
      </c>
      <c r="H31" s="1081"/>
      <c r="I31" s="1088"/>
      <c r="J31" s="1081"/>
      <c r="K31" s="1064"/>
      <c r="L31" s="1064"/>
      <c r="M31" s="1358"/>
    </row>
    <row r="32" spans="1:16" ht="16.5" customHeight="1">
      <c r="A32" s="1366" t="s">
        <v>437</v>
      </c>
      <c r="B32" s="1082" t="s">
        <v>1148</v>
      </c>
      <c r="C32" s="1062" t="s">
        <v>350</v>
      </c>
      <c r="D32" s="1063">
        <v>48750</v>
      </c>
      <c r="E32" s="1063"/>
      <c r="F32" s="1063"/>
      <c r="G32" s="1064"/>
      <c r="H32" s="1081"/>
      <c r="I32" s="1081"/>
      <c r="J32" s="1081"/>
      <c r="K32" s="1067"/>
      <c r="L32" s="1067"/>
      <c r="M32" s="1358"/>
    </row>
    <row r="33" spans="1:19">
      <c r="A33" s="1366" t="s">
        <v>241</v>
      </c>
      <c r="B33" s="1061" t="s">
        <v>1149</v>
      </c>
      <c r="C33" s="1062" t="s">
        <v>350</v>
      </c>
      <c r="D33" s="1063"/>
      <c r="E33" s="1063"/>
      <c r="F33" s="1063"/>
      <c r="G33" s="1063"/>
      <c r="H33" s="1081"/>
      <c r="I33" s="1081"/>
      <c r="J33" s="1081"/>
      <c r="K33" s="1067"/>
      <c r="L33" s="1067"/>
      <c r="M33" s="1358"/>
    </row>
    <row r="34" spans="1:19">
      <c r="A34" s="1366" t="s">
        <v>1122</v>
      </c>
      <c r="B34" s="1061" t="s">
        <v>1150</v>
      </c>
      <c r="C34" s="1062" t="s">
        <v>350</v>
      </c>
      <c r="D34" s="1063">
        <v>6139179</v>
      </c>
      <c r="E34" s="1063"/>
      <c r="F34" s="1063"/>
      <c r="G34" s="1063"/>
      <c r="H34" s="1081"/>
      <c r="I34" s="1081"/>
      <c r="J34" s="1081"/>
      <c r="K34" s="1067"/>
      <c r="L34" s="1067"/>
      <c r="M34" s="1358"/>
    </row>
    <row r="35" spans="1:19">
      <c r="A35" s="1376" t="s">
        <v>1129</v>
      </c>
      <c r="B35" s="1061" t="s">
        <v>1151</v>
      </c>
      <c r="C35" s="1062" t="s">
        <v>350</v>
      </c>
      <c r="D35" s="1063">
        <v>274974.47499999998</v>
      </c>
      <c r="E35" s="1063"/>
      <c r="F35" s="1063"/>
      <c r="G35" s="1063"/>
      <c r="H35" s="1081"/>
      <c r="I35" s="1081"/>
      <c r="J35" s="1081"/>
      <c r="K35" s="1067"/>
      <c r="L35" s="1067"/>
      <c r="M35" s="1358"/>
    </row>
    <row r="36" spans="1:19">
      <c r="A36" s="1376" t="s">
        <v>1130</v>
      </c>
      <c r="B36" s="1082" t="s">
        <v>1049</v>
      </c>
      <c r="C36" s="1062" t="s">
        <v>350</v>
      </c>
      <c r="D36" s="1063"/>
      <c r="E36" s="1063">
        <v>256500</v>
      </c>
      <c r="F36" s="1063"/>
      <c r="G36" s="1063"/>
      <c r="H36" s="1081"/>
      <c r="I36" s="1088">
        <v>4304.1980000000003</v>
      </c>
      <c r="J36" s="1081"/>
      <c r="K36" s="963"/>
      <c r="L36" s="963">
        <f t="shared" ref="L36" si="16">J36/I36*100</f>
        <v>0</v>
      </c>
      <c r="M36" s="1358"/>
    </row>
    <row r="37" spans="1:19">
      <c r="A37" s="1376" t="s">
        <v>1131</v>
      </c>
      <c r="B37" s="1082" t="s">
        <v>1050</v>
      </c>
      <c r="C37" s="1062" t="s">
        <v>350</v>
      </c>
      <c r="D37" s="1063"/>
      <c r="E37" s="1063">
        <v>198108</v>
      </c>
      <c r="F37" s="1063"/>
      <c r="G37" s="1063"/>
      <c r="H37" s="1081"/>
      <c r="I37" s="1081"/>
      <c r="J37" s="1081"/>
      <c r="K37" s="1064"/>
      <c r="L37" s="1067"/>
      <c r="M37" s="1358"/>
    </row>
    <row r="38" spans="1:19">
      <c r="A38" s="1374" t="s">
        <v>11</v>
      </c>
      <c r="B38" s="1082" t="s">
        <v>1168</v>
      </c>
      <c r="C38" s="1062" t="s">
        <v>350</v>
      </c>
      <c r="D38" s="1063">
        <f>SUM(D39:D41)</f>
        <v>1869358.1740000001</v>
      </c>
      <c r="E38" s="1063">
        <f>SUM(E39:E41)</f>
        <v>2233539</v>
      </c>
      <c r="F38" s="1063">
        <f t="shared" ref="F38" si="17">SUM(F39:F41)</f>
        <v>2147130.7119999998</v>
      </c>
      <c r="G38" s="1064">
        <f t="shared" ref="G38:G41" si="18">F38/D38</f>
        <v>1.1485924644422902</v>
      </c>
      <c r="H38" s="1081">
        <v>18353.152999999998</v>
      </c>
      <c r="I38" s="1190">
        <f>SUM(I39:I41)</f>
        <v>0</v>
      </c>
      <c r="J38" s="1081">
        <v>15170.7835</v>
      </c>
      <c r="K38" s="944">
        <f t="shared" ref="K38" si="19">J38/H38*100</f>
        <v>82.660366314169565</v>
      </c>
      <c r="L38" s="963"/>
      <c r="M38" s="1358"/>
      <c r="N38" s="389"/>
      <c r="S38" s="411"/>
    </row>
    <row r="39" spans="1:19">
      <c r="A39" s="1375">
        <v>1</v>
      </c>
      <c r="B39" s="1083" t="s">
        <v>1141</v>
      </c>
      <c r="C39" s="1062" t="s">
        <v>350</v>
      </c>
      <c r="D39" s="1066">
        <v>821277</v>
      </c>
      <c r="E39" s="1066">
        <v>1039061</v>
      </c>
      <c r="F39" s="1066">
        <v>1007281</v>
      </c>
      <c r="G39" s="1067">
        <f t="shared" si="18"/>
        <v>1.2264814429236421</v>
      </c>
      <c r="H39" s="1067"/>
      <c r="I39" s="1087"/>
      <c r="J39" s="1084"/>
      <c r="K39" s="1067"/>
      <c r="L39" s="1067"/>
      <c r="M39" s="1359"/>
    </row>
    <row r="40" spans="1:19">
      <c r="A40" s="1375">
        <v>2</v>
      </c>
      <c r="B40" s="1083" t="s">
        <v>1142</v>
      </c>
      <c r="C40" s="1062" t="s">
        <v>350</v>
      </c>
      <c r="D40" s="1066">
        <v>928776.174</v>
      </c>
      <c r="E40" s="1066">
        <v>1025176</v>
      </c>
      <c r="F40" s="1066">
        <v>977997</v>
      </c>
      <c r="G40" s="1067">
        <f t="shared" si="18"/>
        <v>1.0529953581690394</v>
      </c>
      <c r="H40" s="1067"/>
      <c r="I40" s="1087"/>
      <c r="J40" s="1084"/>
      <c r="K40" s="1067"/>
      <c r="L40" s="1067"/>
      <c r="M40" s="1359"/>
    </row>
    <row r="41" spans="1:19">
      <c r="A41" s="1375">
        <v>3</v>
      </c>
      <c r="B41" s="1083" t="s">
        <v>1143</v>
      </c>
      <c r="C41" s="1062" t="s">
        <v>350</v>
      </c>
      <c r="D41" s="1066">
        <v>119305</v>
      </c>
      <c r="E41" s="1066">
        <v>169302</v>
      </c>
      <c r="F41" s="1066">
        <v>161852.712</v>
      </c>
      <c r="G41" s="1067">
        <f t="shared" si="18"/>
        <v>1.3566297472863669</v>
      </c>
      <c r="H41" s="1067"/>
      <c r="I41" s="1087"/>
      <c r="J41" s="1084"/>
      <c r="K41" s="1067"/>
      <c r="L41" s="1067"/>
      <c r="M41" s="1359"/>
    </row>
    <row r="42" spans="1:19">
      <c r="A42" s="1374" t="s">
        <v>15</v>
      </c>
      <c r="B42" s="1082" t="s">
        <v>1144</v>
      </c>
      <c r="C42" s="1062" t="s">
        <v>350</v>
      </c>
      <c r="D42" s="1063"/>
      <c r="E42" s="1063"/>
      <c r="F42" s="1063"/>
      <c r="G42" s="1063"/>
      <c r="H42" s="1063"/>
      <c r="I42" s="1081"/>
      <c r="J42" s="1081"/>
      <c r="K42" s="1063"/>
      <c r="L42" s="1063"/>
      <c r="M42" s="1358"/>
    </row>
    <row r="43" spans="1:19" ht="17.25" thickBot="1">
      <c r="A43" s="1367"/>
      <c r="B43" s="1368"/>
      <c r="C43" s="1369"/>
      <c r="D43" s="1368"/>
      <c r="E43" s="1368"/>
      <c r="F43" s="1368"/>
      <c r="G43" s="1368"/>
      <c r="H43" s="1368"/>
      <c r="I43" s="1377"/>
      <c r="J43" s="1377"/>
      <c r="K43" s="1368"/>
      <c r="L43" s="1368"/>
      <c r="M43" s="1371"/>
    </row>
  </sheetData>
  <mergeCells count="12">
    <mergeCell ref="K4:L4"/>
    <mergeCell ref="M4:M5"/>
    <mergeCell ref="A1:M1"/>
    <mergeCell ref="A2:M2"/>
    <mergeCell ref="A3:M3"/>
    <mergeCell ref="A4:A5"/>
    <mergeCell ref="B4:B5"/>
    <mergeCell ref="C4:C5"/>
    <mergeCell ref="D4:D5"/>
    <mergeCell ref="E4:G4"/>
    <mergeCell ref="H4:H5"/>
    <mergeCell ref="I4:J4"/>
  </mergeCells>
  <printOptions horizontalCentered="1"/>
  <pageMargins left="0.39370078740157483" right="0.39370078740157483" top="0.59055118110236227" bottom="0.39370078740157483" header="0.31496062992125984" footer="0"/>
  <pageSetup paperSize="9" scale="80" orientation="landscape" r:id="rId1"/>
  <headerFooter alignWithMargins="0">
    <oddHeader>&amp;C&amp;P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zoomScale="70" zoomScaleNormal="70" zoomScaleSheetLayoutView="100" workbookViewId="0">
      <pane ySplit="6" topLeftCell="A9" activePane="bottomLeft" state="frozen"/>
      <selection pane="bottomLeft" activeCell="A3" sqref="A3:I3"/>
    </sheetView>
  </sheetViews>
  <sheetFormatPr defaultColWidth="9.140625" defaultRowHeight="16.5"/>
  <cols>
    <col min="1" max="1" width="5.7109375" style="392" customWidth="1"/>
    <col min="2" max="2" width="55.7109375" style="392" customWidth="1"/>
    <col min="3" max="3" width="14.7109375" style="394" customWidth="1"/>
    <col min="4" max="8" width="14.7109375" style="392" customWidth="1"/>
    <col min="9" max="9" width="10" style="846" bestFit="1" customWidth="1"/>
    <col min="10" max="16384" width="9.140625" style="392"/>
  </cols>
  <sheetData>
    <row r="1" spans="1:9" ht="18.75">
      <c r="A1" s="1575" t="s">
        <v>304</v>
      </c>
      <c r="B1" s="1575"/>
      <c r="C1" s="1575"/>
      <c r="D1" s="1575"/>
      <c r="E1" s="1575"/>
      <c r="F1" s="1575"/>
      <c r="G1" s="1575"/>
      <c r="H1" s="1575"/>
      <c r="I1" s="1575"/>
    </row>
    <row r="2" spans="1:9" ht="18.75">
      <c r="A2" s="1578" t="s">
        <v>558</v>
      </c>
      <c r="B2" s="1578"/>
      <c r="C2" s="1578"/>
      <c r="D2" s="1578"/>
      <c r="E2" s="1578"/>
      <c r="F2" s="1578"/>
      <c r="G2" s="1578"/>
      <c r="H2" s="1578"/>
      <c r="I2" s="1578"/>
    </row>
    <row r="3" spans="1:9" ht="18.75">
      <c r="A3" s="1574" t="str">
        <f>'BM1 - CHI TIEU 2023 '!A3:I3</f>
        <v>(Kèm theo Báo cáo số 238/BC-UBND ngày 30/6/2023 của UBND huyện Sơn Tây)</v>
      </c>
      <c r="B3" s="1574"/>
      <c r="C3" s="1574"/>
      <c r="D3" s="1574"/>
      <c r="E3" s="1574"/>
      <c r="F3" s="1574"/>
      <c r="G3" s="1574"/>
      <c r="H3" s="1574"/>
      <c r="I3" s="1574"/>
    </row>
    <row r="4" spans="1:9" ht="17.25" thickBot="1">
      <c r="A4" s="1520"/>
      <c r="B4" s="1520"/>
      <c r="C4" s="1520"/>
      <c r="D4" s="1520"/>
      <c r="E4" s="1520"/>
      <c r="F4" s="1520"/>
      <c r="G4" s="1520"/>
      <c r="H4" s="1520"/>
      <c r="I4" s="1520"/>
    </row>
    <row r="5" spans="1:9" s="1210" customFormat="1" ht="16.5" customHeight="1">
      <c r="A5" s="1537" t="s">
        <v>501</v>
      </c>
      <c r="B5" s="1538" t="s">
        <v>289</v>
      </c>
      <c r="C5" s="1538" t="s">
        <v>185</v>
      </c>
      <c r="D5" s="1511" t="s">
        <v>1173</v>
      </c>
      <c r="E5" s="1511" t="s">
        <v>1174</v>
      </c>
      <c r="F5" s="1511"/>
      <c r="G5" s="1511" t="s">
        <v>896</v>
      </c>
      <c r="H5" s="1511"/>
      <c r="I5" s="1576" t="s">
        <v>667</v>
      </c>
    </row>
    <row r="6" spans="1:9" s="1210" customFormat="1" ht="66">
      <c r="A6" s="1525"/>
      <c r="B6" s="1523"/>
      <c r="C6" s="1523"/>
      <c r="D6" s="1530"/>
      <c r="E6" s="1429" t="s">
        <v>544</v>
      </c>
      <c r="F6" s="1429" t="s">
        <v>895</v>
      </c>
      <c r="G6" s="1100" t="s">
        <v>1175</v>
      </c>
      <c r="H6" s="1100" t="s">
        <v>1176</v>
      </c>
      <c r="I6" s="1577"/>
    </row>
    <row r="7" spans="1:9" ht="17.25">
      <c r="A7" s="1378" t="s">
        <v>3</v>
      </c>
      <c r="B7" s="843" t="s">
        <v>502</v>
      </c>
      <c r="C7" s="844"/>
      <c r="D7" s="845"/>
      <c r="E7" s="845"/>
      <c r="F7" s="845"/>
      <c r="G7" s="845"/>
      <c r="H7" s="845"/>
      <c r="I7" s="1379"/>
    </row>
    <row r="8" spans="1:9" ht="16.5" customHeight="1">
      <c r="A8" s="1380" t="s">
        <v>101</v>
      </c>
      <c r="B8" s="1381" t="s">
        <v>1058</v>
      </c>
      <c r="C8" s="1382"/>
      <c r="D8" s="1383"/>
      <c r="E8" s="1383"/>
      <c r="F8" s="1383"/>
      <c r="G8" s="1383"/>
      <c r="H8" s="1383"/>
      <c r="I8" s="1384"/>
    </row>
    <row r="9" spans="1:9">
      <c r="A9" s="1385">
        <v>1</v>
      </c>
      <c r="B9" s="1386" t="s">
        <v>503</v>
      </c>
      <c r="C9" s="1387" t="s">
        <v>453</v>
      </c>
      <c r="D9" s="1383"/>
      <c r="E9" s="1388"/>
      <c r="F9" s="1383"/>
      <c r="G9" s="1383"/>
      <c r="H9" s="1383"/>
      <c r="I9" s="1384"/>
    </row>
    <row r="10" spans="1:9">
      <c r="A10" s="1385">
        <v>2</v>
      </c>
      <c r="B10" s="1386" t="s">
        <v>504</v>
      </c>
      <c r="C10" s="1387" t="s">
        <v>350</v>
      </c>
      <c r="D10" s="865"/>
      <c r="E10" s="1388"/>
      <c r="F10" s="1389"/>
      <c r="G10" s="865"/>
      <c r="H10" s="865"/>
      <c r="I10" s="1384"/>
    </row>
    <row r="11" spans="1:9">
      <c r="A11" s="1385">
        <v>3</v>
      </c>
      <c r="B11" s="1386" t="s">
        <v>505</v>
      </c>
      <c r="C11" s="1387" t="s">
        <v>350</v>
      </c>
      <c r="D11" s="865"/>
      <c r="E11" s="1390"/>
      <c r="F11" s="1391"/>
      <c r="G11" s="865"/>
      <c r="H11" s="865"/>
      <c r="I11" s="1384"/>
    </row>
    <row r="12" spans="1:9">
      <c r="A12" s="1385">
        <v>4</v>
      </c>
      <c r="B12" s="1386" t="s">
        <v>506</v>
      </c>
      <c r="C12" s="1387"/>
      <c r="D12" s="865"/>
      <c r="E12" s="1390"/>
      <c r="F12" s="1391"/>
      <c r="G12" s="865"/>
      <c r="H12" s="865"/>
      <c r="I12" s="1384"/>
    </row>
    <row r="13" spans="1:9">
      <c r="A13" s="1385">
        <v>5</v>
      </c>
      <c r="B13" s="1386" t="s">
        <v>507</v>
      </c>
      <c r="C13" s="1387" t="s">
        <v>453</v>
      </c>
      <c r="D13" s="865"/>
      <c r="E13" s="1383"/>
      <c r="F13" s="1383"/>
      <c r="G13" s="865"/>
      <c r="H13" s="865"/>
      <c r="I13" s="1384"/>
    </row>
    <row r="14" spans="1:9" s="846" customFormat="1">
      <c r="A14" s="1392"/>
      <c r="B14" s="1393" t="s">
        <v>508</v>
      </c>
      <c r="C14" s="1387" t="s">
        <v>453</v>
      </c>
      <c r="D14" s="865"/>
      <c r="E14" s="1388"/>
      <c r="F14" s="1383"/>
      <c r="G14" s="865"/>
      <c r="H14" s="865"/>
      <c r="I14" s="1384"/>
    </row>
    <row r="15" spans="1:9" s="846" customFormat="1">
      <c r="A15" s="1392"/>
      <c r="B15" s="1393" t="s">
        <v>509</v>
      </c>
      <c r="C15" s="1387" t="s">
        <v>453</v>
      </c>
      <c r="D15" s="865"/>
      <c r="E15" s="1383"/>
      <c r="F15" s="1383"/>
      <c r="G15" s="1383"/>
      <c r="H15" s="1383"/>
      <c r="I15" s="1384"/>
    </row>
    <row r="16" spans="1:9" s="846" customFormat="1" ht="33">
      <c r="A16" s="1392"/>
      <c r="B16" s="1393" t="s">
        <v>510</v>
      </c>
      <c r="C16" s="1387" t="s">
        <v>453</v>
      </c>
      <c r="D16" s="865"/>
      <c r="E16" s="1383"/>
      <c r="F16" s="1383"/>
      <c r="G16" s="1383"/>
      <c r="H16" s="1383"/>
      <c r="I16" s="1384"/>
    </row>
    <row r="17" spans="1:9">
      <c r="A17" s="1394" t="s">
        <v>102</v>
      </c>
      <c r="B17" s="1395" t="s">
        <v>1059</v>
      </c>
      <c r="C17" s="1382"/>
      <c r="D17" s="1383"/>
      <c r="E17" s="1383"/>
      <c r="F17" s="1383"/>
      <c r="G17" s="1383"/>
      <c r="H17" s="1383"/>
      <c r="I17" s="1384"/>
    </row>
    <row r="18" spans="1:9">
      <c r="A18" s="1396" t="s">
        <v>286</v>
      </c>
      <c r="B18" s="1034" t="s">
        <v>649</v>
      </c>
      <c r="C18" s="1397" t="s">
        <v>453</v>
      </c>
      <c r="D18" s="1398"/>
      <c r="E18" s="1398"/>
      <c r="F18" s="1398"/>
      <c r="G18" s="1398"/>
      <c r="H18" s="1398"/>
      <c r="I18" s="1384"/>
    </row>
    <row r="19" spans="1:9" ht="33">
      <c r="A19" s="1396" t="s">
        <v>286</v>
      </c>
      <c r="B19" s="1034" t="s">
        <v>650</v>
      </c>
      <c r="C19" s="1397" t="s">
        <v>453</v>
      </c>
      <c r="D19" s="1398"/>
      <c r="E19" s="1398"/>
      <c r="F19" s="1398"/>
      <c r="G19" s="1398"/>
      <c r="H19" s="1398"/>
      <c r="I19" s="1384"/>
    </row>
    <row r="20" spans="1:9">
      <c r="A20" s="1396" t="s">
        <v>286</v>
      </c>
      <c r="B20" s="1034" t="s">
        <v>651</v>
      </c>
      <c r="C20" s="1397" t="s">
        <v>453</v>
      </c>
      <c r="D20" s="1398"/>
      <c r="E20" s="1399"/>
      <c r="F20" s="1398"/>
      <c r="G20" s="1398"/>
      <c r="H20" s="1398"/>
      <c r="I20" s="1384"/>
    </row>
    <row r="21" spans="1:9">
      <c r="A21" s="1396" t="s">
        <v>286</v>
      </c>
      <c r="B21" s="1034" t="s">
        <v>652</v>
      </c>
      <c r="C21" s="1387" t="s">
        <v>350</v>
      </c>
      <c r="D21" s="1398"/>
      <c r="E21" s="1398"/>
      <c r="F21" s="1398"/>
      <c r="G21" s="1398"/>
      <c r="H21" s="1398"/>
      <c r="I21" s="1384"/>
    </row>
    <row r="22" spans="1:9">
      <c r="A22" s="1396" t="s">
        <v>286</v>
      </c>
      <c r="B22" s="1034" t="s">
        <v>653</v>
      </c>
      <c r="C22" s="1397" t="s">
        <v>453</v>
      </c>
      <c r="D22" s="1398"/>
      <c r="E22" s="1398"/>
      <c r="F22" s="1398"/>
      <c r="G22" s="1398"/>
      <c r="H22" s="1398"/>
      <c r="I22" s="1384"/>
    </row>
    <row r="23" spans="1:9" s="393" customFormat="1" ht="17.25">
      <c r="A23" s="1394" t="s">
        <v>11</v>
      </c>
      <c r="B23" s="1400" t="s">
        <v>511</v>
      </c>
      <c r="C23" s="1382"/>
      <c r="D23" s="1401"/>
      <c r="E23" s="1401"/>
      <c r="F23" s="1401"/>
      <c r="G23" s="1401"/>
      <c r="H23" s="1401"/>
      <c r="I23" s="1402"/>
    </row>
    <row r="24" spans="1:9" s="393" customFormat="1" ht="17.25">
      <c r="A24" s="1403">
        <v>1</v>
      </c>
      <c r="B24" s="852" t="s">
        <v>922</v>
      </c>
      <c r="C24" s="853" t="s">
        <v>921</v>
      </c>
      <c r="D24" s="1182">
        <v>13</v>
      </c>
      <c r="E24" s="1182"/>
      <c r="F24" s="1182">
        <v>16</v>
      </c>
      <c r="G24" s="1404">
        <f>+F24/D24*100</f>
        <v>123.07692307692308</v>
      </c>
      <c r="H24" s="1401"/>
      <c r="I24" s="1402"/>
    </row>
    <row r="25" spans="1:9" s="393" customFormat="1" ht="17.25">
      <c r="A25" s="1405"/>
      <c r="B25" s="1406" t="s">
        <v>1032</v>
      </c>
      <c r="C25" s="1407" t="s">
        <v>921</v>
      </c>
      <c r="D25" s="1182">
        <v>1</v>
      </c>
      <c r="E25" s="1182"/>
      <c r="F25" s="1182">
        <v>3</v>
      </c>
      <c r="G25" s="1404">
        <f t="shared" ref="G25:G32" si="0">+F25/D25*100</f>
        <v>300</v>
      </c>
      <c r="H25" s="1401"/>
      <c r="I25" s="1402"/>
    </row>
    <row r="26" spans="1:9" s="393" customFormat="1" ht="17.25">
      <c r="A26" s="1408">
        <v>2</v>
      </c>
      <c r="B26" s="1409" t="s">
        <v>923</v>
      </c>
      <c r="C26" s="1410" t="s">
        <v>349</v>
      </c>
      <c r="D26" s="1182"/>
      <c r="E26" s="1182"/>
      <c r="F26" s="1182"/>
      <c r="G26" s="1404"/>
      <c r="H26" s="1401"/>
      <c r="I26" s="1402"/>
    </row>
    <row r="27" spans="1:9" s="393" customFormat="1" ht="17.25">
      <c r="A27" s="1405"/>
      <c r="B27" s="1411" t="s">
        <v>1033</v>
      </c>
      <c r="C27" s="1407" t="s">
        <v>348</v>
      </c>
      <c r="D27" s="1182"/>
      <c r="E27" s="1182"/>
      <c r="F27" s="1182"/>
      <c r="G27" s="1404"/>
      <c r="H27" s="1401"/>
      <c r="I27" s="1402"/>
    </row>
    <row r="28" spans="1:9" s="393" customFormat="1" ht="17.25">
      <c r="A28" s="1412">
        <v>3</v>
      </c>
      <c r="B28" s="1413" t="s">
        <v>924</v>
      </c>
      <c r="C28" s="1410" t="s">
        <v>349</v>
      </c>
      <c r="D28" s="854">
        <v>2</v>
      </c>
      <c r="E28" s="854"/>
      <c r="F28" s="854">
        <v>3</v>
      </c>
      <c r="G28" s="1404">
        <f t="shared" si="0"/>
        <v>150</v>
      </c>
      <c r="H28" s="1401"/>
      <c r="I28" s="1414"/>
    </row>
    <row r="29" spans="1:9" s="393" customFormat="1" ht="17.25">
      <c r="A29" s="1408">
        <v>4</v>
      </c>
      <c r="B29" s="1409" t="s">
        <v>925</v>
      </c>
      <c r="C29" s="1410" t="s">
        <v>5</v>
      </c>
      <c r="D29" s="1183">
        <v>0</v>
      </c>
      <c r="E29" s="1183"/>
      <c r="F29" s="1183">
        <v>0</v>
      </c>
      <c r="G29" s="1404"/>
      <c r="H29" s="1401"/>
      <c r="I29" s="1414"/>
    </row>
    <row r="30" spans="1:9" s="393" customFormat="1" ht="17.25">
      <c r="A30" s="1405"/>
      <c r="B30" s="1415" t="s">
        <v>1034</v>
      </c>
      <c r="C30" s="1407" t="s">
        <v>348</v>
      </c>
      <c r="D30" s="1183">
        <v>1</v>
      </c>
      <c r="E30" s="1183"/>
      <c r="F30" s="1183">
        <v>1</v>
      </c>
      <c r="G30" s="1404"/>
      <c r="H30" s="1401"/>
      <c r="I30" s="1414"/>
    </row>
    <row r="31" spans="1:9" s="393" customFormat="1" ht="17.25">
      <c r="A31" s="1405"/>
      <c r="B31" s="1416" t="s">
        <v>1060</v>
      </c>
      <c r="C31" s="1407" t="s">
        <v>348</v>
      </c>
      <c r="D31" s="1183">
        <v>0</v>
      </c>
      <c r="E31" s="1183"/>
      <c r="F31" s="1183">
        <v>0</v>
      </c>
      <c r="G31" s="1404"/>
      <c r="H31" s="1401"/>
      <c r="I31" s="1414"/>
    </row>
    <row r="32" spans="1:9" s="393" customFormat="1" ht="33">
      <c r="A32" s="1412">
        <v>5</v>
      </c>
      <c r="B32" s="1413" t="s">
        <v>926</v>
      </c>
      <c r="C32" s="1410" t="s">
        <v>349</v>
      </c>
      <c r="D32" s="1182">
        <v>29</v>
      </c>
      <c r="E32" s="1182"/>
      <c r="F32" s="1182">
        <v>40</v>
      </c>
      <c r="G32" s="1404">
        <f t="shared" si="0"/>
        <v>137.93103448275863</v>
      </c>
      <c r="H32" s="1401"/>
      <c r="I32" s="1414"/>
    </row>
    <row r="33" spans="1:9" s="393" customFormat="1" ht="17.25">
      <c r="A33" s="1412">
        <v>6</v>
      </c>
      <c r="B33" s="1413" t="s">
        <v>927</v>
      </c>
      <c r="C33" s="1387" t="s">
        <v>350</v>
      </c>
      <c r="D33" s="855"/>
      <c r="E33" s="855"/>
      <c r="F33" s="855"/>
      <c r="G33" s="1404"/>
      <c r="H33" s="1401"/>
      <c r="I33" s="1414"/>
    </row>
    <row r="34" spans="1:9" s="393" customFormat="1" ht="17.25">
      <c r="A34" s="1412">
        <v>7</v>
      </c>
      <c r="B34" s="1413" t="s">
        <v>928</v>
      </c>
      <c r="C34" s="1410" t="s">
        <v>348</v>
      </c>
      <c r="D34" s="855"/>
      <c r="E34" s="855"/>
      <c r="F34" s="855"/>
      <c r="G34" s="1404"/>
      <c r="H34" s="1401"/>
      <c r="I34" s="1414"/>
    </row>
    <row r="35" spans="1:9" s="393" customFormat="1" ht="17.25">
      <c r="A35" s="1405">
        <v>8</v>
      </c>
      <c r="B35" s="1417" t="s">
        <v>929</v>
      </c>
      <c r="C35" s="1410" t="s">
        <v>348</v>
      </c>
      <c r="D35" s="1184"/>
      <c r="E35" s="1184"/>
      <c r="F35" s="1184"/>
      <c r="G35" s="1404"/>
      <c r="H35" s="1401"/>
      <c r="I35" s="1414"/>
    </row>
    <row r="36" spans="1:9" s="393" customFormat="1" ht="17.25">
      <c r="A36" s="1412">
        <v>9</v>
      </c>
      <c r="B36" s="1413" t="s">
        <v>930</v>
      </c>
      <c r="C36" s="1410" t="s">
        <v>348</v>
      </c>
      <c r="D36" s="1184"/>
      <c r="E36" s="1184"/>
      <c r="F36" s="1184"/>
      <c r="G36" s="1404"/>
      <c r="H36" s="1401"/>
      <c r="I36" s="1414"/>
    </row>
    <row r="37" spans="1:9" ht="17.25" thickBot="1">
      <c r="A37" s="1418"/>
      <c r="B37" s="1419"/>
      <c r="C37" s="1420"/>
      <c r="D37" s="1421"/>
      <c r="E37" s="1421"/>
      <c r="F37" s="1421"/>
      <c r="G37" s="1421"/>
      <c r="H37" s="1421"/>
      <c r="I37" s="1422"/>
    </row>
  </sheetData>
  <mergeCells count="11">
    <mergeCell ref="A3:I3"/>
    <mergeCell ref="A4:I4"/>
    <mergeCell ref="A1:I1"/>
    <mergeCell ref="A5:A6"/>
    <mergeCell ref="B5:B6"/>
    <mergeCell ref="C5:C6"/>
    <mergeCell ref="I5:I6"/>
    <mergeCell ref="A2:I2"/>
    <mergeCell ref="D5:D6"/>
    <mergeCell ref="E5:F5"/>
    <mergeCell ref="G5:H5"/>
  </mergeCells>
  <printOptions horizontalCentered="1"/>
  <pageMargins left="0.39370078740157483" right="0.39370078740157483" top="0.51181102362204722" bottom="0.19685039370078741" header="0.31496062992125984" footer="0"/>
  <pageSetup paperSize="9" scale="80" fitToHeight="0" orientation="landscape" useFirstPageNumber="1" r:id="rId1"/>
  <headerFooter alignWithMargins="0">
    <oddHeader>&amp;C&amp;P</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74"/>
  <sheetViews>
    <sheetView workbookViewId="0">
      <selection activeCell="J18" sqref="J18"/>
    </sheetView>
  </sheetViews>
  <sheetFormatPr defaultColWidth="11.42578125" defaultRowHeight="16.5"/>
  <cols>
    <col min="1" max="1" width="31.42578125" style="155" customWidth="1"/>
    <col min="2" max="2" width="11.140625" style="155" customWidth="1"/>
    <col min="3" max="3" width="2.140625" style="155" customWidth="1"/>
    <col min="4" max="4" width="10.85546875" style="155" customWidth="1"/>
    <col min="5" max="9" width="13.42578125" style="155" hidden="1" customWidth="1"/>
    <col min="10" max="10" width="13.42578125" style="155" customWidth="1"/>
    <col min="11" max="11" width="11" style="155" customWidth="1"/>
    <col min="12" max="12" width="1.85546875" style="155" customWidth="1"/>
    <col min="13" max="13" width="9.85546875" style="155" customWidth="1"/>
    <col min="14" max="14" width="11" style="155" customWidth="1"/>
    <col min="15" max="15" width="2" style="155" customWidth="1"/>
    <col min="16" max="16" width="10.140625" style="155" customWidth="1"/>
    <col min="17" max="17" width="11.42578125" style="155" customWidth="1"/>
    <col min="18" max="18" width="1.85546875" style="155" customWidth="1"/>
    <col min="19" max="19" width="9.5703125" style="155" customWidth="1"/>
    <col min="20" max="20" width="11.140625" style="155" customWidth="1"/>
    <col min="21" max="21" width="1.42578125" style="155" customWidth="1"/>
    <col min="22" max="22" width="10.85546875" style="155" customWidth="1"/>
    <col min="23" max="16384" width="11.42578125" style="155"/>
  </cols>
  <sheetData>
    <row r="1" spans="1:25" ht="33.75" customHeight="1">
      <c r="H1" s="1585"/>
      <c r="I1" s="1585"/>
      <c r="V1" s="173" t="s">
        <v>277</v>
      </c>
      <c r="W1" s="192"/>
      <c r="X1" s="192"/>
      <c r="Y1" s="192"/>
    </row>
    <row r="2" spans="1:25" ht="30.75" customHeight="1">
      <c r="A2" s="1587" t="s">
        <v>134</v>
      </c>
      <c r="B2" s="1587"/>
      <c r="C2" s="1587"/>
      <c r="D2" s="1587"/>
      <c r="E2" s="1587"/>
      <c r="F2" s="1587"/>
      <c r="G2" s="1587"/>
      <c r="H2" s="1587"/>
      <c r="I2" s="1587"/>
      <c r="J2" s="1587"/>
      <c r="K2" s="1587"/>
      <c r="L2" s="1587"/>
      <c r="M2" s="1587"/>
      <c r="N2" s="1587"/>
      <c r="O2" s="1587"/>
      <c r="P2" s="1587"/>
      <c r="Q2" s="1587"/>
      <c r="R2" s="1587"/>
      <c r="S2" s="1587"/>
      <c r="T2" s="1587"/>
    </row>
    <row r="3" spans="1:25" ht="14.25" customHeight="1">
      <c r="A3" s="141"/>
      <c r="B3" s="141"/>
      <c r="C3" s="141"/>
      <c r="D3" s="141"/>
      <c r="E3" s="141"/>
      <c r="F3" s="141"/>
      <c r="G3" s="141"/>
      <c r="H3" s="1585"/>
      <c r="I3" s="1585"/>
    </row>
    <row r="4" spans="1:25" ht="27" customHeight="1">
      <c r="A4" s="142"/>
      <c r="B4" s="142"/>
      <c r="C4" s="142"/>
      <c r="D4" s="142"/>
      <c r="E4" s="142"/>
      <c r="F4" s="142"/>
      <c r="G4" s="142"/>
      <c r="H4" s="1586" t="s">
        <v>135</v>
      </c>
      <c r="I4" s="1586"/>
      <c r="J4" s="1586"/>
      <c r="K4" s="1586"/>
      <c r="L4" s="1586"/>
      <c r="M4" s="1586"/>
      <c r="N4" s="1586"/>
      <c r="O4" s="1586"/>
      <c r="P4" s="1586"/>
      <c r="Q4" s="1586"/>
      <c r="R4" s="1586"/>
      <c r="S4" s="1586"/>
      <c r="T4" s="1586"/>
    </row>
    <row r="5" spans="1:25" ht="43.5" customHeight="1">
      <c r="A5" s="156"/>
      <c r="B5" s="1588" t="s">
        <v>136</v>
      </c>
      <c r="C5" s="1589"/>
      <c r="D5" s="1590"/>
      <c r="E5" s="143" t="s">
        <v>137</v>
      </c>
      <c r="F5" s="143" t="s">
        <v>138</v>
      </c>
      <c r="G5" s="143" t="s">
        <v>139</v>
      </c>
      <c r="H5" s="143" t="s">
        <v>140</v>
      </c>
      <c r="I5" s="143" t="s">
        <v>141</v>
      </c>
      <c r="J5" s="163" t="s">
        <v>215</v>
      </c>
      <c r="K5" s="1588" t="s">
        <v>142</v>
      </c>
      <c r="L5" s="1589"/>
      <c r="M5" s="1590"/>
      <c r="N5" s="1588" t="s">
        <v>143</v>
      </c>
      <c r="O5" s="1589"/>
      <c r="P5" s="1590"/>
      <c r="Q5" s="1588" t="s">
        <v>144</v>
      </c>
      <c r="R5" s="1589"/>
      <c r="S5" s="1590"/>
      <c r="T5" s="1588" t="s">
        <v>145</v>
      </c>
      <c r="U5" s="1589"/>
      <c r="V5" s="1590"/>
    </row>
    <row r="6" spans="1:25" s="167" customFormat="1" ht="36" hidden="1" customHeight="1">
      <c r="A6" s="164" t="s">
        <v>283</v>
      </c>
      <c r="B6" s="165"/>
      <c r="C6" s="165"/>
      <c r="D6" s="165"/>
      <c r="E6" s="165"/>
      <c r="F6" s="165"/>
      <c r="G6" s="165"/>
      <c r="H6" s="165"/>
      <c r="I6" s="165"/>
      <c r="J6" s="166"/>
      <c r="K6" s="165"/>
      <c r="L6" s="165"/>
      <c r="M6" s="165"/>
      <c r="N6" s="165"/>
      <c r="O6" s="165"/>
      <c r="P6" s="165"/>
      <c r="Q6" s="165"/>
      <c r="R6" s="165"/>
      <c r="S6" s="165"/>
      <c r="T6" s="176"/>
    </row>
    <row r="7" spans="1:25" s="148" customFormat="1" ht="24.75" customHeight="1">
      <c r="A7" s="144" t="s">
        <v>146</v>
      </c>
      <c r="B7" s="195" t="e">
        <f>+J7+K7+N7+Q7+T7</f>
        <v>#REF!</v>
      </c>
      <c r="C7" s="180" t="s">
        <v>286</v>
      </c>
      <c r="D7" s="197" t="e">
        <f>+B41</f>
        <v>#REF!</v>
      </c>
      <c r="E7" s="146"/>
      <c r="F7" s="147">
        <f>F8-F9</f>
        <v>-10360</v>
      </c>
      <c r="G7" s="147"/>
      <c r="H7" s="147">
        <f>H8-H9</f>
        <v>-14960</v>
      </c>
      <c r="I7" s="147">
        <f>I8-I9</f>
        <v>-14800</v>
      </c>
      <c r="J7" s="147">
        <f>+J8-J9</f>
        <v>0</v>
      </c>
      <c r="K7" s="193" t="e">
        <f>+K8-K9</f>
        <v>#REF!</v>
      </c>
      <c r="L7" s="184" t="s">
        <v>286</v>
      </c>
      <c r="M7" s="199" t="e">
        <f>+K41</f>
        <v>#REF!</v>
      </c>
      <c r="N7" s="193" t="e">
        <f>+N8-N9</f>
        <v>#REF!</v>
      </c>
      <c r="O7" s="184" t="s">
        <v>286</v>
      </c>
      <c r="P7" s="199" t="e">
        <f>+N41</f>
        <v>#REF!</v>
      </c>
      <c r="Q7" s="193" t="e">
        <f>+Q8-Q9</f>
        <v>#REF!</v>
      </c>
      <c r="R7" s="184" t="s">
        <v>286</v>
      </c>
      <c r="S7" s="199" t="e">
        <f>+Q41</f>
        <v>#REF!</v>
      </c>
      <c r="T7" s="193" t="e">
        <f>+T8-T9</f>
        <v>#REF!</v>
      </c>
      <c r="U7" s="187" t="s">
        <v>286</v>
      </c>
      <c r="V7" s="199" t="e">
        <f>+T41</f>
        <v>#REF!</v>
      </c>
    </row>
    <row r="8" spans="1:25" s="159" customFormat="1" ht="24.75" customHeight="1">
      <c r="A8" s="157" t="s">
        <v>147</v>
      </c>
      <c r="B8" s="196" t="e">
        <f t="shared" ref="B8:B18" si="0">+J8+K8+N8+Q8+T8</f>
        <v>#REF!</v>
      </c>
      <c r="C8" s="181" t="s">
        <v>286</v>
      </c>
      <c r="D8" s="198" t="e">
        <f t="shared" ref="D8:D39" si="1">+B42</f>
        <v>#REF!</v>
      </c>
      <c r="E8" s="158"/>
      <c r="F8" s="152">
        <v>48561</v>
      </c>
      <c r="G8" s="152"/>
      <c r="H8" s="152">
        <v>64000</v>
      </c>
      <c r="I8" s="152">
        <v>76700</v>
      </c>
      <c r="J8" s="152">
        <f>+'BM5 - ok'!H8*1000</f>
        <v>0</v>
      </c>
      <c r="K8" s="194" t="e">
        <f>+'BM5 - ok'!#REF!*1000</f>
        <v>#REF!</v>
      </c>
      <c r="L8" s="182" t="s">
        <v>286</v>
      </c>
      <c r="M8" s="200" t="e">
        <f t="shared" ref="M8:M39" si="2">+K42</f>
        <v>#REF!</v>
      </c>
      <c r="N8" s="194" t="e">
        <f>+'BM5 - ok'!#REF!*1000</f>
        <v>#REF!</v>
      </c>
      <c r="O8" s="182" t="s">
        <v>286</v>
      </c>
      <c r="P8" s="200" t="e">
        <f t="shared" ref="P8:P39" si="3">+N42</f>
        <v>#REF!</v>
      </c>
      <c r="Q8" s="194" t="e">
        <f>+'BM5 - ok'!#REF!*1000</f>
        <v>#REF!</v>
      </c>
      <c r="R8" s="182" t="s">
        <v>286</v>
      </c>
      <c r="S8" s="200" t="e">
        <f t="shared" ref="S8:S39" si="4">+Q42</f>
        <v>#REF!</v>
      </c>
      <c r="T8" s="194" t="e">
        <f>+'BM5 - ok'!#REF!*1000</f>
        <v>#REF!</v>
      </c>
      <c r="U8" s="188" t="s">
        <v>286</v>
      </c>
      <c r="V8" s="200" t="e">
        <f t="shared" ref="V8:V39" si="5">+T42</f>
        <v>#REF!</v>
      </c>
    </row>
    <row r="9" spans="1:25" s="159" customFormat="1" ht="24.75" customHeight="1">
      <c r="A9" s="157" t="s">
        <v>148</v>
      </c>
      <c r="B9" s="196" t="e">
        <f t="shared" si="0"/>
        <v>#REF!</v>
      </c>
      <c r="C9" s="181" t="s">
        <v>286</v>
      </c>
      <c r="D9" s="198" t="e">
        <f t="shared" si="1"/>
        <v>#REF!</v>
      </c>
      <c r="E9" s="158"/>
      <c r="F9" s="152">
        <v>58921</v>
      </c>
      <c r="G9" s="160"/>
      <c r="H9" s="160">
        <v>78960</v>
      </c>
      <c r="I9" s="160">
        <v>91500</v>
      </c>
      <c r="J9" s="152">
        <f>0.9*J10</f>
        <v>0</v>
      </c>
      <c r="K9" s="194" t="e">
        <f>0.9*K10</f>
        <v>#REF!</v>
      </c>
      <c r="L9" s="182" t="s">
        <v>286</v>
      </c>
      <c r="M9" s="200" t="e">
        <f t="shared" si="2"/>
        <v>#REF!</v>
      </c>
      <c r="N9" s="194" t="e">
        <f>0.9*N10</f>
        <v>#REF!</v>
      </c>
      <c r="O9" s="182" t="s">
        <v>286</v>
      </c>
      <c r="P9" s="200" t="e">
        <f t="shared" si="3"/>
        <v>#REF!</v>
      </c>
      <c r="Q9" s="194" t="e">
        <f>0.9*Q10</f>
        <v>#REF!</v>
      </c>
      <c r="R9" s="182" t="s">
        <v>286</v>
      </c>
      <c r="S9" s="200" t="e">
        <f t="shared" si="4"/>
        <v>#REF!</v>
      </c>
      <c r="T9" s="194" t="e">
        <f>0.9*T10</f>
        <v>#REF!</v>
      </c>
      <c r="U9" s="188" t="s">
        <v>286</v>
      </c>
      <c r="V9" s="200" t="e">
        <f t="shared" si="5"/>
        <v>#REF!</v>
      </c>
    </row>
    <row r="10" spans="1:25" s="159" customFormat="1" ht="24.75" customHeight="1">
      <c r="A10" s="157" t="s">
        <v>149</v>
      </c>
      <c r="B10" s="196" t="e">
        <f t="shared" si="0"/>
        <v>#REF!</v>
      </c>
      <c r="C10" s="181" t="s">
        <v>286</v>
      </c>
      <c r="D10" s="198" t="e">
        <f t="shared" si="1"/>
        <v>#REF!</v>
      </c>
      <c r="E10" s="158"/>
      <c r="F10" s="152">
        <v>62682</v>
      </c>
      <c r="G10" s="160"/>
      <c r="H10" s="160">
        <v>84000</v>
      </c>
      <c r="I10" s="160">
        <v>97400</v>
      </c>
      <c r="J10" s="152">
        <f>+'BM5 - ok'!H25*1000</f>
        <v>0</v>
      </c>
      <c r="K10" s="194" t="e">
        <f>+'BM5 - ok'!#REF!*1000</f>
        <v>#REF!</v>
      </c>
      <c r="L10" s="182" t="s">
        <v>286</v>
      </c>
      <c r="M10" s="200" t="e">
        <f t="shared" si="2"/>
        <v>#REF!</v>
      </c>
      <c r="N10" s="194" t="e">
        <f>+'BM5 - ok'!#REF!*1000</f>
        <v>#REF!</v>
      </c>
      <c r="O10" s="182" t="s">
        <v>286</v>
      </c>
      <c r="P10" s="200" t="e">
        <f t="shared" si="3"/>
        <v>#REF!</v>
      </c>
      <c r="Q10" s="194" t="e">
        <f>+'BM5 - ok'!#REF!*1000</f>
        <v>#REF!</v>
      </c>
      <c r="R10" s="182" t="s">
        <v>286</v>
      </c>
      <c r="S10" s="200" t="e">
        <f t="shared" si="4"/>
        <v>#REF!</v>
      </c>
      <c r="T10" s="194" t="e">
        <f>+'BM5 - ok'!#REF!*1000</f>
        <v>#REF!</v>
      </c>
      <c r="U10" s="188" t="s">
        <v>286</v>
      </c>
      <c r="V10" s="200" t="e">
        <f t="shared" si="5"/>
        <v>#REF!</v>
      </c>
    </row>
    <row r="11" spans="1:25" s="159" customFormat="1" ht="15" customHeight="1">
      <c r="A11" s="157"/>
      <c r="B11" s="178"/>
      <c r="C11" s="181"/>
      <c r="D11" s="174"/>
      <c r="E11" s="158"/>
      <c r="F11" s="152"/>
      <c r="G11" s="152"/>
      <c r="H11" s="152"/>
      <c r="I11" s="152"/>
      <c r="J11" s="152"/>
      <c r="K11" s="179"/>
      <c r="L11" s="182"/>
      <c r="M11" s="175"/>
      <c r="N11" s="179"/>
      <c r="O11" s="182"/>
      <c r="P11" s="175"/>
      <c r="Q11" s="179"/>
      <c r="R11" s="182"/>
      <c r="S11" s="175"/>
      <c r="T11" s="179"/>
      <c r="U11" s="188"/>
      <c r="V11" s="189"/>
    </row>
    <row r="12" spans="1:25" s="148" customFormat="1" ht="24.75" customHeight="1">
      <c r="A12" s="150" t="s">
        <v>150</v>
      </c>
      <c r="B12" s="1579">
        <f t="shared" si="0"/>
        <v>-11500</v>
      </c>
      <c r="C12" s="1580"/>
      <c r="D12" s="1581"/>
      <c r="E12" s="151"/>
      <c r="F12" s="161">
        <f>F13-F14</f>
        <v>-894</v>
      </c>
      <c r="G12" s="161"/>
      <c r="H12" s="161">
        <v>-1300</v>
      </c>
      <c r="I12" s="161">
        <v>-1391</v>
      </c>
      <c r="J12" s="152">
        <v>-3000</v>
      </c>
      <c r="K12" s="1582">
        <v>-1500</v>
      </c>
      <c r="L12" s="1583"/>
      <c r="M12" s="1584"/>
      <c r="N12" s="1582">
        <v>-2000</v>
      </c>
      <c r="O12" s="1583"/>
      <c r="P12" s="1584"/>
      <c r="Q12" s="1582">
        <v>-2500</v>
      </c>
      <c r="R12" s="1583"/>
      <c r="S12" s="1584"/>
      <c r="T12" s="1582">
        <v>-2500</v>
      </c>
      <c r="U12" s="1583"/>
      <c r="V12" s="1584"/>
    </row>
    <row r="13" spans="1:25" s="159" customFormat="1" ht="24.75" hidden="1" customHeight="1">
      <c r="A13" s="157" t="s">
        <v>151</v>
      </c>
      <c r="B13" s="177">
        <f t="shared" si="0"/>
        <v>0</v>
      </c>
      <c r="C13" s="181" t="s">
        <v>286</v>
      </c>
      <c r="D13" s="174">
        <f t="shared" si="1"/>
        <v>0</v>
      </c>
      <c r="E13" s="158"/>
      <c r="F13" s="152">
        <v>6030</v>
      </c>
      <c r="G13" s="152"/>
      <c r="H13" s="152">
        <v>7055</v>
      </c>
      <c r="I13" s="152">
        <v>7549</v>
      </c>
      <c r="J13" s="152"/>
      <c r="K13" s="179"/>
      <c r="L13" s="182" t="s">
        <v>286</v>
      </c>
      <c r="M13" s="175">
        <f t="shared" si="2"/>
        <v>0</v>
      </c>
      <c r="N13" s="179"/>
      <c r="O13" s="182" t="s">
        <v>286</v>
      </c>
      <c r="P13" s="175">
        <f t="shared" si="3"/>
        <v>0</v>
      </c>
      <c r="Q13" s="179"/>
      <c r="R13" s="182" t="s">
        <v>286</v>
      </c>
      <c r="S13" s="175">
        <f t="shared" si="4"/>
        <v>0</v>
      </c>
      <c r="T13" s="179"/>
      <c r="U13" s="188" t="s">
        <v>286</v>
      </c>
      <c r="V13" s="189">
        <f t="shared" si="5"/>
        <v>0</v>
      </c>
    </row>
    <row r="14" spans="1:25" s="159" customFormat="1" ht="24.75" hidden="1" customHeight="1">
      <c r="A14" s="157" t="s">
        <v>152</v>
      </c>
      <c r="B14" s="177">
        <f t="shared" si="0"/>
        <v>0</v>
      </c>
      <c r="C14" s="181" t="s">
        <v>286</v>
      </c>
      <c r="D14" s="174">
        <f t="shared" si="1"/>
        <v>0</v>
      </c>
      <c r="E14" s="158"/>
      <c r="F14" s="152">
        <v>6924</v>
      </c>
      <c r="G14" s="152"/>
      <c r="H14" s="152">
        <v>8355</v>
      </c>
      <c r="I14" s="152">
        <v>8940</v>
      </c>
      <c r="J14" s="152"/>
      <c r="K14" s="179"/>
      <c r="L14" s="182" t="s">
        <v>286</v>
      </c>
      <c r="M14" s="175">
        <f t="shared" si="2"/>
        <v>0</v>
      </c>
      <c r="N14" s="179"/>
      <c r="O14" s="182" t="s">
        <v>286</v>
      </c>
      <c r="P14" s="175">
        <f t="shared" si="3"/>
        <v>0</v>
      </c>
      <c r="Q14" s="179"/>
      <c r="R14" s="182" t="s">
        <v>286</v>
      </c>
      <c r="S14" s="175">
        <f t="shared" si="4"/>
        <v>0</v>
      </c>
      <c r="T14" s="179"/>
      <c r="U14" s="188" t="s">
        <v>286</v>
      </c>
      <c r="V14" s="189">
        <f t="shared" si="5"/>
        <v>0</v>
      </c>
    </row>
    <row r="15" spans="1:25" s="148" customFormat="1" ht="24.75" customHeight="1">
      <c r="A15" s="150" t="s">
        <v>153</v>
      </c>
      <c r="B15" s="1579">
        <f t="shared" si="0"/>
        <v>-34086</v>
      </c>
      <c r="C15" s="1580"/>
      <c r="D15" s="1581"/>
      <c r="E15" s="151"/>
      <c r="F15" s="161">
        <f>F16-F17</f>
        <v>-2168</v>
      </c>
      <c r="G15" s="161"/>
      <c r="H15" s="161">
        <f>H16-H17</f>
        <v>-2432</v>
      </c>
      <c r="I15" s="161">
        <f>I16-I17</f>
        <v>-2602</v>
      </c>
      <c r="J15" s="152">
        <v>-5124</v>
      </c>
      <c r="K15" s="1582">
        <v>-6950</v>
      </c>
      <c r="L15" s="1583"/>
      <c r="M15" s="1584"/>
      <c r="N15" s="1582">
        <v>-6452</v>
      </c>
      <c r="O15" s="1583"/>
      <c r="P15" s="1584"/>
      <c r="Q15" s="1582">
        <v>-7109</v>
      </c>
      <c r="R15" s="1583"/>
      <c r="S15" s="1584"/>
      <c r="T15" s="1582">
        <v>-8451</v>
      </c>
      <c r="U15" s="1583"/>
      <c r="V15" s="1584"/>
    </row>
    <row r="16" spans="1:25" s="159" customFormat="1" ht="24.75" hidden="1" customHeight="1">
      <c r="A16" s="157" t="s">
        <v>151</v>
      </c>
      <c r="B16" s="177">
        <f t="shared" si="0"/>
        <v>0</v>
      </c>
      <c r="C16" s="181" t="s">
        <v>286</v>
      </c>
      <c r="D16" s="174">
        <f t="shared" si="1"/>
        <v>0</v>
      </c>
      <c r="E16" s="158"/>
      <c r="F16" s="152">
        <v>1093</v>
      </c>
      <c r="G16" s="152"/>
      <c r="H16" s="152">
        <v>1268</v>
      </c>
      <c r="I16" s="152">
        <v>1357</v>
      </c>
      <c r="J16" s="152"/>
      <c r="K16" s="179"/>
      <c r="L16" s="182" t="s">
        <v>286</v>
      </c>
      <c r="M16" s="175">
        <f t="shared" si="2"/>
        <v>0</v>
      </c>
      <c r="N16" s="179"/>
      <c r="O16" s="182" t="s">
        <v>286</v>
      </c>
      <c r="P16" s="175">
        <f t="shared" si="3"/>
        <v>0</v>
      </c>
      <c r="Q16" s="179"/>
      <c r="R16" s="182" t="s">
        <v>286</v>
      </c>
      <c r="S16" s="175">
        <f t="shared" si="4"/>
        <v>0</v>
      </c>
      <c r="T16" s="179"/>
      <c r="U16" s="188" t="s">
        <v>286</v>
      </c>
      <c r="V16" s="189">
        <f t="shared" si="5"/>
        <v>0</v>
      </c>
    </row>
    <row r="17" spans="1:22" s="159" customFormat="1" ht="24.75" hidden="1" customHeight="1">
      <c r="A17" s="157" t="s">
        <v>152</v>
      </c>
      <c r="B17" s="177">
        <f t="shared" si="0"/>
        <v>0</v>
      </c>
      <c r="C17" s="181" t="s">
        <v>286</v>
      </c>
      <c r="D17" s="174">
        <f t="shared" si="1"/>
        <v>0</v>
      </c>
      <c r="E17" s="158"/>
      <c r="F17" s="152">
        <v>3261</v>
      </c>
      <c r="G17" s="152"/>
      <c r="H17" s="152">
        <v>3700</v>
      </c>
      <c r="I17" s="152">
        <v>3959</v>
      </c>
      <c r="J17" s="152"/>
      <c r="K17" s="179"/>
      <c r="L17" s="182" t="s">
        <v>286</v>
      </c>
      <c r="M17" s="175">
        <f t="shared" si="2"/>
        <v>0</v>
      </c>
      <c r="N17" s="179"/>
      <c r="O17" s="182" t="s">
        <v>286</v>
      </c>
      <c r="P17" s="175">
        <f t="shared" si="3"/>
        <v>0</v>
      </c>
      <c r="Q17" s="179"/>
      <c r="R17" s="182" t="s">
        <v>286</v>
      </c>
      <c r="S17" s="175">
        <f t="shared" si="4"/>
        <v>0</v>
      </c>
      <c r="T17" s="179"/>
      <c r="U17" s="188" t="s">
        <v>286</v>
      </c>
      <c r="V17" s="189">
        <f t="shared" si="5"/>
        <v>0</v>
      </c>
    </row>
    <row r="18" spans="1:22" s="148" customFormat="1" ht="24.75" customHeight="1">
      <c r="A18" s="150" t="s">
        <v>154</v>
      </c>
      <c r="B18" s="1579">
        <f t="shared" si="0"/>
        <v>32038</v>
      </c>
      <c r="C18" s="1580"/>
      <c r="D18" s="1581"/>
      <c r="E18" s="151"/>
      <c r="F18" s="161">
        <v>6430</v>
      </c>
      <c r="G18" s="161"/>
      <c r="H18" s="161">
        <v>7257</v>
      </c>
      <c r="I18" s="161">
        <v>8100</v>
      </c>
      <c r="J18" s="152">
        <v>6500</v>
      </c>
      <c r="K18" s="1582">
        <v>5700</v>
      </c>
      <c r="L18" s="1583"/>
      <c r="M18" s="1584"/>
      <c r="N18" s="1582">
        <v>6270</v>
      </c>
      <c r="O18" s="1583"/>
      <c r="P18" s="1584"/>
      <c r="Q18" s="1582">
        <v>6717</v>
      </c>
      <c r="R18" s="1583"/>
      <c r="S18" s="1584"/>
      <c r="T18" s="1582">
        <v>6851</v>
      </c>
      <c r="U18" s="1583"/>
      <c r="V18" s="1584"/>
    </row>
    <row r="19" spans="1:22" s="159" customFormat="1" ht="24.75" hidden="1" customHeight="1">
      <c r="A19" s="157" t="s">
        <v>155</v>
      </c>
      <c r="B19" s="177">
        <f>+SUM(J19:T19)</f>
        <v>0</v>
      </c>
      <c r="C19" s="181" t="s">
        <v>286</v>
      </c>
      <c r="D19" s="174">
        <f t="shared" si="1"/>
        <v>0</v>
      </c>
      <c r="E19" s="158"/>
      <c r="F19" s="152">
        <v>250</v>
      </c>
      <c r="G19" s="152"/>
      <c r="H19" s="152">
        <v>257</v>
      </c>
      <c r="I19" s="152">
        <v>260</v>
      </c>
      <c r="J19" s="152"/>
      <c r="K19" s="179"/>
      <c r="L19" s="182" t="s">
        <v>286</v>
      </c>
      <c r="M19" s="175">
        <f t="shared" si="2"/>
        <v>0</v>
      </c>
      <c r="N19" s="179"/>
      <c r="O19" s="182" t="s">
        <v>286</v>
      </c>
      <c r="P19" s="175">
        <f t="shared" si="3"/>
        <v>0</v>
      </c>
      <c r="Q19" s="179"/>
      <c r="R19" s="182" t="s">
        <v>286</v>
      </c>
      <c r="S19" s="175">
        <f t="shared" si="4"/>
        <v>0</v>
      </c>
      <c r="T19" s="179"/>
      <c r="U19" s="188" t="s">
        <v>286</v>
      </c>
      <c r="V19" s="189">
        <f t="shared" si="5"/>
        <v>0</v>
      </c>
    </row>
    <row r="20" spans="1:22" s="159" customFormat="1" ht="24.75" hidden="1" customHeight="1">
      <c r="A20" s="157" t="s">
        <v>156</v>
      </c>
      <c r="B20" s="177">
        <f>+SUM(J20:T20)</f>
        <v>0</v>
      </c>
      <c r="C20" s="181" t="s">
        <v>286</v>
      </c>
      <c r="D20" s="174">
        <f t="shared" si="1"/>
        <v>0</v>
      </c>
      <c r="E20" s="158"/>
      <c r="F20" s="152">
        <v>6180</v>
      </c>
      <c r="G20" s="152"/>
      <c r="H20" s="152">
        <v>7000</v>
      </c>
      <c r="I20" s="152">
        <v>7840</v>
      </c>
      <c r="J20" s="152"/>
      <c r="K20" s="179"/>
      <c r="L20" s="182" t="s">
        <v>286</v>
      </c>
      <c r="M20" s="175">
        <f t="shared" si="2"/>
        <v>0</v>
      </c>
      <c r="N20" s="179"/>
      <c r="O20" s="182" t="s">
        <v>286</v>
      </c>
      <c r="P20" s="175">
        <f t="shared" si="3"/>
        <v>0</v>
      </c>
      <c r="Q20" s="179"/>
      <c r="R20" s="182" t="s">
        <v>286</v>
      </c>
      <c r="S20" s="175">
        <f t="shared" si="4"/>
        <v>0</v>
      </c>
      <c r="T20" s="179"/>
      <c r="U20" s="188" t="s">
        <v>286</v>
      </c>
      <c r="V20" s="189">
        <f t="shared" si="5"/>
        <v>0</v>
      </c>
    </row>
    <row r="21" spans="1:22" s="159" customFormat="1" ht="21.75" customHeight="1">
      <c r="A21" s="157"/>
      <c r="B21" s="177"/>
      <c r="C21" s="181"/>
      <c r="D21" s="174"/>
      <c r="E21" s="158"/>
      <c r="F21" s="152"/>
      <c r="G21" s="152"/>
      <c r="H21" s="152"/>
      <c r="I21" s="152"/>
      <c r="J21" s="152"/>
      <c r="K21" s="179"/>
      <c r="L21" s="182"/>
      <c r="M21" s="175"/>
      <c r="N21" s="179"/>
      <c r="O21" s="182"/>
      <c r="P21" s="175"/>
      <c r="Q21" s="179"/>
      <c r="R21" s="182"/>
      <c r="S21" s="175"/>
      <c r="T21" s="179"/>
      <c r="U21" s="188"/>
      <c r="V21" s="189"/>
    </row>
    <row r="22" spans="1:22" s="148" customFormat="1" ht="24.75" customHeight="1">
      <c r="A22" s="153" t="s">
        <v>157</v>
      </c>
      <c r="B22" s="196" t="e">
        <f t="shared" ref="B22:B39" si="6">+J22+K22+N22+Q22+T22</f>
        <v>#REF!</v>
      </c>
      <c r="C22" s="181" t="s">
        <v>286</v>
      </c>
      <c r="D22" s="198" t="e">
        <f t="shared" si="1"/>
        <v>#REF!</v>
      </c>
      <c r="E22" s="154"/>
      <c r="F22" s="161">
        <v>-6992</v>
      </c>
      <c r="G22" s="161"/>
      <c r="H22" s="161">
        <v>-11435</v>
      </c>
      <c r="I22" s="161">
        <v>-10690</v>
      </c>
      <c r="J22" s="152">
        <f>+J7+J12+J15+J18</f>
        <v>-1624</v>
      </c>
      <c r="K22" s="194" t="e">
        <f>+K7+K12+K15+K18</f>
        <v>#REF!</v>
      </c>
      <c r="L22" s="182" t="s">
        <v>286</v>
      </c>
      <c r="M22" s="200" t="e">
        <f t="shared" si="2"/>
        <v>#REF!</v>
      </c>
      <c r="N22" s="194" t="e">
        <f>+N7+N12+N15+N18</f>
        <v>#REF!</v>
      </c>
      <c r="O22" s="182" t="s">
        <v>286</v>
      </c>
      <c r="P22" s="200" t="e">
        <f t="shared" si="3"/>
        <v>#REF!</v>
      </c>
      <c r="Q22" s="194" t="e">
        <f>+Q7+Q12+Q15+Q18</f>
        <v>#REF!</v>
      </c>
      <c r="R22" s="182" t="s">
        <v>286</v>
      </c>
      <c r="S22" s="200" t="e">
        <f t="shared" si="4"/>
        <v>#REF!</v>
      </c>
      <c r="T22" s="194" t="e">
        <f>+T7+T12+T15+T18</f>
        <v>#REF!</v>
      </c>
      <c r="U22" s="188" t="s">
        <v>286</v>
      </c>
      <c r="V22" s="200" t="e">
        <f t="shared" si="5"/>
        <v>#REF!</v>
      </c>
    </row>
    <row r="23" spans="1:22" s="159" customFormat="1" ht="19.5" customHeight="1">
      <c r="A23" s="157"/>
      <c r="B23" s="177"/>
      <c r="C23" s="181"/>
      <c r="D23" s="198"/>
      <c r="E23" s="158"/>
      <c r="F23" s="152"/>
      <c r="G23" s="152"/>
      <c r="H23" s="152"/>
      <c r="I23" s="152"/>
      <c r="J23" s="152"/>
      <c r="K23" s="194"/>
      <c r="L23" s="182"/>
      <c r="M23" s="200"/>
      <c r="N23" s="194"/>
      <c r="O23" s="182"/>
      <c r="P23" s="200"/>
      <c r="Q23" s="194"/>
      <c r="R23" s="182"/>
      <c r="S23" s="200"/>
      <c r="T23" s="194"/>
      <c r="U23" s="188"/>
      <c r="V23" s="189"/>
    </row>
    <row r="24" spans="1:22" s="159" customFormat="1" ht="24.75" customHeight="1">
      <c r="A24" s="153" t="s">
        <v>158</v>
      </c>
      <c r="B24" s="196" t="e">
        <f t="shared" si="6"/>
        <v>#REF!</v>
      </c>
      <c r="C24" s="181" t="s">
        <v>286</v>
      </c>
      <c r="D24" s="198" t="e">
        <f t="shared" si="1"/>
        <v>#REF!</v>
      </c>
      <c r="E24" s="158"/>
      <c r="F24" s="152"/>
      <c r="G24" s="152"/>
      <c r="H24" s="152"/>
      <c r="I24" s="152"/>
      <c r="J24" s="152" t="e">
        <f>+J26+J27+J30+J35-3600</f>
        <v>#REF!</v>
      </c>
      <c r="K24" s="194" t="e">
        <f>+K26+K27+K30+K35-3600</f>
        <v>#REF!</v>
      </c>
      <c r="L24" s="182" t="s">
        <v>286</v>
      </c>
      <c r="M24" s="200" t="e">
        <f t="shared" si="2"/>
        <v>#REF!</v>
      </c>
      <c r="N24" s="194" t="e">
        <f>+N26+N27+N30+N35-3600</f>
        <v>#REF!</v>
      </c>
      <c r="O24" s="182" t="s">
        <v>286</v>
      </c>
      <c r="P24" s="200" t="e">
        <f t="shared" si="3"/>
        <v>#REF!</v>
      </c>
      <c r="Q24" s="194" t="e">
        <f>+Q26+Q27+Q30+Q35-3600</f>
        <v>#REF!</v>
      </c>
      <c r="R24" s="182" t="s">
        <v>286</v>
      </c>
      <c r="S24" s="200" t="e">
        <f t="shared" si="4"/>
        <v>#REF!</v>
      </c>
      <c r="T24" s="194" t="e">
        <f>+T26+T27+T30+T35-3600</f>
        <v>#REF!</v>
      </c>
      <c r="U24" s="188" t="s">
        <v>286</v>
      </c>
      <c r="V24" s="200" t="e">
        <f t="shared" si="5"/>
        <v>#REF!</v>
      </c>
    </row>
    <row r="25" spans="1:22" s="159" customFormat="1" ht="21.75" customHeight="1">
      <c r="A25" s="157"/>
      <c r="B25" s="177"/>
      <c r="C25" s="181"/>
      <c r="D25" s="174"/>
      <c r="E25" s="158"/>
      <c r="F25" s="152"/>
      <c r="G25" s="152"/>
      <c r="H25" s="152"/>
      <c r="I25" s="152"/>
      <c r="J25" s="152"/>
      <c r="K25" s="194"/>
      <c r="L25" s="182"/>
      <c r="M25" s="200"/>
      <c r="N25" s="194"/>
      <c r="O25" s="182"/>
      <c r="P25" s="200"/>
      <c r="Q25" s="194"/>
      <c r="R25" s="182"/>
      <c r="S25" s="200"/>
      <c r="T25" s="194"/>
      <c r="U25" s="188"/>
      <c r="V25" s="189"/>
    </row>
    <row r="26" spans="1:22" s="148" customFormat="1" ht="24.75" customHeight="1">
      <c r="A26" s="150" t="s">
        <v>159</v>
      </c>
      <c r="B26" s="196" t="e">
        <f t="shared" si="6"/>
        <v>#REF!</v>
      </c>
      <c r="C26" s="181" t="s">
        <v>286</v>
      </c>
      <c r="D26" s="198" t="e">
        <f t="shared" si="1"/>
        <v>#REF!</v>
      </c>
      <c r="E26" s="151"/>
      <c r="F26" s="161"/>
      <c r="G26" s="161"/>
      <c r="H26" s="161"/>
      <c r="I26" s="161"/>
      <c r="J26" s="152" t="e">
        <f>+#REF!*1000-900</f>
        <v>#REF!</v>
      </c>
      <c r="K26" s="194" t="e">
        <f>+#REF!*1000-1000</f>
        <v>#REF!</v>
      </c>
      <c r="L26" s="182" t="s">
        <v>286</v>
      </c>
      <c r="M26" s="200" t="e">
        <f t="shared" si="2"/>
        <v>#REF!</v>
      </c>
      <c r="N26" s="194" t="e">
        <f>+#REF!*1000-1000</f>
        <v>#REF!</v>
      </c>
      <c r="O26" s="182" t="s">
        <v>286</v>
      </c>
      <c r="P26" s="200" t="e">
        <f t="shared" si="3"/>
        <v>#REF!</v>
      </c>
      <c r="Q26" s="194" t="e">
        <f>+#REF!*1000-1100</f>
        <v>#REF!</v>
      </c>
      <c r="R26" s="182" t="s">
        <v>286</v>
      </c>
      <c r="S26" s="200" t="e">
        <f t="shared" si="4"/>
        <v>#REF!</v>
      </c>
      <c r="T26" s="194" t="e">
        <f>+#REF!*1000-1200</f>
        <v>#REF!</v>
      </c>
      <c r="U26" s="188" t="s">
        <v>286</v>
      </c>
      <c r="V26" s="200" t="e">
        <f t="shared" si="5"/>
        <v>#REF!</v>
      </c>
    </row>
    <row r="27" spans="1:22" s="148" customFormat="1" ht="24.75" customHeight="1">
      <c r="A27" s="150" t="s">
        <v>160</v>
      </c>
      <c r="B27" s="1579">
        <f t="shared" si="6"/>
        <v>13505</v>
      </c>
      <c r="C27" s="1580"/>
      <c r="D27" s="1581"/>
      <c r="E27" s="151"/>
      <c r="F27" s="161">
        <v>2045</v>
      </c>
      <c r="G27" s="161"/>
      <c r="H27" s="161">
        <v>964</v>
      </c>
      <c r="I27" s="161">
        <v>562</v>
      </c>
      <c r="J27" s="152">
        <v>2000</v>
      </c>
      <c r="K27" s="1582">
        <v>2730</v>
      </c>
      <c r="L27" s="1583"/>
      <c r="M27" s="1584"/>
      <c r="N27" s="1582">
        <v>2839</v>
      </c>
      <c r="O27" s="1583"/>
      <c r="P27" s="1584"/>
      <c r="Q27" s="1582">
        <v>2924</v>
      </c>
      <c r="R27" s="1583"/>
      <c r="S27" s="1584"/>
      <c r="T27" s="1582">
        <v>3012</v>
      </c>
      <c r="U27" s="1583"/>
      <c r="V27" s="1584"/>
    </row>
    <row r="28" spans="1:22" s="159" customFormat="1" ht="24.75" hidden="1" customHeight="1">
      <c r="A28" s="157" t="s">
        <v>161</v>
      </c>
      <c r="B28" s="177">
        <f t="shared" si="6"/>
        <v>0</v>
      </c>
      <c r="C28" s="181" t="s">
        <v>286</v>
      </c>
      <c r="D28" s="174">
        <f t="shared" si="1"/>
        <v>0</v>
      </c>
      <c r="E28" s="158"/>
      <c r="F28" s="152">
        <v>3397</v>
      </c>
      <c r="G28" s="152"/>
      <c r="H28" s="152">
        <v>2562</v>
      </c>
      <c r="I28" s="152">
        <v>2639</v>
      </c>
      <c r="J28" s="152"/>
      <c r="K28" s="179"/>
      <c r="L28" s="182" t="s">
        <v>286</v>
      </c>
      <c r="M28" s="175">
        <f t="shared" si="2"/>
        <v>0</v>
      </c>
      <c r="N28" s="179"/>
      <c r="O28" s="182" t="s">
        <v>286</v>
      </c>
      <c r="P28" s="175">
        <f t="shared" si="3"/>
        <v>0</v>
      </c>
      <c r="Q28" s="179"/>
      <c r="R28" s="182" t="s">
        <v>286</v>
      </c>
      <c r="S28" s="175">
        <f t="shared" si="4"/>
        <v>0</v>
      </c>
      <c r="T28" s="179"/>
      <c r="U28" s="188" t="s">
        <v>286</v>
      </c>
      <c r="V28" s="189">
        <f t="shared" si="5"/>
        <v>0</v>
      </c>
    </row>
    <row r="29" spans="1:22" s="159" customFormat="1" ht="24.75" hidden="1" customHeight="1">
      <c r="A29" s="157" t="s">
        <v>162</v>
      </c>
      <c r="B29" s="177">
        <f t="shared" si="6"/>
        <v>0</v>
      </c>
      <c r="C29" s="181" t="s">
        <v>286</v>
      </c>
      <c r="D29" s="174">
        <f t="shared" si="1"/>
        <v>0</v>
      </c>
      <c r="E29" s="158"/>
      <c r="F29" s="152">
        <v>1352</v>
      </c>
      <c r="G29" s="152"/>
      <c r="H29" s="152">
        <v>1598</v>
      </c>
      <c r="I29" s="152">
        <v>2077</v>
      </c>
      <c r="J29" s="152"/>
      <c r="K29" s="179"/>
      <c r="L29" s="182" t="s">
        <v>286</v>
      </c>
      <c r="M29" s="175">
        <f t="shared" si="2"/>
        <v>0</v>
      </c>
      <c r="N29" s="179"/>
      <c r="O29" s="182" t="s">
        <v>286</v>
      </c>
      <c r="P29" s="175">
        <f t="shared" si="3"/>
        <v>0</v>
      </c>
      <c r="Q29" s="179"/>
      <c r="R29" s="182" t="s">
        <v>286</v>
      </c>
      <c r="S29" s="175">
        <f t="shared" si="4"/>
        <v>0</v>
      </c>
      <c r="T29" s="179"/>
      <c r="U29" s="188" t="s">
        <v>286</v>
      </c>
      <c r="V29" s="189">
        <f t="shared" si="5"/>
        <v>0</v>
      </c>
    </row>
    <row r="30" spans="1:22" s="148" customFormat="1" ht="24.75" customHeight="1">
      <c r="A30" s="150" t="s">
        <v>163</v>
      </c>
      <c r="B30" s="1579">
        <f t="shared" si="6"/>
        <v>7900</v>
      </c>
      <c r="C30" s="1580"/>
      <c r="D30" s="1581"/>
      <c r="E30" s="151"/>
      <c r="F30" s="161">
        <v>79</v>
      </c>
      <c r="G30" s="161"/>
      <c r="H30" s="161">
        <v>168</v>
      </c>
      <c r="I30" s="161">
        <v>-575</v>
      </c>
      <c r="J30" s="152">
        <v>800</v>
      </c>
      <c r="K30" s="1582">
        <v>1700</v>
      </c>
      <c r="L30" s="1583"/>
      <c r="M30" s="1584"/>
      <c r="N30" s="1582">
        <v>1900</v>
      </c>
      <c r="O30" s="1583"/>
      <c r="P30" s="1584"/>
      <c r="Q30" s="1582">
        <v>1700</v>
      </c>
      <c r="R30" s="1583"/>
      <c r="S30" s="1584"/>
      <c r="T30" s="1582">
        <v>1800</v>
      </c>
      <c r="U30" s="1583"/>
      <c r="V30" s="1584"/>
    </row>
    <row r="31" spans="1:22" s="159" customFormat="1" ht="24.75" hidden="1" customHeight="1">
      <c r="A31" s="157" t="s">
        <v>161</v>
      </c>
      <c r="B31" s="177">
        <f t="shared" si="6"/>
        <v>0</v>
      </c>
      <c r="C31" s="181" t="s">
        <v>286</v>
      </c>
      <c r="D31" s="174">
        <f t="shared" si="1"/>
        <v>0</v>
      </c>
      <c r="E31" s="158"/>
      <c r="F31" s="152">
        <v>1404</v>
      </c>
      <c r="G31" s="152"/>
      <c r="H31" s="152">
        <v>3360</v>
      </c>
      <c r="I31" s="152">
        <v>3000</v>
      </c>
      <c r="J31" s="152"/>
      <c r="K31" s="179"/>
      <c r="L31" s="182" t="s">
        <v>286</v>
      </c>
      <c r="M31" s="175">
        <f t="shared" si="2"/>
        <v>0</v>
      </c>
      <c r="N31" s="179"/>
      <c r="O31" s="182" t="s">
        <v>286</v>
      </c>
      <c r="P31" s="175">
        <f t="shared" si="3"/>
        <v>0</v>
      </c>
      <c r="Q31" s="179"/>
      <c r="R31" s="182" t="s">
        <v>286</v>
      </c>
      <c r="S31" s="175">
        <f t="shared" si="4"/>
        <v>0</v>
      </c>
      <c r="T31" s="179"/>
      <c r="U31" s="188" t="s">
        <v>286</v>
      </c>
      <c r="V31" s="189">
        <f t="shared" si="5"/>
        <v>0</v>
      </c>
    </row>
    <row r="32" spans="1:22" s="159" customFormat="1" ht="24.75" hidden="1" customHeight="1">
      <c r="A32" s="157" t="s">
        <v>162</v>
      </c>
      <c r="B32" s="177">
        <f t="shared" si="6"/>
        <v>0</v>
      </c>
      <c r="C32" s="181" t="s">
        <v>286</v>
      </c>
      <c r="D32" s="174">
        <f t="shared" si="1"/>
        <v>0</v>
      </c>
      <c r="E32" s="158"/>
      <c r="F32" s="152">
        <v>1325</v>
      </c>
      <c r="G32" s="152"/>
      <c r="H32" s="152">
        <v>3192</v>
      </c>
      <c r="I32" s="152">
        <v>3575</v>
      </c>
      <c r="J32" s="152"/>
      <c r="K32" s="179"/>
      <c r="L32" s="182" t="s">
        <v>286</v>
      </c>
      <c r="M32" s="175">
        <f t="shared" si="2"/>
        <v>0</v>
      </c>
      <c r="N32" s="179"/>
      <c r="O32" s="182" t="s">
        <v>286</v>
      </c>
      <c r="P32" s="175">
        <f t="shared" si="3"/>
        <v>0</v>
      </c>
      <c r="Q32" s="179"/>
      <c r="R32" s="182" t="s">
        <v>286</v>
      </c>
      <c r="S32" s="175">
        <f t="shared" si="4"/>
        <v>0</v>
      </c>
      <c r="T32" s="179"/>
      <c r="U32" s="188" t="s">
        <v>286</v>
      </c>
      <c r="V32" s="189">
        <f t="shared" si="5"/>
        <v>0</v>
      </c>
    </row>
    <row r="33" spans="1:22" s="148" customFormat="1" ht="24.75" hidden="1" customHeight="1">
      <c r="A33" s="150" t="s">
        <v>164</v>
      </c>
      <c r="B33" s="177">
        <f t="shared" si="6"/>
        <v>0</v>
      </c>
      <c r="C33" s="181" t="s">
        <v>286</v>
      </c>
      <c r="D33" s="174">
        <f t="shared" si="1"/>
        <v>0</v>
      </c>
      <c r="E33" s="151"/>
      <c r="F33" s="161">
        <v>6243</v>
      </c>
      <c r="G33" s="161"/>
      <c r="H33" s="161">
        <v>1300</v>
      </c>
      <c r="I33" s="161">
        <v>2000</v>
      </c>
      <c r="J33" s="152"/>
      <c r="K33" s="179"/>
      <c r="L33" s="182" t="s">
        <v>286</v>
      </c>
      <c r="M33" s="175">
        <f t="shared" si="2"/>
        <v>0</v>
      </c>
      <c r="N33" s="179"/>
      <c r="O33" s="182" t="s">
        <v>286</v>
      </c>
      <c r="P33" s="175">
        <f t="shared" si="3"/>
        <v>0</v>
      </c>
      <c r="Q33" s="179"/>
      <c r="R33" s="182" t="s">
        <v>286</v>
      </c>
      <c r="S33" s="175">
        <f t="shared" si="4"/>
        <v>0</v>
      </c>
      <c r="T33" s="179"/>
      <c r="U33" s="188" t="s">
        <v>286</v>
      </c>
      <c r="V33" s="189">
        <f t="shared" si="5"/>
        <v>0</v>
      </c>
    </row>
    <row r="34" spans="1:22" s="148" customFormat="1" ht="24.75" hidden="1" customHeight="1">
      <c r="A34" s="150" t="s">
        <v>165</v>
      </c>
      <c r="B34" s="177">
        <f t="shared" si="6"/>
        <v>0</v>
      </c>
      <c r="C34" s="181" t="s">
        <v>286</v>
      </c>
      <c r="D34" s="174">
        <f t="shared" si="1"/>
        <v>0</v>
      </c>
      <c r="E34" s="151"/>
      <c r="F34" s="161">
        <v>2623</v>
      </c>
      <c r="G34" s="161"/>
      <c r="H34" s="161">
        <v>4800</v>
      </c>
      <c r="I34" s="161">
        <v>2500</v>
      </c>
      <c r="J34" s="152"/>
      <c r="K34" s="179"/>
      <c r="L34" s="182" t="s">
        <v>286</v>
      </c>
      <c r="M34" s="175">
        <f t="shared" si="2"/>
        <v>0</v>
      </c>
      <c r="N34" s="179"/>
      <c r="O34" s="182" t="s">
        <v>286</v>
      </c>
      <c r="P34" s="175">
        <f t="shared" si="3"/>
        <v>0</v>
      </c>
      <c r="Q34" s="179"/>
      <c r="R34" s="182" t="s">
        <v>286</v>
      </c>
      <c r="S34" s="175">
        <f t="shared" si="4"/>
        <v>0</v>
      </c>
      <c r="T34" s="179"/>
      <c r="U34" s="188" t="s">
        <v>286</v>
      </c>
      <c r="V34" s="189">
        <f t="shared" si="5"/>
        <v>0</v>
      </c>
    </row>
    <row r="35" spans="1:22" s="148" customFormat="1" ht="24.75" customHeight="1">
      <c r="A35" s="150" t="s">
        <v>201</v>
      </c>
      <c r="B35" s="1579">
        <f t="shared" si="6"/>
        <v>10400</v>
      </c>
      <c r="C35" s="1580"/>
      <c r="D35" s="1581"/>
      <c r="E35" s="151"/>
      <c r="F35" s="161"/>
      <c r="G35" s="161"/>
      <c r="H35" s="161"/>
      <c r="I35" s="161"/>
      <c r="J35" s="152">
        <v>1200</v>
      </c>
      <c r="K35" s="1582">
        <v>2000</v>
      </c>
      <c r="L35" s="1583"/>
      <c r="M35" s="1584"/>
      <c r="N35" s="1582">
        <v>2200</v>
      </c>
      <c r="O35" s="1583"/>
      <c r="P35" s="1584"/>
      <c r="Q35" s="1582">
        <v>2500</v>
      </c>
      <c r="R35" s="1583"/>
      <c r="S35" s="1584"/>
      <c r="T35" s="1582">
        <v>2500</v>
      </c>
      <c r="U35" s="1583"/>
      <c r="V35" s="1584"/>
    </row>
    <row r="36" spans="1:22" s="159" customFormat="1" ht="15.75" customHeight="1">
      <c r="A36" s="157"/>
      <c r="B36" s="177"/>
      <c r="C36" s="181"/>
      <c r="D36" s="174"/>
      <c r="E36" s="158"/>
      <c r="F36" s="152"/>
      <c r="G36" s="152"/>
      <c r="H36" s="152"/>
      <c r="I36" s="152"/>
      <c r="J36" s="152"/>
      <c r="K36" s="179"/>
      <c r="L36" s="182"/>
      <c r="M36" s="175"/>
      <c r="N36" s="179"/>
      <c r="O36" s="182"/>
      <c r="P36" s="175"/>
      <c r="Q36" s="179"/>
      <c r="R36" s="182"/>
      <c r="S36" s="175"/>
      <c r="T36" s="179"/>
      <c r="U36" s="188"/>
      <c r="V36" s="189"/>
    </row>
    <row r="37" spans="1:22" s="148" customFormat="1" ht="24.75" customHeight="1">
      <c r="A37" s="150" t="s">
        <v>166</v>
      </c>
      <c r="B37" s="1579">
        <f t="shared" si="6"/>
        <v>-12500</v>
      </c>
      <c r="C37" s="1580"/>
      <c r="D37" s="1581"/>
      <c r="E37" s="151"/>
      <c r="F37" s="161">
        <v>-380</v>
      </c>
      <c r="G37" s="161"/>
      <c r="H37" s="161">
        <v>-300</v>
      </c>
      <c r="I37" s="161">
        <v>-300</v>
      </c>
      <c r="J37" s="152">
        <v>-2500</v>
      </c>
      <c r="K37" s="1582">
        <v>-2500</v>
      </c>
      <c r="L37" s="1583"/>
      <c r="M37" s="1584"/>
      <c r="N37" s="1582">
        <v>-2500</v>
      </c>
      <c r="O37" s="1583"/>
      <c r="P37" s="1584"/>
      <c r="Q37" s="1582">
        <v>-2500</v>
      </c>
      <c r="R37" s="1583"/>
      <c r="S37" s="1584"/>
      <c r="T37" s="1582">
        <v>-2500</v>
      </c>
      <c r="U37" s="1583"/>
      <c r="V37" s="1584"/>
    </row>
    <row r="38" spans="1:22" s="159" customFormat="1" ht="15" customHeight="1">
      <c r="A38" s="157"/>
      <c r="B38" s="177"/>
      <c r="C38" s="181"/>
      <c r="D38" s="174"/>
      <c r="E38" s="158"/>
      <c r="F38" s="152"/>
      <c r="G38" s="152"/>
      <c r="H38" s="152"/>
      <c r="I38" s="152"/>
      <c r="J38" s="152"/>
      <c r="K38" s="179"/>
      <c r="L38" s="182"/>
      <c r="M38" s="175"/>
      <c r="N38" s="179"/>
      <c r="O38" s="182"/>
      <c r="P38" s="175"/>
      <c r="Q38" s="179"/>
      <c r="R38" s="182"/>
      <c r="S38" s="175"/>
      <c r="T38" s="179"/>
      <c r="U38" s="188"/>
      <c r="V38" s="189"/>
    </row>
    <row r="39" spans="1:22" s="148" customFormat="1" ht="24.75" customHeight="1">
      <c r="A39" s="168" t="s">
        <v>167</v>
      </c>
      <c r="B39" s="203" t="e">
        <f t="shared" si="6"/>
        <v>#REF!</v>
      </c>
      <c r="C39" s="190" t="s">
        <v>286</v>
      </c>
      <c r="D39" s="202" t="e">
        <f t="shared" si="1"/>
        <v>#REF!</v>
      </c>
      <c r="E39" s="170"/>
      <c r="F39" s="171"/>
      <c r="G39" s="171"/>
      <c r="H39" s="171"/>
      <c r="I39" s="171"/>
      <c r="J39" s="169" t="e">
        <f>+J22+J24+J37</f>
        <v>#REF!</v>
      </c>
      <c r="K39" s="204" t="e">
        <f>+K22+K24+K37</f>
        <v>#REF!</v>
      </c>
      <c r="L39" s="183" t="s">
        <v>286</v>
      </c>
      <c r="M39" s="201" t="e">
        <f t="shared" si="2"/>
        <v>#REF!</v>
      </c>
      <c r="N39" s="204" t="e">
        <f>+N22+N24+N37</f>
        <v>#REF!</v>
      </c>
      <c r="O39" s="183" t="s">
        <v>286</v>
      </c>
      <c r="P39" s="201" t="e">
        <f t="shared" si="3"/>
        <v>#REF!</v>
      </c>
      <c r="Q39" s="204" t="e">
        <f>+Q22+Q24+Q37</f>
        <v>#REF!</v>
      </c>
      <c r="R39" s="183" t="s">
        <v>286</v>
      </c>
      <c r="S39" s="201" t="e">
        <f t="shared" si="4"/>
        <v>#REF!</v>
      </c>
      <c r="T39" s="204" t="e">
        <f>+T22+T24+T37</f>
        <v>#REF!</v>
      </c>
      <c r="U39" s="191" t="s">
        <v>286</v>
      </c>
      <c r="V39" s="201" t="e">
        <f t="shared" si="5"/>
        <v>#REF!</v>
      </c>
    </row>
    <row r="40" spans="1:22" s="172" customFormat="1" ht="36" hidden="1" customHeight="1">
      <c r="A40" s="176" t="s">
        <v>284</v>
      </c>
      <c r="B40" s="176"/>
      <c r="C40" s="176"/>
      <c r="D40" s="176"/>
      <c r="E40" s="176"/>
      <c r="F40" s="176"/>
      <c r="G40" s="176"/>
      <c r="H40" s="176"/>
      <c r="I40" s="176"/>
      <c r="J40" s="185"/>
      <c r="K40" s="176"/>
      <c r="L40" s="186" t="s">
        <v>286</v>
      </c>
      <c r="M40" s="176"/>
      <c r="N40" s="176"/>
      <c r="O40" s="176"/>
      <c r="P40" s="176"/>
      <c r="Q40" s="176"/>
      <c r="R40" s="176"/>
      <c r="S40" s="176"/>
      <c r="T40" s="176"/>
    </row>
    <row r="41" spans="1:22" s="148" customFormat="1" ht="24.75" hidden="1" customHeight="1">
      <c r="A41" s="144" t="s">
        <v>146</v>
      </c>
      <c r="B41" s="145" t="e">
        <f>SUM(J41:T41)</f>
        <v>#REF!</v>
      </c>
      <c r="C41" s="145"/>
      <c r="D41" s="145"/>
      <c r="E41" s="146"/>
      <c r="F41" s="147">
        <f>F42-F43</f>
        <v>-10360</v>
      </c>
      <c r="G41" s="147"/>
      <c r="H41" s="147">
        <f>H42-H43</f>
        <v>-14960</v>
      </c>
      <c r="I41" s="147">
        <f>I42-I43</f>
        <v>-14800</v>
      </c>
      <c r="J41" s="147" t="e">
        <f>+J42-J43</f>
        <v>#REF!</v>
      </c>
      <c r="K41" s="147" t="e">
        <f>+K42-K43</f>
        <v>#REF!</v>
      </c>
      <c r="L41" s="184" t="s">
        <v>286</v>
      </c>
      <c r="M41" s="147"/>
      <c r="N41" s="147" t="e">
        <f>+N42-N43</f>
        <v>#REF!</v>
      </c>
      <c r="O41" s="147"/>
      <c r="P41" s="147"/>
      <c r="Q41" s="147" t="e">
        <f>+Q42-Q43</f>
        <v>#REF!</v>
      </c>
      <c r="R41" s="147"/>
      <c r="S41" s="147"/>
      <c r="T41" s="147" t="e">
        <f>+T42-T43</f>
        <v>#REF!</v>
      </c>
    </row>
    <row r="42" spans="1:22" s="159" customFormat="1" ht="24.75" hidden="1" customHeight="1">
      <c r="A42" s="157" t="s">
        <v>147</v>
      </c>
      <c r="B42" s="149" t="e">
        <f>SUM(J42:T42)</f>
        <v>#REF!</v>
      </c>
      <c r="C42" s="149"/>
      <c r="D42" s="149"/>
      <c r="E42" s="158"/>
      <c r="F42" s="152">
        <v>48561</v>
      </c>
      <c r="G42" s="152"/>
      <c r="H42" s="152">
        <v>64000</v>
      </c>
      <c r="I42" s="152">
        <v>76700</v>
      </c>
      <c r="J42" s="152" t="e">
        <f>+'BM5 - ok'!#REF!*1000</f>
        <v>#REF!</v>
      </c>
      <c r="K42" s="152" t="e">
        <f>+'BM5 - ok'!#REF!*1000</f>
        <v>#REF!</v>
      </c>
      <c r="L42" s="184" t="s">
        <v>286</v>
      </c>
      <c r="M42" s="152"/>
      <c r="N42" s="152" t="e">
        <f>+'BM5 - ok'!#REF!*1000</f>
        <v>#REF!</v>
      </c>
      <c r="O42" s="152"/>
      <c r="P42" s="152"/>
      <c r="Q42" s="152" t="e">
        <f>+'BM5 - ok'!#REF!*1000</f>
        <v>#REF!</v>
      </c>
      <c r="R42" s="152"/>
      <c r="S42" s="152"/>
      <c r="T42" s="152" t="e">
        <f>+'BM5 - ok'!#REF!*1000</f>
        <v>#REF!</v>
      </c>
    </row>
    <row r="43" spans="1:22" s="159" customFormat="1" ht="24.75" hidden="1" customHeight="1">
      <c r="A43" s="157" t="s">
        <v>148</v>
      </c>
      <c r="B43" s="149" t="e">
        <f>SUM(J43:T43)</f>
        <v>#REF!</v>
      </c>
      <c r="C43" s="149"/>
      <c r="D43" s="149"/>
      <c r="E43" s="158"/>
      <c r="F43" s="152">
        <v>58921</v>
      </c>
      <c r="G43" s="160"/>
      <c r="H43" s="160">
        <v>78960</v>
      </c>
      <c r="I43" s="160">
        <v>91500</v>
      </c>
      <c r="J43" s="152" t="e">
        <f>0.9*J44</f>
        <v>#REF!</v>
      </c>
      <c r="K43" s="152" t="e">
        <f>0.9*K44</f>
        <v>#REF!</v>
      </c>
      <c r="L43" s="184" t="s">
        <v>286</v>
      </c>
      <c r="M43" s="152"/>
      <c r="N43" s="152" t="e">
        <f>0.9*N44</f>
        <v>#REF!</v>
      </c>
      <c r="O43" s="152"/>
      <c r="P43" s="152"/>
      <c r="Q43" s="152" t="e">
        <f>0.9*Q44</f>
        <v>#REF!</v>
      </c>
      <c r="R43" s="152"/>
      <c r="S43" s="152"/>
      <c r="T43" s="152" t="e">
        <f>0.9*T44</f>
        <v>#REF!</v>
      </c>
    </row>
    <row r="44" spans="1:22" s="159" customFormat="1" ht="24.75" hidden="1" customHeight="1">
      <c r="A44" s="157" t="s">
        <v>149</v>
      </c>
      <c r="B44" s="149" t="e">
        <f>SUM(J44:T44)</f>
        <v>#REF!</v>
      </c>
      <c r="C44" s="149"/>
      <c r="D44" s="149"/>
      <c r="E44" s="158"/>
      <c r="F44" s="152">
        <v>62682</v>
      </c>
      <c r="G44" s="160"/>
      <c r="H44" s="160">
        <v>84000</v>
      </c>
      <c r="I44" s="160">
        <v>97400</v>
      </c>
      <c r="J44" s="152" t="e">
        <f>+'BM5 - ok'!#REF!*1000</f>
        <v>#REF!</v>
      </c>
      <c r="K44" s="152" t="e">
        <f>+'BM5 - ok'!#REF!*1000</f>
        <v>#REF!</v>
      </c>
      <c r="L44" s="184" t="s">
        <v>286</v>
      </c>
      <c r="M44" s="152"/>
      <c r="N44" s="152" t="e">
        <f>+'BM5 - ok'!#REF!*1000</f>
        <v>#REF!</v>
      </c>
      <c r="O44" s="152"/>
      <c r="P44" s="152"/>
      <c r="Q44" s="152" t="e">
        <f>+'BM5 - ok'!#REF!*1000</f>
        <v>#REF!</v>
      </c>
      <c r="R44" s="152"/>
      <c r="S44" s="152"/>
      <c r="T44" s="152" t="e">
        <f>+'BM5 - ok'!#REF!*1000</f>
        <v>#REF!</v>
      </c>
    </row>
    <row r="45" spans="1:22" s="159" customFormat="1" ht="15" hidden="1" customHeight="1">
      <c r="A45" s="157"/>
      <c r="B45" s="158"/>
      <c r="C45" s="158"/>
      <c r="D45" s="158"/>
      <c r="E45" s="158"/>
      <c r="F45" s="152"/>
      <c r="G45" s="152"/>
      <c r="H45" s="152"/>
      <c r="I45" s="152"/>
      <c r="J45" s="152"/>
      <c r="K45" s="152"/>
      <c r="L45" s="184" t="s">
        <v>286</v>
      </c>
      <c r="M45" s="152"/>
      <c r="N45" s="152"/>
      <c r="O45" s="152"/>
      <c r="P45" s="152"/>
      <c r="Q45" s="152"/>
      <c r="R45" s="152"/>
      <c r="S45" s="152"/>
      <c r="T45" s="152"/>
    </row>
    <row r="46" spans="1:22" s="148" customFormat="1" ht="35.25" hidden="1" customHeight="1">
      <c r="A46" s="150" t="s">
        <v>150</v>
      </c>
      <c r="B46" s="149">
        <f>+SUM(J46:T46)</f>
        <v>-11500</v>
      </c>
      <c r="C46" s="149"/>
      <c r="D46" s="149"/>
      <c r="E46" s="151"/>
      <c r="F46" s="161">
        <f>F47-F48</f>
        <v>-894</v>
      </c>
      <c r="G46" s="161"/>
      <c r="H46" s="161">
        <v>-1300</v>
      </c>
      <c r="I46" s="161">
        <v>-1391</v>
      </c>
      <c r="J46" s="152">
        <v>-3000</v>
      </c>
      <c r="K46" s="152">
        <v>-1500</v>
      </c>
      <c r="L46" s="184" t="s">
        <v>286</v>
      </c>
      <c r="M46" s="152"/>
      <c r="N46" s="152">
        <v>-2000</v>
      </c>
      <c r="O46" s="152"/>
      <c r="P46" s="152"/>
      <c r="Q46" s="152">
        <v>-2500</v>
      </c>
      <c r="R46" s="152"/>
      <c r="S46" s="152"/>
      <c r="T46" s="152">
        <v>-2500</v>
      </c>
    </row>
    <row r="47" spans="1:22" s="159" customFormat="1" ht="24.75" hidden="1" customHeight="1">
      <c r="A47" s="157" t="s">
        <v>151</v>
      </c>
      <c r="B47" s="149">
        <f t="shared" ref="B47:B73" si="7">+SUM(J47:T47)</f>
        <v>0</v>
      </c>
      <c r="C47" s="149"/>
      <c r="D47" s="149"/>
      <c r="E47" s="158"/>
      <c r="F47" s="152">
        <v>6030</v>
      </c>
      <c r="G47" s="152"/>
      <c r="H47" s="152">
        <v>7055</v>
      </c>
      <c r="I47" s="152">
        <v>7549</v>
      </c>
      <c r="J47" s="152"/>
      <c r="K47" s="152"/>
      <c r="L47" s="184" t="s">
        <v>286</v>
      </c>
      <c r="M47" s="152"/>
      <c r="N47" s="152"/>
      <c r="O47" s="152"/>
      <c r="P47" s="152"/>
      <c r="Q47" s="152"/>
      <c r="R47" s="152"/>
      <c r="S47" s="152"/>
      <c r="T47" s="152"/>
    </row>
    <row r="48" spans="1:22" s="159" customFormat="1" ht="24.75" hidden="1" customHeight="1">
      <c r="A48" s="157" t="s">
        <v>152</v>
      </c>
      <c r="B48" s="149">
        <f t="shared" si="7"/>
        <v>0</v>
      </c>
      <c r="C48" s="149"/>
      <c r="D48" s="149"/>
      <c r="E48" s="158"/>
      <c r="F48" s="152">
        <v>6924</v>
      </c>
      <c r="G48" s="152"/>
      <c r="H48" s="152">
        <v>8355</v>
      </c>
      <c r="I48" s="152">
        <v>8940</v>
      </c>
      <c r="J48" s="152"/>
      <c r="K48" s="152"/>
      <c r="L48" s="184" t="s">
        <v>286</v>
      </c>
      <c r="M48" s="152"/>
      <c r="N48" s="152"/>
      <c r="O48" s="152"/>
      <c r="P48" s="152"/>
      <c r="Q48" s="152"/>
      <c r="R48" s="152"/>
      <c r="S48" s="152"/>
      <c r="T48" s="152"/>
    </row>
    <row r="49" spans="1:20" s="148" customFormat="1" ht="33.75" hidden="1" customHeight="1">
      <c r="A49" s="150" t="s">
        <v>153</v>
      </c>
      <c r="B49" s="149">
        <f t="shared" si="7"/>
        <v>-34086</v>
      </c>
      <c r="C49" s="149"/>
      <c r="D49" s="149"/>
      <c r="E49" s="151"/>
      <c r="F49" s="161">
        <f>F50-F51</f>
        <v>-2168</v>
      </c>
      <c r="G49" s="161"/>
      <c r="H49" s="161">
        <f>H50-H51</f>
        <v>-2432</v>
      </c>
      <c r="I49" s="161">
        <f>I50-I51</f>
        <v>-2602</v>
      </c>
      <c r="J49" s="152">
        <v>-5124</v>
      </c>
      <c r="K49" s="152">
        <v>-6950</v>
      </c>
      <c r="L49" s="184" t="s">
        <v>286</v>
      </c>
      <c r="M49" s="152"/>
      <c r="N49" s="152">
        <v>-6452</v>
      </c>
      <c r="O49" s="152"/>
      <c r="P49" s="152"/>
      <c r="Q49" s="152">
        <v>-7109</v>
      </c>
      <c r="R49" s="152"/>
      <c r="S49" s="152"/>
      <c r="T49" s="152">
        <v>-8451</v>
      </c>
    </row>
    <row r="50" spans="1:20" s="159" customFormat="1" ht="24.75" hidden="1" customHeight="1">
      <c r="A50" s="157" t="s">
        <v>151</v>
      </c>
      <c r="B50" s="149">
        <f t="shared" si="7"/>
        <v>0</v>
      </c>
      <c r="C50" s="149"/>
      <c r="D50" s="149"/>
      <c r="E50" s="158"/>
      <c r="F50" s="152">
        <v>1093</v>
      </c>
      <c r="G50" s="152"/>
      <c r="H50" s="152">
        <v>1268</v>
      </c>
      <c r="I50" s="152">
        <v>1357</v>
      </c>
      <c r="J50" s="152"/>
      <c r="K50" s="152"/>
      <c r="L50" s="184" t="s">
        <v>286</v>
      </c>
      <c r="M50" s="152"/>
      <c r="N50" s="152"/>
      <c r="O50" s="152"/>
      <c r="P50" s="152"/>
      <c r="Q50" s="152"/>
      <c r="R50" s="152"/>
      <c r="S50" s="152"/>
      <c r="T50" s="152"/>
    </row>
    <row r="51" spans="1:20" s="159" customFormat="1" ht="24.75" hidden="1" customHeight="1">
      <c r="A51" s="157" t="s">
        <v>152</v>
      </c>
      <c r="B51" s="149">
        <f t="shared" si="7"/>
        <v>0</v>
      </c>
      <c r="C51" s="149"/>
      <c r="D51" s="149"/>
      <c r="E51" s="158"/>
      <c r="F51" s="152">
        <v>3261</v>
      </c>
      <c r="G51" s="152"/>
      <c r="H51" s="152">
        <v>3700</v>
      </c>
      <c r="I51" s="152">
        <v>3959</v>
      </c>
      <c r="J51" s="152"/>
      <c r="K51" s="152"/>
      <c r="L51" s="184" t="s">
        <v>286</v>
      </c>
      <c r="M51" s="152"/>
      <c r="N51" s="152"/>
      <c r="O51" s="152"/>
      <c r="P51" s="152"/>
      <c r="Q51" s="152"/>
      <c r="R51" s="152"/>
      <c r="S51" s="152"/>
      <c r="T51" s="152"/>
    </row>
    <row r="52" spans="1:20" s="148" customFormat="1" ht="32.25" hidden="1" customHeight="1">
      <c r="A52" s="150" t="s">
        <v>154</v>
      </c>
      <c r="B52" s="149">
        <f t="shared" si="7"/>
        <v>32038</v>
      </c>
      <c r="C52" s="149"/>
      <c r="D52" s="149"/>
      <c r="E52" s="151"/>
      <c r="F52" s="161">
        <v>6430</v>
      </c>
      <c r="G52" s="161"/>
      <c r="H52" s="161">
        <v>7257</v>
      </c>
      <c r="I52" s="161">
        <v>8100</v>
      </c>
      <c r="J52" s="152">
        <v>6500</v>
      </c>
      <c r="K52" s="152">
        <v>5700</v>
      </c>
      <c r="L52" s="184" t="s">
        <v>286</v>
      </c>
      <c r="M52" s="152"/>
      <c r="N52" s="152">
        <v>6270</v>
      </c>
      <c r="O52" s="152"/>
      <c r="P52" s="152"/>
      <c r="Q52" s="152">
        <v>6717</v>
      </c>
      <c r="R52" s="152"/>
      <c r="S52" s="152"/>
      <c r="T52" s="152">
        <v>6851</v>
      </c>
    </row>
    <row r="53" spans="1:20" s="159" customFormat="1" ht="24.75" hidden="1" customHeight="1">
      <c r="A53" s="157" t="s">
        <v>155</v>
      </c>
      <c r="B53" s="149">
        <f t="shared" si="7"/>
        <v>0</v>
      </c>
      <c r="C53" s="149"/>
      <c r="D53" s="149"/>
      <c r="E53" s="158"/>
      <c r="F53" s="152">
        <v>250</v>
      </c>
      <c r="G53" s="152"/>
      <c r="H53" s="152">
        <v>257</v>
      </c>
      <c r="I53" s="152">
        <v>260</v>
      </c>
      <c r="J53" s="152"/>
      <c r="K53" s="152"/>
      <c r="L53" s="184" t="s">
        <v>286</v>
      </c>
      <c r="M53" s="152"/>
      <c r="N53" s="152"/>
      <c r="O53" s="152"/>
      <c r="P53" s="152"/>
      <c r="Q53" s="152"/>
      <c r="R53" s="152"/>
      <c r="S53" s="152"/>
      <c r="T53" s="152"/>
    </row>
    <row r="54" spans="1:20" s="159" customFormat="1" ht="24.75" hidden="1" customHeight="1">
      <c r="A54" s="157" t="s">
        <v>156</v>
      </c>
      <c r="B54" s="149">
        <f t="shared" si="7"/>
        <v>0</v>
      </c>
      <c r="C54" s="149"/>
      <c r="D54" s="149"/>
      <c r="E54" s="158"/>
      <c r="F54" s="152">
        <v>6180</v>
      </c>
      <c r="G54" s="152"/>
      <c r="H54" s="152">
        <v>7000</v>
      </c>
      <c r="I54" s="152">
        <v>7840</v>
      </c>
      <c r="J54" s="152"/>
      <c r="K54" s="152"/>
      <c r="L54" s="184" t="s">
        <v>286</v>
      </c>
      <c r="M54" s="152"/>
      <c r="N54" s="152"/>
      <c r="O54" s="152"/>
      <c r="P54" s="152"/>
      <c r="Q54" s="152"/>
      <c r="R54" s="152"/>
      <c r="S54" s="152"/>
      <c r="T54" s="152"/>
    </row>
    <row r="55" spans="1:20" s="159" customFormat="1" ht="12" hidden="1" customHeight="1">
      <c r="A55" s="157"/>
      <c r="B55" s="149"/>
      <c r="C55" s="149"/>
      <c r="D55" s="149"/>
      <c r="E55" s="158"/>
      <c r="F55" s="152"/>
      <c r="G55" s="152"/>
      <c r="H55" s="152"/>
      <c r="I55" s="152"/>
      <c r="J55" s="152"/>
      <c r="K55" s="152"/>
      <c r="L55" s="184" t="s">
        <v>286</v>
      </c>
      <c r="M55" s="152"/>
      <c r="N55" s="152"/>
      <c r="O55" s="152"/>
      <c r="P55" s="152"/>
      <c r="Q55" s="152"/>
      <c r="R55" s="152"/>
      <c r="S55" s="152"/>
      <c r="T55" s="152"/>
    </row>
    <row r="56" spans="1:20" s="148" customFormat="1" ht="24.75" hidden="1" customHeight="1">
      <c r="A56" s="153" t="s">
        <v>157</v>
      </c>
      <c r="B56" s="149" t="e">
        <f t="shared" si="7"/>
        <v>#REF!</v>
      </c>
      <c r="C56" s="149"/>
      <c r="D56" s="149"/>
      <c r="E56" s="154"/>
      <c r="F56" s="161">
        <v>-6992</v>
      </c>
      <c r="G56" s="161"/>
      <c r="H56" s="161">
        <v>-11435</v>
      </c>
      <c r="I56" s="161">
        <v>-10690</v>
      </c>
      <c r="J56" s="152" t="e">
        <f>+J41+J46+J49+J52</f>
        <v>#REF!</v>
      </c>
      <c r="K56" s="152" t="e">
        <f>+K41+K46+K49+K52</f>
        <v>#REF!</v>
      </c>
      <c r="L56" s="184" t="s">
        <v>286</v>
      </c>
      <c r="M56" s="152"/>
      <c r="N56" s="152" t="e">
        <f>+N41+N46+N49+N52</f>
        <v>#REF!</v>
      </c>
      <c r="O56" s="152"/>
      <c r="P56" s="152"/>
      <c r="Q56" s="152" t="e">
        <f>+Q41+Q46+Q49+Q52</f>
        <v>#REF!</v>
      </c>
      <c r="R56" s="152"/>
      <c r="S56" s="152"/>
      <c r="T56" s="152" t="e">
        <f>+T41+T46+T49+T52</f>
        <v>#REF!</v>
      </c>
    </row>
    <row r="57" spans="1:20" s="159" customFormat="1" ht="12.75" hidden="1" customHeight="1">
      <c r="A57" s="157"/>
      <c r="B57" s="149"/>
      <c r="C57" s="149"/>
      <c r="D57" s="149"/>
      <c r="E57" s="158"/>
      <c r="F57" s="152"/>
      <c r="G57" s="152"/>
      <c r="H57" s="152"/>
      <c r="I57" s="152"/>
      <c r="J57" s="152"/>
      <c r="K57" s="152"/>
      <c r="L57" s="184" t="s">
        <v>286</v>
      </c>
      <c r="M57" s="152"/>
      <c r="N57" s="152"/>
      <c r="O57" s="152"/>
      <c r="P57" s="152"/>
      <c r="Q57" s="152"/>
      <c r="R57" s="152"/>
      <c r="S57" s="152"/>
      <c r="T57" s="152"/>
    </row>
    <row r="58" spans="1:20" s="159" customFormat="1" ht="24.75" hidden="1" customHeight="1">
      <c r="A58" s="153" t="s">
        <v>158</v>
      </c>
      <c r="B58" s="149" t="e">
        <f t="shared" si="7"/>
        <v>#REF!</v>
      </c>
      <c r="C58" s="149"/>
      <c r="D58" s="149"/>
      <c r="E58" s="158"/>
      <c r="F58" s="152"/>
      <c r="G58" s="152"/>
      <c r="H58" s="152"/>
      <c r="I58" s="152"/>
      <c r="J58" s="152" t="e">
        <f>+J60+J61+J64+J69-3600</f>
        <v>#REF!</v>
      </c>
      <c r="K58" s="152" t="e">
        <f>+K60+K61+K64+K69-3600</f>
        <v>#REF!</v>
      </c>
      <c r="L58" s="184" t="s">
        <v>286</v>
      </c>
      <c r="M58" s="152"/>
      <c r="N58" s="152" t="e">
        <f>+N60+N61+N64+N69-3600</f>
        <v>#REF!</v>
      </c>
      <c r="O58" s="152"/>
      <c r="P58" s="152"/>
      <c r="Q58" s="152" t="e">
        <f>+Q60+Q61+Q64+Q69-3600</f>
        <v>#REF!</v>
      </c>
      <c r="R58" s="152"/>
      <c r="S58" s="152"/>
      <c r="T58" s="152" t="e">
        <f>+T60+T61+T64+T69-3600</f>
        <v>#REF!</v>
      </c>
    </row>
    <row r="59" spans="1:20" s="159" customFormat="1" ht="15.75" hidden="1" customHeight="1">
      <c r="A59" s="157"/>
      <c r="B59" s="149"/>
      <c r="C59" s="149"/>
      <c r="D59" s="149"/>
      <c r="E59" s="158"/>
      <c r="F59" s="152"/>
      <c r="G59" s="152"/>
      <c r="H59" s="152"/>
      <c r="I59" s="152"/>
      <c r="J59" s="152"/>
      <c r="K59" s="152"/>
      <c r="L59" s="184" t="s">
        <v>286</v>
      </c>
      <c r="M59" s="152"/>
      <c r="N59" s="152"/>
      <c r="O59" s="152"/>
      <c r="P59" s="152"/>
      <c r="Q59" s="152"/>
      <c r="R59" s="152"/>
      <c r="S59" s="152"/>
      <c r="T59" s="152"/>
    </row>
    <row r="60" spans="1:20" s="148" customFormat="1" ht="24.75" hidden="1" customHeight="1">
      <c r="A60" s="150" t="s">
        <v>159</v>
      </c>
      <c r="B60" s="152" t="e">
        <f t="shared" si="7"/>
        <v>#REF!</v>
      </c>
      <c r="C60" s="152"/>
      <c r="D60" s="152"/>
      <c r="E60" s="151"/>
      <c r="F60" s="161"/>
      <c r="G60" s="161"/>
      <c r="H60" s="161"/>
      <c r="I60" s="161"/>
      <c r="J60" s="152" t="e">
        <f>+#REF!*1000-900</f>
        <v>#REF!</v>
      </c>
      <c r="K60" s="152" t="e">
        <f>+#REF!*1000-100</f>
        <v>#REF!</v>
      </c>
      <c r="L60" s="184" t="s">
        <v>286</v>
      </c>
      <c r="M60" s="152"/>
      <c r="N60" s="152" t="e">
        <f>+#REF!*1000-1000</f>
        <v>#REF!</v>
      </c>
      <c r="O60" s="152"/>
      <c r="P60" s="152"/>
      <c r="Q60" s="152" t="e">
        <f>+#REF!*1000-1100</f>
        <v>#REF!</v>
      </c>
      <c r="R60" s="152"/>
      <c r="S60" s="152"/>
      <c r="T60" s="152" t="e">
        <f>+#REF!*1000-1200</f>
        <v>#REF!</v>
      </c>
    </row>
    <row r="61" spans="1:20" s="148" customFormat="1" ht="24.75" hidden="1" customHeight="1">
      <c r="A61" s="150" t="s">
        <v>160</v>
      </c>
      <c r="B61" s="149">
        <f t="shared" si="7"/>
        <v>13505</v>
      </c>
      <c r="C61" s="149"/>
      <c r="D61" s="149"/>
      <c r="E61" s="151"/>
      <c r="F61" s="161">
        <v>2045</v>
      </c>
      <c r="G61" s="161"/>
      <c r="H61" s="161">
        <v>964</v>
      </c>
      <c r="I61" s="161">
        <v>562</v>
      </c>
      <c r="J61" s="152">
        <v>2000</v>
      </c>
      <c r="K61" s="152">
        <v>2730</v>
      </c>
      <c r="L61" s="184" t="s">
        <v>286</v>
      </c>
      <c r="M61" s="152"/>
      <c r="N61" s="152">
        <v>2839</v>
      </c>
      <c r="O61" s="152"/>
      <c r="P61" s="152"/>
      <c r="Q61" s="152">
        <v>2924</v>
      </c>
      <c r="R61" s="152"/>
      <c r="S61" s="152"/>
      <c r="T61" s="152">
        <v>3012</v>
      </c>
    </row>
    <row r="62" spans="1:20" s="159" customFormat="1" ht="24.75" hidden="1" customHeight="1">
      <c r="A62" s="157" t="s">
        <v>161</v>
      </c>
      <c r="B62" s="149">
        <f t="shared" si="7"/>
        <v>0</v>
      </c>
      <c r="C62" s="149"/>
      <c r="D62" s="149"/>
      <c r="E62" s="158"/>
      <c r="F62" s="152">
        <v>3397</v>
      </c>
      <c r="G62" s="152"/>
      <c r="H62" s="152">
        <v>2562</v>
      </c>
      <c r="I62" s="152">
        <v>2639</v>
      </c>
      <c r="J62" s="152"/>
      <c r="K62" s="152"/>
      <c r="L62" s="184" t="s">
        <v>286</v>
      </c>
      <c r="M62" s="152"/>
      <c r="N62" s="152"/>
      <c r="O62" s="152"/>
      <c r="P62" s="152"/>
      <c r="Q62" s="152"/>
      <c r="R62" s="152"/>
      <c r="S62" s="152"/>
      <c r="T62" s="152"/>
    </row>
    <row r="63" spans="1:20" s="159" customFormat="1" ht="24.75" hidden="1" customHeight="1">
      <c r="A63" s="157" t="s">
        <v>162</v>
      </c>
      <c r="B63" s="149">
        <f t="shared" si="7"/>
        <v>0</v>
      </c>
      <c r="C63" s="149"/>
      <c r="D63" s="149"/>
      <c r="E63" s="158"/>
      <c r="F63" s="152">
        <v>1352</v>
      </c>
      <c r="G63" s="152"/>
      <c r="H63" s="152">
        <v>1598</v>
      </c>
      <c r="I63" s="152">
        <v>2077</v>
      </c>
      <c r="J63" s="152"/>
      <c r="K63" s="152"/>
      <c r="L63" s="184" t="s">
        <v>286</v>
      </c>
      <c r="M63" s="152"/>
      <c r="N63" s="152"/>
      <c r="O63" s="152"/>
      <c r="P63" s="152"/>
      <c r="Q63" s="152"/>
      <c r="R63" s="152"/>
      <c r="S63" s="152"/>
      <c r="T63" s="152"/>
    </row>
    <row r="64" spans="1:20" s="148" customFormat="1" ht="24.75" hidden="1" customHeight="1">
      <c r="A64" s="150" t="s">
        <v>163</v>
      </c>
      <c r="B64" s="149">
        <f t="shared" si="7"/>
        <v>7900</v>
      </c>
      <c r="C64" s="149"/>
      <c r="D64" s="149"/>
      <c r="E64" s="151"/>
      <c r="F64" s="161">
        <v>79</v>
      </c>
      <c r="G64" s="161"/>
      <c r="H64" s="161">
        <v>168</v>
      </c>
      <c r="I64" s="161">
        <v>-575</v>
      </c>
      <c r="J64" s="152">
        <v>800</v>
      </c>
      <c r="K64" s="152">
        <v>1700</v>
      </c>
      <c r="L64" s="184" t="s">
        <v>286</v>
      </c>
      <c r="M64" s="152"/>
      <c r="N64" s="152">
        <v>1900</v>
      </c>
      <c r="O64" s="152"/>
      <c r="P64" s="152"/>
      <c r="Q64" s="152">
        <v>1700</v>
      </c>
      <c r="R64" s="152"/>
      <c r="S64" s="152"/>
      <c r="T64" s="152">
        <v>1800</v>
      </c>
    </row>
    <row r="65" spans="1:20" s="159" customFormat="1" ht="24.75" hidden="1" customHeight="1">
      <c r="A65" s="157" t="s">
        <v>161</v>
      </c>
      <c r="B65" s="149">
        <f t="shared" si="7"/>
        <v>0</v>
      </c>
      <c r="C65" s="149"/>
      <c r="D65" s="149"/>
      <c r="E65" s="158"/>
      <c r="F65" s="152">
        <v>1404</v>
      </c>
      <c r="G65" s="152"/>
      <c r="H65" s="152">
        <v>3360</v>
      </c>
      <c r="I65" s="152">
        <v>3000</v>
      </c>
      <c r="J65" s="152"/>
      <c r="K65" s="152"/>
      <c r="L65" s="184" t="s">
        <v>286</v>
      </c>
      <c r="M65" s="152"/>
      <c r="N65" s="152"/>
      <c r="O65" s="152"/>
      <c r="P65" s="152"/>
      <c r="Q65" s="152"/>
      <c r="R65" s="152"/>
      <c r="S65" s="152"/>
      <c r="T65" s="152"/>
    </row>
    <row r="66" spans="1:20" s="159" customFormat="1" ht="24.75" hidden="1" customHeight="1">
      <c r="A66" s="157" t="s">
        <v>162</v>
      </c>
      <c r="B66" s="149">
        <f t="shared" si="7"/>
        <v>0</v>
      </c>
      <c r="C66" s="149"/>
      <c r="D66" s="149"/>
      <c r="E66" s="158"/>
      <c r="F66" s="152">
        <v>1325</v>
      </c>
      <c r="G66" s="152"/>
      <c r="H66" s="152">
        <v>3192</v>
      </c>
      <c r="I66" s="152">
        <v>3575</v>
      </c>
      <c r="J66" s="152"/>
      <c r="K66" s="152"/>
      <c r="L66" s="184" t="s">
        <v>286</v>
      </c>
      <c r="M66" s="152"/>
      <c r="N66" s="152"/>
      <c r="O66" s="152"/>
      <c r="P66" s="152"/>
      <c r="Q66" s="152"/>
      <c r="R66" s="152"/>
      <c r="S66" s="152"/>
      <c r="T66" s="152"/>
    </row>
    <row r="67" spans="1:20" s="148" customFormat="1" ht="24.75" hidden="1" customHeight="1">
      <c r="A67" s="150" t="s">
        <v>164</v>
      </c>
      <c r="B67" s="149">
        <f t="shared" si="7"/>
        <v>0</v>
      </c>
      <c r="C67" s="149"/>
      <c r="D67" s="149"/>
      <c r="E67" s="151"/>
      <c r="F67" s="161">
        <v>6243</v>
      </c>
      <c r="G67" s="161"/>
      <c r="H67" s="161">
        <v>1300</v>
      </c>
      <c r="I67" s="161">
        <v>2000</v>
      </c>
      <c r="J67" s="152"/>
      <c r="K67" s="152"/>
      <c r="L67" s="184" t="s">
        <v>286</v>
      </c>
      <c r="M67" s="152"/>
      <c r="N67" s="152"/>
      <c r="O67" s="152"/>
      <c r="P67" s="152"/>
      <c r="Q67" s="152"/>
      <c r="R67" s="152"/>
      <c r="S67" s="152"/>
      <c r="T67" s="152"/>
    </row>
    <row r="68" spans="1:20" s="148" customFormat="1" ht="24.75" hidden="1" customHeight="1">
      <c r="A68" s="150" t="s">
        <v>165</v>
      </c>
      <c r="B68" s="149">
        <f t="shared" si="7"/>
        <v>0</v>
      </c>
      <c r="C68" s="149"/>
      <c r="D68" s="149"/>
      <c r="E68" s="151"/>
      <c r="F68" s="161">
        <v>2623</v>
      </c>
      <c r="G68" s="161"/>
      <c r="H68" s="161">
        <v>4800</v>
      </c>
      <c r="I68" s="161">
        <v>2500</v>
      </c>
      <c r="J68" s="152"/>
      <c r="K68" s="152"/>
      <c r="L68" s="184" t="s">
        <v>286</v>
      </c>
      <c r="M68" s="152"/>
      <c r="N68" s="152"/>
      <c r="O68" s="152"/>
      <c r="P68" s="152"/>
      <c r="Q68" s="152"/>
      <c r="R68" s="152"/>
      <c r="S68" s="152"/>
      <c r="T68" s="152"/>
    </row>
    <row r="69" spans="1:20" s="148" customFormat="1" ht="24.75" hidden="1" customHeight="1">
      <c r="A69" s="150" t="s">
        <v>201</v>
      </c>
      <c r="B69" s="149">
        <f t="shared" si="7"/>
        <v>10400</v>
      </c>
      <c r="C69" s="149"/>
      <c r="D69" s="149"/>
      <c r="E69" s="151"/>
      <c r="F69" s="161"/>
      <c r="G69" s="161"/>
      <c r="H69" s="161"/>
      <c r="I69" s="161"/>
      <c r="J69" s="152">
        <v>1200</v>
      </c>
      <c r="K69" s="152">
        <v>2000</v>
      </c>
      <c r="L69" s="184" t="s">
        <v>286</v>
      </c>
      <c r="M69" s="152"/>
      <c r="N69" s="152">
        <v>2200</v>
      </c>
      <c r="O69" s="152"/>
      <c r="P69" s="152"/>
      <c r="Q69" s="152">
        <v>2500</v>
      </c>
      <c r="R69" s="152"/>
      <c r="S69" s="152"/>
      <c r="T69" s="152">
        <v>2500</v>
      </c>
    </row>
    <row r="70" spans="1:20" s="159" customFormat="1" ht="15.75" hidden="1" customHeight="1">
      <c r="A70" s="157"/>
      <c r="B70" s="149"/>
      <c r="C70" s="149"/>
      <c r="D70" s="149"/>
      <c r="E70" s="158"/>
      <c r="F70" s="152"/>
      <c r="G70" s="152"/>
      <c r="H70" s="152"/>
      <c r="I70" s="152"/>
      <c r="J70" s="152"/>
      <c r="K70" s="152"/>
      <c r="L70" s="184" t="s">
        <v>286</v>
      </c>
      <c r="M70" s="152"/>
      <c r="N70" s="152"/>
      <c r="O70" s="152"/>
      <c r="P70" s="152"/>
      <c r="Q70" s="152"/>
      <c r="R70" s="152"/>
      <c r="S70" s="152"/>
      <c r="T70" s="152"/>
    </row>
    <row r="71" spans="1:20" s="148" customFormat="1" ht="24.75" hidden="1" customHeight="1">
      <c r="A71" s="150" t="s">
        <v>166</v>
      </c>
      <c r="B71" s="149">
        <f t="shared" si="7"/>
        <v>-12500</v>
      </c>
      <c r="C71" s="149"/>
      <c r="D71" s="149"/>
      <c r="E71" s="151"/>
      <c r="F71" s="161">
        <v>-380</v>
      </c>
      <c r="G71" s="161"/>
      <c r="H71" s="161">
        <v>-300</v>
      </c>
      <c r="I71" s="161">
        <v>-300</v>
      </c>
      <c r="J71" s="152">
        <v>-2500</v>
      </c>
      <c r="K71" s="152">
        <v>-2500</v>
      </c>
      <c r="L71" s="184" t="s">
        <v>286</v>
      </c>
      <c r="M71" s="152"/>
      <c r="N71" s="152">
        <v>-2500</v>
      </c>
      <c r="O71" s="152"/>
      <c r="P71" s="152"/>
      <c r="Q71" s="152">
        <v>-2500</v>
      </c>
      <c r="R71" s="152"/>
      <c r="S71" s="152"/>
      <c r="T71" s="152">
        <v>-2500</v>
      </c>
    </row>
    <row r="72" spans="1:20" s="159" customFormat="1" ht="15" hidden="1" customHeight="1">
      <c r="A72" s="157"/>
      <c r="B72" s="149"/>
      <c r="C72" s="149"/>
      <c r="D72" s="149"/>
      <c r="E72" s="158"/>
      <c r="F72" s="152"/>
      <c r="G72" s="152"/>
      <c r="H72" s="152"/>
      <c r="I72" s="152"/>
      <c r="J72" s="152"/>
      <c r="K72" s="152"/>
      <c r="L72" s="184" t="s">
        <v>286</v>
      </c>
      <c r="M72" s="152"/>
      <c r="N72" s="152"/>
      <c r="O72" s="152"/>
      <c r="P72" s="152"/>
      <c r="Q72" s="152"/>
      <c r="R72" s="152"/>
      <c r="S72" s="152"/>
      <c r="T72" s="152"/>
    </row>
    <row r="73" spans="1:20" s="148" customFormat="1" ht="24.75" hidden="1" customHeight="1">
      <c r="A73" s="153" t="s">
        <v>167</v>
      </c>
      <c r="B73" s="152" t="e">
        <f t="shared" si="7"/>
        <v>#REF!</v>
      </c>
      <c r="C73" s="152"/>
      <c r="D73" s="152"/>
      <c r="E73" s="151"/>
      <c r="F73" s="161"/>
      <c r="G73" s="161"/>
      <c r="H73" s="161"/>
      <c r="I73" s="161"/>
      <c r="J73" s="152" t="e">
        <f>+J56+J58+J71</f>
        <v>#REF!</v>
      </c>
      <c r="K73" s="152" t="e">
        <f>+K56+K58+K71</f>
        <v>#REF!</v>
      </c>
      <c r="L73" s="184" t="s">
        <v>286</v>
      </c>
      <c r="M73" s="152"/>
      <c r="N73" s="152" t="e">
        <f>+N56+N58+N71</f>
        <v>#REF!</v>
      </c>
      <c r="O73" s="152"/>
      <c r="P73" s="152"/>
      <c r="Q73" s="152" t="e">
        <f>+Q56+Q58+Q71</f>
        <v>#REF!</v>
      </c>
      <c r="R73" s="152"/>
      <c r="S73" s="152"/>
      <c r="T73" s="152" t="e">
        <f>+T56+T58+T71</f>
        <v>#REF!</v>
      </c>
    </row>
    <row r="74" spans="1:20" hidden="1">
      <c r="A74" s="162"/>
      <c r="B74" s="162"/>
      <c r="C74" s="162"/>
      <c r="D74" s="162"/>
      <c r="E74" s="162"/>
      <c r="F74" s="162"/>
      <c r="G74" s="162"/>
      <c r="H74" s="162"/>
      <c r="I74" s="162"/>
      <c r="J74" s="162"/>
      <c r="K74" s="162"/>
      <c r="L74" s="184" t="s">
        <v>286</v>
      </c>
      <c r="M74" s="162"/>
      <c r="N74" s="162"/>
      <c r="O74" s="162"/>
      <c r="P74" s="162"/>
      <c r="Q74" s="162"/>
      <c r="R74" s="162"/>
      <c r="S74" s="162"/>
      <c r="T74" s="162"/>
    </row>
  </sheetData>
  <mergeCells count="44">
    <mergeCell ref="H1:I1"/>
    <mergeCell ref="H4:T4"/>
    <mergeCell ref="A2:T2"/>
    <mergeCell ref="B5:D5"/>
    <mergeCell ref="K5:M5"/>
    <mergeCell ref="N5:P5"/>
    <mergeCell ref="Q5:S5"/>
    <mergeCell ref="T5:V5"/>
    <mergeCell ref="Q15:S15"/>
    <mergeCell ref="Q18:S18"/>
    <mergeCell ref="N12:P12"/>
    <mergeCell ref="N15:P15"/>
    <mergeCell ref="H3:I3"/>
    <mergeCell ref="B27:D27"/>
    <mergeCell ref="T12:V12"/>
    <mergeCell ref="T15:V15"/>
    <mergeCell ref="B37:D37"/>
    <mergeCell ref="T37:V37"/>
    <mergeCell ref="B12:D12"/>
    <mergeCell ref="B15:D15"/>
    <mergeCell ref="B18:D18"/>
    <mergeCell ref="K12:M12"/>
    <mergeCell ref="K15:M15"/>
    <mergeCell ref="K18:M18"/>
    <mergeCell ref="K37:M37"/>
    <mergeCell ref="N37:P37"/>
    <mergeCell ref="Q37:S37"/>
    <mergeCell ref="N18:P18"/>
    <mergeCell ref="Q12:S12"/>
    <mergeCell ref="T18:V18"/>
    <mergeCell ref="K27:M27"/>
    <mergeCell ref="N27:P27"/>
    <mergeCell ref="Q27:S27"/>
    <mergeCell ref="T27:V27"/>
    <mergeCell ref="B30:D30"/>
    <mergeCell ref="B35:D35"/>
    <mergeCell ref="K30:M30"/>
    <mergeCell ref="K35:M35"/>
    <mergeCell ref="T30:V30"/>
    <mergeCell ref="T35:V35"/>
    <mergeCell ref="N30:P30"/>
    <mergeCell ref="N35:P35"/>
    <mergeCell ref="Q30:S30"/>
    <mergeCell ref="Q35:S35"/>
  </mergeCells>
  <phoneticPr fontId="47" type="noConversion"/>
  <printOptions horizontalCentered="1"/>
  <pageMargins left="0.35433070866141736" right="0.35433070866141736" top="1.2" bottom="1.05" header="0.51181102362204722" footer="0.67"/>
  <pageSetup paperSize="9" scale="88" firstPageNumber="138" orientation="landscape" r:id="rId1"/>
  <headerFooter alignWithMargins="0">
    <oddHeader>&amp;R&amp;P</oddHead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2"/>
  <sheetViews>
    <sheetView workbookViewId="0">
      <selection activeCell="F13" sqref="F13"/>
    </sheetView>
  </sheetViews>
  <sheetFormatPr defaultRowHeight="12.75"/>
  <cols>
    <col min="1" max="1" width="12.85546875" bestFit="1" customWidth="1"/>
  </cols>
  <sheetData>
    <row r="4" spans="1:7">
      <c r="B4" s="137">
        <v>2011</v>
      </c>
      <c r="C4" s="137">
        <v>2012</v>
      </c>
      <c r="D4" s="137">
        <v>2013</v>
      </c>
      <c r="E4" s="137">
        <v>2014</v>
      </c>
      <c r="F4" s="137">
        <v>2015</v>
      </c>
    </row>
    <row r="5" spans="1:7" ht="16.5">
      <c r="A5" t="s">
        <v>202</v>
      </c>
      <c r="B5" s="5">
        <v>2233.5129999999999</v>
      </c>
      <c r="C5" s="5">
        <v>2610.6889999999999</v>
      </c>
      <c r="D5" s="5">
        <v>3059.123</v>
      </c>
      <c r="E5" s="5">
        <v>3593.5129999999999</v>
      </c>
      <c r="F5" s="5">
        <v>4232.3130000000001</v>
      </c>
    </row>
    <row r="6" spans="1:7" ht="15">
      <c r="A6" t="s">
        <v>203</v>
      </c>
      <c r="B6" s="6">
        <v>2254.3449999999998</v>
      </c>
      <c r="C6" s="6">
        <v>2648.4839999999999</v>
      </c>
      <c r="D6" s="6">
        <v>3119.8789999999999</v>
      </c>
      <c r="E6" s="6">
        <v>3682.5909999999999</v>
      </c>
      <c r="F6" s="6">
        <v>4355.5990000000002</v>
      </c>
    </row>
    <row r="8" spans="1:7" s="138" customFormat="1">
      <c r="A8" s="138" t="s">
        <v>199</v>
      </c>
      <c r="B8" s="139">
        <v>455.19</v>
      </c>
      <c r="C8" s="139">
        <v>518.22199999999998</v>
      </c>
      <c r="D8" s="139">
        <v>590.10500000000002</v>
      </c>
      <c r="E8" s="139">
        <v>671.62800000000004</v>
      </c>
      <c r="F8" s="139">
        <v>763.93200000000002</v>
      </c>
      <c r="G8" s="139"/>
    </row>
    <row r="9" spans="1:7">
      <c r="A9" t="s">
        <v>204</v>
      </c>
      <c r="B9" s="140">
        <v>459.43599999999998</v>
      </c>
      <c r="C9" s="140">
        <v>525.79600000000005</v>
      </c>
      <c r="D9" s="140">
        <v>601.82500000000005</v>
      </c>
      <c r="E9" s="140">
        <v>688.27599999999995</v>
      </c>
      <c r="F9" s="140">
        <v>786.18600000000004</v>
      </c>
      <c r="G9" s="140"/>
    </row>
    <row r="10" spans="1:7" s="138" customFormat="1">
      <c r="A10" s="138" t="s">
        <v>200</v>
      </c>
      <c r="B10" s="139">
        <v>903.68</v>
      </c>
      <c r="C10" s="139">
        <v>1059.6790000000001</v>
      </c>
      <c r="D10" s="139">
        <v>1245.981</v>
      </c>
      <c r="E10" s="139">
        <v>1468.6690000000001</v>
      </c>
      <c r="F10" s="139">
        <v>1736.095</v>
      </c>
      <c r="G10" s="139"/>
    </row>
    <row r="11" spans="1:7">
      <c r="A11" t="s">
        <v>205</v>
      </c>
      <c r="B11" s="140">
        <v>912.10799999999995</v>
      </c>
      <c r="C11" s="140">
        <v>1075.1669999999999</v>
      </c>
      <c r="D11" s="140">
        <v>1270.7270000000001</v>
      </c>
      <c r="E11" s="140">
        <v>1505.075</v>
      </c>
      <c r="F11" s="140">
        <v>1786.6669999999999</v>
      </c>
      <c r="G11" s="140"/>
    </row>
    <row r="12" spans="1:7" s="138" customFormat="1">
      <c r="A12" s="138" t="s">
        <v>206</v>
      </c>
      <c r="B12" s="139">
        <v>874.64400000000001</v>
      </c>
      <c r="C12" s="139">
        <v>1032.789</v>
      </c>
      <c r="D12" s="139">
        <v>1223.037</v>
      </c>
      <c r="E12" s="139">
        <v>1453.2170000000001</v>
      </c>
      <c r="F12" s="139">
        <v>1732</v>
      </c>
      <c r="G12" s="139"/>
    </row>
    <row r="13" spans="1:7">
      <c r="A13" t="s">
        <v>207</v>
      </c>
      <c r="B13" s="140">
        <v>882.80200000000002</v>
      </c>
      <c r="C13" s="140">
        <v>1047.884</v>
      </c>
      <c r="D13" s="140">
        <v>1247.328</v>
      </c>
      <c r="E13" s="140">
        <v>1489.24</v>
      </c>
      <c r="F13" s="140" t="e">
        <f>F6*#REF!/100</f>
        <v>#REF!</v>
      </c>
      <c r="G13" s="140"/>
    </row>
    <row r="14" spans="1:7">
      <c r="B14" s="140"/>
      <c r="C14" s="140"/>
      <c r="D14" s="140"/>
      <c r="E14" s="140"/>
      <c r="F14" s="140"/>
      <c r="G14" s="140"/>
    </row>
    <row r="15" spans="1:7">
      <c r="B15" s="140"/>
      <c r="C15" s="140"/>
      <c r="D15" s="140"/>
      <c r="E15" s="140"/>
      <c r="F15" s="140"/>
      <c r="G15" s="140"/>
    </row>
    <row r="16" spans="1:7">
      <c r="A16" t="s">
        <v>208</v>
      </c>
      <c r="B16" s="140" t="s">
        <v>211</v>
      </c>
      <c r="C16" s="140"/>
      <c r="D16" s="140"/>
      <c r="E16" s="140"/>
      <c r="F16" s="140" t="s">
        <v>209</v>
      </c>
      <c r="G16" s="140" t="s">
        <v>210</v>
      </c>
    </row>
    <row r="17" spans="1:7">
      <c r="A17" s="138" t="s">
        <v>196</v>
      </c>
      <c r="B17" s="140" t="e">
        <f>'Bieu 5'!#REF!*'Bieu 5'!#REF!/100</f>
        <v>#REF!</v>
      </c>
      <c r="C17" s="140">
        <f>'Bieu 5'!G33*'Bieu 5'!G35/100</f>
        <v>100</v>
      </c>
      <c r="D17" s="140">
        <f>'Bieu 5'!H33*'Bieu 5'!H35/100</f>
        <v>0</v>
      </c>
      <c r="E17" s="140" t="e">
        <f>'Bieu 5'!#REF!*'Bieu 5'!#REF!/100</f>
        <v>#REF!</v>
      </c>
      <c r="F17" s="140" t="e">
        <f>'Bieu 5'!#REF!*40/100</f>
        <v>#REF!</v>
      </c>
      <c r="G17" s="140" t="e">
        <f>'Bieu 5'!#REF!*41/100</f>
        <v>#REF!</v>
      </c>
    </row>
    <row r="18" spans="1:7">
      <c r="A18" t="s">
        <v>197</v>
      </c>
      <c r="B18" s="140" t="e">
        <f>'Bieu 5'!#REF!*'Bieu 5'!#REF!/100</f>
        <v>#REF!</v>
      </c>
      <c r="C18" s="140" t="e">
        <f>'Bieu 5'!#REF!*'Bieu 5'!G36/100</f>
        <v>#REF!</v>
      </c>
      <c r="D18" s="140" t="e">
        <f>'Bieu 5'!#REF!*'Bieu 5'!H36/100</f>
        <v>#REF!</v>
      </c>
      <c r="E18" s="140" t="e">
        <f>'Bieu 5'!#REF!*'Bieu 5'!#REF!/100</f>
        <v>#REF!</v>
      </c>
      <c r="F18" s="140" t="e">
        <f>'Bieu 5'!#REF!*28/100</f>
        <v>#REF!</v>
      </c>
      <c r="G18" s="140" t="e">
        <f>'Bieu 5'!#REF!*29/100</f>
        <v>#REF!</v>
      </c>
    </row>
    <row r="19" spans="1:7">
      <c r="A19" s="138" t="s">
        <v>198</v>
      </c>
      <c r="B19" s="140" t="e">
        <f>'Bieu 5'!#REF!*'Bieu 5'!#REF!/100</f>
        <v>#REF!</v>
      </c>
      <c r="C19" s="140" t="e">
        <f>'Bieu 5'!#REF!*'Bieu 5'!G37/100</f>
        <v>#REF!</v>
      </c>
      <c r="D19" s="140" t="e">
        <f>'Bieu 5'!#REF!*'Bieu 5'!H37/100</f>
        <v>#REF!</v>
      </c>
      <c r="E19" s="140" t="e">
        <f>'Bieu 5'!#REF!*'Bieu 5'!#REF!/100</f>
        <v>#REF!</v>
      </c>
      <c r="F19" s="140" t="e">
        <f>'Bieu 5'!#REF!*30/100</f>
        <v>#REF!</v>
      </c>
      <c r="G19" s="140" t="e">
        <f>'Bieu 5'!#REF!*31/100</f>
        <v>#REF!</v>
      </c>
    </row>
    <row r="21" spans="1:7">
      <c r="A21" s="138"/>
      <c r="B21" s="140" t="e">
        <f t="shared" ref="B21:G21" si="0">SUM(B17:B19)</f>
        <v>#REF!</v>
      </c>
      <c r="C21" s="140" t="e">
        <f t="shared" si="0"/>
        <v>#REF!</v>
      </c>
      <c r="D21" s="140" t="e">
        <f t="shared" si="0"/>
        <v>#REF!</v>
      </c>
      <c r="E21" s="140" t="e">
        <f t="shared" si="0"/>
        <v>#REF!</v>
      </c>
      <c r="F21" s="140" t="e">
        <f t="shared" si="0"/>
        <v>#REF!</v>
      </c>
      <c r="G21" s="140" t="e">
        <f t="shared" si="0"/>
        <v>#REF!</v>
      </c>
    </row>
    <row r="23" spans="1:7">
      <c r="A23" t="s">
        <v>212</v>
      </c>
    </row>
    <row r="24" spans="1:7">
      <c r="A24" t="s">
        <v>213</v>
      </c>
      <c r="B24" t="e">
        <f>B5/B21</f>
        <v>#REF!</v>
      </c>
      <c r="C24" t="e">
        <f>C5/C21</f>
        <v>#REF!</v>
      </c>
      <c r="D24" t="e">
        <f>D5/D21</f>
        <v>#REF!</v>
      </c>
      <c r="E24" t="e">
        <f>E5/E21</f>
        <v>#REF!</v>
      </c>
      <c r="F24" t="e">
        <f>F5/F21</f>
        <v>#REF!</v>
      </c>
    </row>
    <row r="25" spans="1:7">
      <c r="A25" t="s">
        <v>213</v>
      </c>
      <c r="B25" t="e">
        <f>B6/B21</f>
        <v>#REF!</v>
      </c>
      <c r="C25" t="e">
        <f>C6/C21</f>
        <v>#REF!</v>
      </c>
      <c r="D25" t="e">
        <f>D6/D21</f>
        <v>#REF!</v>
      </c>
      <c r="E25" t="e">
        <f>E6/E21</f>
        <v>#REF!</v>
      </c>
      <c r="F25" t="e">
        <f>F6/F21</f>
        <v>#REF!</v>
      </c>
    </row>
    <row r="27" spans="1:7">
      <c r="A27" s="138" t="s">
        <v>199</v>
      </c>
      <c r="B27" s="140" t="e">
        <f>B8/B17</f>
        <v>#REF!</v>
      </c>
      <c r="C27" s="140">
        <f>C8/C17</f>
        <v>5.18222</v>
      </c>
      <c r="D27" s="140" t="e">
        <f>D8/D17</f>
        <v>#DIV/0!</v>
      </c>
      <c r="E27" s="140" t="e">
        <f>E8/E17</f>
        <v>#REF!</v>
      </c>
      <c r="F27" s="140" t="e">
        <f>$F$8/F17</f>
        <v>#REF!</v>
      </c>
      <c r="G27" s="140" t="e">
        <f>$F$8/G17</f>
        <v>#REF!</v>
      </c>
    </row>
    <row r="28" spans="1:7">
      <c r="A28" t="s">
        <v>204</v>
      </c>
      <c r="B28" s="140" t="e">
        <f t="shared" ref="B28:E29" si="1">B9/B17</f>
        <v>#REF!</v>
      </c>
      <c r="C28" s="140">
        <f t="shared" si="1"/>
        <v>5.2579600000000006</v>
      </c>
      <c r="D28" s="140" t="e">
        <f t="shared" si="1"/>
        <v>#DIV/0!</v>
      </c>
      <c r="E28" s="140" t="e">
        <f t="shared" si="1"/>
        <v>#REF!</v>
      </c>
      <c r="F28" s="140" t="e">
        <f>$F$9/F17</f>
        <v>#REF!</v>
      </c>
      <c r="G28" s="140" t="e">
        <f>$F$9/G17</f>
        <v>#REF!</v>
      </c>
    </row>
    <row r="29" spans="1:7">
      <c r="A29" s="138" t="s">
        <v>200</v>
      </c>
      <c r="B29" s="140" t="e">
        <f t="shared" si="1"/>
        <v>#REF!</v>
      </c>
      <c r="C29" s="140" t="e">
        <f t="shared" si="1"/>
        <v>#REF!</v>
      </c>
      <c r="D29" s="140" t="e">
        <f t="shared" si="1"/>
        <v>#REF!</v>
      </c>
      <c r="E29" s="140" t="e">
        <f t="shared" si="1"/>
        <v>#REF!</v>
      </c>
      <c r="F29" s="140" t="e">
        <f>$F$10/F18</f>
        <v>#REF!</v>
      </c>
      <c r="G29" s="140" t="e">
        <f>$F$10/G18</f>
        <v>#REF!</v>
      </c>
    </row>
    <row r="30" spans="1:7">
      <c r="A30" t="s">
        <v>205</v>
      </c>
      <c r="B30" s="140" t="e">
        <f t="shared" ref="B30:E31" si="2">B11/B18</f>
        <v>#REF!</v>
      </c>
      <c r="C30" s="140" t="e">
        <f t="shared" si="2"/>
        <v>#REF!</v>
      </c>
      <c r="D30" s="140" t="e">
        <f t="shared" si="2"/>
        <v>#REF!</v>
      </c>
      <c r="E30" s="140" t="e">
        <f t="shared" si="2"/>
        <v>#REF!</v>
      </c>
      <c r="F30" s="140" t="e">
        <f>$F$11/F18</f>
        <v>#REF!</v>
      </c>
      <c r="G30" s="140" t="e">
        <f>$F$11/G18</f>
        <v>#REF!</v>
      </c>
    </row>
    <row r="31" spans="1:7">
      <c r="A31" s="138" t="s">
        <v>206</v>
      </c>
      <c r="B31" s="140" t="e">
        <f t="shared" si="2"/>
        <v>#REF!</v>
      </c>
      <c r="C31" s="140" t="e">
        <f t="shared" si="2"/>
        <v>#REF!</v>
      </c>
      <c r="D31" s="140" t="e">
        <f t="shared" si="2"/>
        <v>#REF!</v>
      </c>
      <c r="E31" s="140" t="e">
        <f t="shared" si="2"/>
        <v>#REF!</v>
      </c>
      <c r="F31" s="140" t="e">
        <f>$F$12/F19</f>
        <v>#REF!</v>
      </c>
      <c r="G31" s="140" t="e">
        <f>$F$12/G19</f>
        <v>#REF!</v>
      </c>
    </row>
    <row r="32" spans="1:7">
      <c r="A32" t="s">
        <v>207</v>
      </c>
      <c r="B32" s="140" t="e">
        <f>B13/B19</f>
        <v>#REF!</v>
      </c>
      <c r="C32" s="140" t="e">
        <f>C13/C19</f>
        <v>#REF!</v>
      </c>
      <c r="D32" s="140" t="e">
        <f>D13/D19</f>
        <v>#REF!</v>
      </c>
      <c r="E32" s="140" t="e">
        <f>E13/E19</f>
        <v>#REF!</v>
      </c>
      <c r="F32" s="140" t="e">
        <f>$F$13/F19</f>
        <v>#REF!</v>
      </c>
      <c r="G32" s="140" t="e">
        <f>$F$13/G19</f>
        <v>#REF!</v>
      </c>
    </row>
  </sheetData>
  <phoneticPr fontId="72" type="noConversion"/>
  <pageMargins left="0.74803149606299213" right="0.74803149606299213" top="0.98425196850393704" bottom="0.98425196850393704" header="0.51181102362204722" footer="0.51181102362204722"/>
  <pageSetup paperSize="9" firstPageNumber="138" orientation="landscape" useFirstPageNumber="1" r:id="rId1"/>
  <headerFooter alignWithMargins="0">
    <oddHeader>&amp;R&amp;P</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workbookViewId="0">
      <selection activeCell="G16" sqref="G16"/>
    </sheetView>
  </sheetViews>
  <sheetFormatPr defaultColWidth="9.140625" defaultRowHeight="15"/>
  <cols>
    <col min="1" max="1" width="5.140625" style="4" customWidth="1"/>
    <col min="2" max="2" width="36.5703125" style="2" customWidth="1"/>
    <col min="3" max="3" width="15.85546875" style="3" customWidth="1"/>
    <col min="4" max="4" width="12.85546875" style="1" customWidth="1"/>
    <col min="5" max="5" width="10.140625" style="1" hidden="1" customWidth="1"/>
    <col min="6" max="10" width="10.140625" style="1" customWidth="1"/>
    <col min="11" max="11" width="12.42578125" style="1" customWidth="1"/>
    <col min="12" max="16384" width="9.140625" style="1"/>
  </cols>
  <sheetData>
    <row r="1" spans="1:12" ht="30.6" customHeight="1">
      <c r="K1" s="7" t="s">
        <v>105</v>
      </c>
    </row>
    <row r="2" spans="1:12" ht="18" customHeight="1">
      <c r="A2" s="1591" t="s">
        <v>132</v>
      </c>
      <c r="B2" s="1591"/>
      <c r="C2" s="1591"/>
      <c r="D2" s="1591"/>
      <c r="E2" s="1591"/>
      <c r="F2" s="1591"/>
      <c r="G2" s="1591"/>
      <c r="H2" s="1591"/>
      <c r="I2" s="1591"/>
      <c r="J2" s="1591"/>
      <c r="K2" s="1591"/>
    </row>
    <row r="3" spans="1:12" ht="15" customHeight="1"/>
    <row r="4" spans="1:12" s="125" customFormat="1" ht="23.1" customHeight="1">
      <c r="A4" s="1592" t="s">
        <v>0</v>
      </c>
      <c r="B4" s="1592" t="s">
        <v>1</v>
      </c>
      <c r="C4" s="1592" t="s">
        <v>2</v>
      </c>
      <c r="D4" s="1592" t="s">
        <v>131</v>
      </c>
      <c r="E4" s="1592" t="s">
        <v>93</v>
      </c>
      <c r="F4" s="1592">
        <v>2011</v>
      </c>
      <c r="G4" s="1592">
        <v>2012</v>
      </c>
      <c r="H4" s="1594">
        <v>2013</v>
      </c>
      <c r="I4" s="1592">
        <v>2014</v>
      </c>
      <c r="J4" s="1592">
        <v>2015</v>
      </c>
      <c r="K4" s="1592" t="s">
        <v>94</v>
      </c>
    </row>
    <row r="5" spans="1:12" s="125" customFormat="1" ht="21.6" customHeight="1">
      <c r="A5" s="1593"/>
      <c r="B5" s="1593"/>
      <c r="C5" s="1593"/>
      <c r="D5" s="1593"/>
      <c r="E5" s="1593"/>
      <c r="F5" s="1593"/>
      <c r="G5" s="1593"/>
      <c r="H5" s="1595"/>
      <c r="I5" s="1593"/>
      <c r="J5" s="1593"/>
      <c r="K5" s="1593"/>
    </row>
    <row r="6" spans="1:12" ht="20.100000000000001" customHeight="1">
      <c r="A6" s="29"/>
      <c r="B6" s="32"/>
      <c r="C6" s="126"/>
      <c r="D6" s="18"/>
      <c r="E6" s="18"/>
      <c r="F6" s="18"/>
      <c r="G6" s="18"/>
      <c r="H6" s="18"/>
      <c r="I6" s="122"/>
      <c r="J6" s="122"/>
      <c r="K6" s="20"/>
    </row>
    <row r="7" spans="1:12" s="21" customFormat="1" ht="33.75" customHeight="1">
      <c r="A7" s="15" t="s">
        <v>101</v>
      </c>
      <c r="B7" s="16" t="s">
        <v>119</v>
      </c>
      <c r="C7" s="30" t="s">
        <v>16</v>
      </c>
      <c r="E7" s="69">
        <f>E10+E13</f>
        <v>714.05200000000002</v>
      </c>
      <c r="F7" s="69"/>
      <c r="G7" s="69"/>
      <c r="H7" s="102"/>
      <c r="I7" s="102"/>
      <c r="J7" s="102"/>
      <c r="K7" s="8"/>
    </row>
    <row r="8" spans="1:12" s="92" customFormat="1" ht="33.75" customHeight="1">
      <c r="A8" s="87"/>
      <c r="B8" s="83" t="s">
        <v>17</v>
      </c>
      <c r="C8" s="30" t="s">
        <v>5</v>
      </c>
      <c r="D8" s="84"/>
      <c r="E8" s="91"/>
      <c r="F8" s="93"/>
      <c r="G8" s="93"/>
      <c r="H8" s="106"/>
      <c r="I8" s="106"/>
      <c r="J8" s="106"/>
      <c r="K8" s="87"/>
      <c r="L8" s="121"/>
    </row>
    <row r="9" spans="1:12" s="92" customFormat="1" ht="33.75" customHeight="1">
      <c r="A9" s="87"/>
      <c r="B9" s="83" t="s">
        <v>117</v>
      </c>
      <c r="C9" s="30" t="s">
        <v>5</v>
      </c>
      <c r="D9" s="84"/>
      <c r="E9" s="91">
        <f>E7/E31*100</f>
        <v>85.087225929456622</v>
      </c>
      <c r="F9" s="91"/>
      <c r="G9" s="91"/>
      <c r="H9" s="104"/>
      <c r="I9" s="104"/>
      <c r="J9" s="104"/>
      <c r="K9" s="87"/>
    </row>
    <row r="10" spans="1:12" s="9" customFormat="1" ht="33.75" customHeight="1">
      <c r="A10" s="15" t="s">
        <v>102</v>
      </c>
      <c r="B10" s="16" t="s">
        <v>118</v>
      </c>
      <c r="C10" s="30" t="s">
        <v>16</v>
      </c>
      <c r="E10" s="69">
        <v>152.571</v>
      </c>
      <c r="F10" s="69"/>
      <c r="G10" s="69"/>
      <c r="H10" s="114"/>
      <c r="I10" s="114"/>
      <c r="J10" s="114"/>
      <c r="K10" s="15"/>
    </row>
    <row r="11" spans="1:12" s="88" customFormat="1" ht="33.75" customHeight="1">
      <c r="A11" s="82"/>
      <c r="B11" s="90" t="s">
        <v>123</v>
      </c>
      <c r="C11" s="30" t="s">
        <v>5</v>
      </c>
      <c r="D11" s="84"/>
      <c r="E11" s="85"/>
      <c r="F11" s="86"/>
      <c r="G11" s="86"/>
      <c r="H11" s="103"/>
      <c r="I11" s="103"/>
      <c r="J11" s="103"/>
      <c r="K11" s="87"/>
    </row>
    <row r="12" spans="1:12" s="88" customFormat="1" ht="33.75" customHeight="1">
      <c r="A12" s="82"/>
      <c r="B12" s="90" t="s">
        <v>109</v>
      </c>
      <c r="C12" s="30" t="s">
        <v>5</v>
      </c>
      <c r="D12" s="84"/>
      <c r="E12" s="93">
        <f>E10/E7*100</f>
        <v>21.366931259908242</v>
      </c>
      <c r="F12" s="93"/>
      <c r="G12" s="93"/>
      <c r="H12" s="103"/>
      <c r="I12" s="103"/>
      <c r="J12" s="103"/>
      <c r="K12" s="87"/>
    </row>
    <row r="13" spans="1:12" s="21" customFormat="1" ht="33.75" customHeight="1">
      <c r="A13" s="15" t="s">
        <v>115</v>
      </c>
      <c r="B13" s="16" t="s">
        <v>106</v>
      </c>
      <c r="C13" s="30" t="s">
        <v>16</v>
      </c>
      <c r="E13" s="69">
        <f>E17+E19</f>
        <v>561.48099999999999</v>
      </c>
      <c r="F13" s="69"/>
      <c r="G13" s="69"/>
      <c r="H13" s="105"/>
      <c r="I13" s="105"/>
      <c r="J13" s="105"/>
      <c r="K13" s="8"/>
    </row>
    <row r="14" spans="1:12" s="92" customFormat="1" ht="28.5" customHeight="1">
      <c r="A14" s="87"/>
      <c r="B14" s="90" t="s">
        <v>123</v>
      </c>
      <c r="C14" s="30" t="s">
        <v>5</v>
      </c>
      <c r="D14" s="84"/>
      <c r="E14" s="91"/>
      <c r="F14" s="86"/>
      <c r="G14" s="86"/>
      <c r="H14" s="106"/>
      <c r="I14" s="106"/>
      <c r="J14" s="106"/>
      <c r="K14" s="87"/>
    </row>
    <row r="15" spans="1:12" s="92" customFormat="1" ht="27.75" customHeight="1">
      <c r="A15" s="87"/>
      <c r="B15" s="90" t="s">
        <v>114</v>
      </c>
      <c r="C15" s="30" t="s">
        <v>5</v>
      </c>
      <c r="D15" s="84"/>
      <c r="E15" s="91">
        <f>E10/E31*100</f>
        <v>18.180529075309817</v>
      </c>
      <c r="F15" s="91"/>
      <c r="G15" s="91"/>
      <c r="H15" s="104"/>
      <c r="I15" s="104"/>
      <c r="J15" s="104"/>
      <c r="K15" s="87"/>
    </row>
    <row r="16" spans="1:12" s="21" customFormat="1" ht="25.5" customHeight="1">
      <c r="A16" s="8"/>
      <c r="B16" s="12" t="s">
        <v>6</v>
      </c>
      <c r="C16" s="30"/>
      <c r="D16" s="19"/>
      <c r="E16" s="69"/>
      <c r="F16" s="69"/>
      <c r="G16" s="69"/>
      <c r="H16" s="101"/>
      <c r="I16" s="101"/>
      <c r="J16" s="101"/>
      <c r="K16" s="8"/>
    </row>
    <row r="17" spans="1:12" s="33" customFormat="1" ht="26.25" customHeight="1">
      <c r="A17" s="55"/>
      <c r="B17" s="94" t="s">
        <v>107</v>
      </c>
      <c r="C17" s="30" t="s">
        <v>16</v>
      </c>
      <c r="D17" s="72"/>
      <c r="E17" s="69">
        <v>402.30099999999999</v>
      </c>
      <c r="F17" s="69"/>
      <c r="G17" s="69"/>
      <c r="H17" s="107"/>
      <c r="I17" s="107"/>
      <c r="J17" s="107"/>
      <c r="K17" s="55"/>
    </row>
    <row r="18" spans="1:12" s="33" customFormat="1" ht="26.25" customHeight="1">
      <c r="A18" s="55"/>
      <c r="B18" s="95" t="s">
        <v>17</v>
      </c>
      <c r="C18" s="115" t="s">
        <v>5</v>
      </c>
      <c r="D18" s="28"/>
      <c r="E18" s="69"/>
      <c r="F18" s="31"/>
      <c r="G18" s="31"/>
      <c r="H18" s="108"/>
      <c r="I18" s="108"/>
      <c r="J18" s="108"/>
      <c r="K18" s="11"/>
    </row>
    <row r="19" spans="1:12" s="33" customFormat="1" ht="25.5" customHeight="1">
      <c r="A19" s="55"/>
      <c r="B19" s="94" t="s">
        <v>108</v>
      </c>
      <c r="C19" s="30" t="s">
        <v>16</v>
      </c>
      <c r="D19" s="72"/>
      <c r="E19" s="69">
        <v>159.18</v>
      </c>
      <c r="F19" s="69"/>
      <c r="G19" s="69"/>
      <c r="H19" s="107"/>
      <c r="I19" s="107"/>
      <c r="J19" s="107"/>
      <c r="K19" s="55"/>
    </row>
    <row r="20" spans="1:12" s="33" customFormat="1" ht="24.75" customHeight="1">
      <c r="A20" s="55"/>
      <c r="B20" s="95" t="s">
        <v>17</v>
      </c>
      <c r="C20" s="115" t="s">
        <v>5</v>
      </c>
      <c r="D20" s="28"/>
      <c r="E20" s="69"/>
      <c r="F20" s="31"/>
      <c r="G20" s="31"/>
      <c r="H20" s="108"/>
      <c r="I20" s="108"/>
      <c r="J20" s="108"/>
      <c r="K20" s="11"/>
    </row>
    <row r="21" spans="1:12" s="33" customFormat="1" ht="19.5" customHeight="1">
      <c r="A21" s="55"/>
      <c r="B21" s="95"/>
      <c r="C21" s="115"/>
      <c r="D21" s="28"/>
      <c r="E21" s="69"/>
      <c r="F21" s="31"/>
      <c r="G21" s="31"/>
      <c r="H21" s="109"/>
      <c r="I21" s="109"/>
      <c r="J21" s="109"/>
      <c r="K21" s="11"/>
    </row>
    <row r="22" spans="1:12" s="21" customFormat="1" ht="33.75" customHeight="1">
      <c r="A22" s="15" t="s">
        <v>116</v>
      </c>
      <c r="B22" s="16" t="s">
        <v>110</v>
      </c>
      <c r="C22" s="30" t="s">
        <v>16</v>
      </c>
      <c r="D22" s="28"/>
      <c r="E22" s="69">
        <f>E25+E28</f>
        <v>556.09899999999993</v>
      </c>
      <c r="F22" s="69"/>
      <c r="G22" s="69"/>
      <c r="H22" s="105"/>
      <c r="I22" s="105"/>
      <c r="J22" s="105"/>
      <c r="K22" s="8"/>
    </row>
    <row r="23" spans="1:12" s="21" customFormat="1" ht="33.75" customHeight="1">
      <c r="A23" s="8"/>
      <c r="B23" s="83" t="s">
        <v>17</v>
      </c>
      <c r="C23" s="30" t="s">
        <v>5</v>
      </c>
      <c r="D23" s="27"/>
      <c r="E23" s="71"/>
      <c r="F23" s="17"/>
      <c r="G23" s="17"/>
      <c r="H23" s="110"/>
      <c r="I23" s="110"/>
      <c r="J23" s="110"/>
      <c r="K23" s="8"/>
    </row>
    <row r="24" spans="1:12" s="21" customFormat="1" ht="33.75" customHeight="1">
      <c r="A24" s="8"/>
      <c r="B24" s="12" t="s">
        <v>6</v>
      </c>
      <c r="C24" s="30"/>
      <c r="D24" s="19"/>
      <c r="E24" s="96"/>
      <c r="F24" s="96"/>
      <c r="G24" s="96"/>
      <c r="H24" s="101"/>
      <c r="I24" s="101"/>
      <c r="J24" s="101"/>
      <c r="K24" s="8"/>
    </row>
    <row r="25" spans="1:12" s="21" customFormat="1" ht="33.75" customHeight="1">
      <c r="A25" s="8"/>
      <c r="B25" s="26" t="s">
        <v>111</v>
      </c>
      <c r="C25" s="30" t="s">
        <v>16</v>
      </c>
      <c r="D25" s="19"/>
      <c r="E25" s="22">
        <v>421.654</v>
      </c>
      <c r="F25" s="22"/>
      <c r="G25" s="22"/>
      <c r="H25" s="101"/>
      <c r="I25" s="101"/>
      <c r="J25" s="101"/>
      <c r="K25" s="8"/>
    </row>
    <row r="26" spans="1:12" s="21" customFormat="1" ht="33.75" customHeight="1">
      <c r="A26" s="8"/>
      <c r="B26" s="89" t="s">
        <v>120</v>
      </c>
      <c r="C26" s="30" t="s">
        <v>5</v>
      </c>
      <c r="D26" s="19"/>
      <c r="E26" s="22"/>
      <c r="F26" s="31"/>
      <c r="G26" s="31"/>
      <c r="H26" s="108"/>
      <c r="I26" s="108"/>
      <c r="J26" s="108"/>
      <c r="K26" s="8"/>
    </row>
    <row r="27" spans="1:12" s="25" customFormat="1" ht="33.75" customHeight="1">
      <c r="A27" s="23"/>
      <c r="B27" s="74" t="s">
        <v>121</v>
      </c>
      <c r="C27" s="30" t="s">
        <v>5</v>
      </c>
      <c r="D27" s="24"/>
      <c r="E27" s="17">
        <f>+E25/E22*100</f>
        <v>75.823549403973047</v>
      </c>
      <c r="F27" s="17"/>
      <c r="G27" s="17"/>
      <c r="H27" s="110"/>
      <c r="I27" s="110"/>
      <c r="J27" s="110"/>
      <c r="K27" s="23"/>
    </row>
    <row r="28" spans="1:12" s="21" customFormat="1" ht="33.75" customHeight="1">
      <c r="A28" s="8"/>
      <c r="B28" s="26" t="s">
        <v>112</v>
      </c>
      <c r="C28" s="30" t="s">
        <v>16</v>
      </c>
      <c r="D28" s="19"/>
      <c r="E28" s="73">
        <v>134.44499999999999</v>
      </c>
      <c r="F28" s="73"/>
      <c r="G28" s="73"/>
      <c r="H28" s="111"/>
      <c r="I28" s="111"/>
      <c r="J28" s="111"/>
      <c r="K28" s="8"/>
      <c r="L28" s="120"/>
    </row>
    <row r="29" spans="1:12" s="14" customFormat="1" ht="33.75" customHeight="1">
      <c r="A29" s="11"/>
      <c r="B29" s="89" t="s">
        <v>120</v>
      </c>
      <c r="C29" s="115" t="s">
        <v>5</v>
      </c>
      <c r="D29" s="28"/>
      <c r="E29" s="99"/>
      <c r="F29" s="31"/>
      <c r="G29" s="31"/>
      <c r="H29" s="109"/>
      <c r="I29" s="109"/>
      <c r="J29" s="109"/>
      <c r="K29" s="11"/>
    </row>
    <row r="30" spans="1:12" s="14" customFormat="1" ht="33.75" customHeight="1">
      <c r="A30" s="97"/>
      <c r="B30" s="75" t="s">
        <v>122</v>
      </c>
      <c r="C30" s="115" t="s">
        <v>5</v>
      </c>
      <c r="D30" s="28"/>
      <c r="E30" s="13">
        <f>+E28/E22*100</f>
        <v>24.176450596026967</v>
      </c>
      <c r="F30" s="13"/>
      <c r="G30" s="13"/>
      <c r="H30" s="112"/>
      <c r="I30" s="112"/>
      <c r="J30" s="112"/>
      <c r="K30" s="98"/>
    </row>
    <row r="31" spans="1:12" s="25" customFormat="1" ht="33.75" hidden="1" customHeight="1">
      <c r="A31" s="76" t="s">
        <v>18</v>
      </c>
      <c r="B31" s="77" t="s">
        <v>113</v>
      </c>
      <c r="C31" s="10" t="s">
        <v>16</v>
      </c>
      <c r="D31" s="78"/>
      <c r="E31" s="70">
        <v>839.2</v>
      </c>
      <c r="F31" s="70">
        <v>974.3</v>
      </c>
      <c r="G31" s="79">
        <v>1144</v>
      </c>
      <c r="H31" s="78">
        <v>1490</v>
      </c>
      <c r="I31" s="123"/>
      <c r="J31" s="123"/>
      <c r="K31" s="63"/>
    </row>
    <row r="32" spans="1:12" s="21" customFormat="1" ht="20.100000000000001" customHeight="1">
      <c r="A32" s="36"/>
      <c r="B32" s="35"/>
      <c r="C32" s="127"/>
      <c r="D32" s="37"/>
      <c r="E32" s="80"/>
      <c r="F32" s="37"/>
      <c r="G32" s="37"/>
      <c r="H32" s="113"/>
      <c r="I32" s="113"/>
      <c r="J32" s="113"/>
      <c r="K32" s="34"/>
    </row>
    <row r="34" spans="4:10">
      <c r="D34" s="62"/>
      <c r="H34" s="81"/>
      <c r="I34" s="81"/>
      <c r="J34" s="81"/>
    </row>
    <row r="35" spans="4:10">
      <c r="H35" s="81"/>
      <c r="I35" s="81"/>
      <c r="J35" s="81"/>
    </row>
  </sheetData>
  <mergeCells count="12">
    <mergeCell ref="A2:K2"/>
    <mergeCell ref="A4:A5"/>
    <mergeCell ref="B4:B5"/>
    <mergeCell ref="C4:C5"/>
    <mergeCell ref="D4:D5"/>
    <mergeCell ref="E4:E5"/>
    <mergeCell ref="K4:K5"/>
    <mergeCell ref="J4:J5"/>
    <mergeCell ref="F4:F5"/>
    <mergeCell ref="G4:G5"/>
    <mergeCell ref="H4:H5"/>
    <mergeCell ref="I4:I5"/>
  </mergeCells>
  <phoneticPr fontId="24" type="noConversion"/>
  <pageMargins left="0.71" right="0.66" top="0.73" bottom="0.93" header="0.5" footer="0.5"/>
  <pageSetup paperSize="9" orientation="landscape" r:id="rId1"/>
  <headerFooter alignWithMargins="0">
    <oddFooter>&amp;C&amp;P</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S16"/>
  <sheetViews>
    <sheetView workbookViewId="0">
      <selection activeCell="A28" sqref="A28"/>
    </sheetView>
  </sheetViews>
  <sheetFormatPr defaultRowHeight="12.75"/>
  <cols>
    <col min="2" max="2" width="7" customWidth="1"/>
    <col min="4" max="4" width="7.85546875" customWidth="1"/>
    <col min="5" max="5" width="8.5703125" customWidth="1"/>
    <col min="6" max="7" width="7.140625" customWidth="1"/>
    <col min="8" max="8" width="7" customWidth="1"/>
    <col min="9" max="9" width="6.85546875" customWidth="1"/>
    <col min="10" max="10" width="7.85546875" customWidth="1"/>
    <col min="11" max="11" width="7.42578125" customWidth="1"/>
    <col min="12" max="12" width="7.140625" customWidth="1"/>
    <col min="13" max="13" width="7.5703125" customWidth="1"/>
    <col min="14" max="14" width="7.42578125" customWidth="1"/>
    <col min="15" max="15" width="7.5703125" customWidth="1"/>
    <col min="16" max="16" width="9.85546875" customWidth="1"/>
    <col min="17" max="17" width="7.42578125" customWidth="1"/>
  </cols>
  <sheetData>
    <row r="4" spans="1:19">
      <c r="A4" s="128"/>
      <c r="B4" s="128"/>
      <c r="C4" s="128"/>
      <c r="D4" s="128"/>
      <c r="E4" s="128"/>
      <c r="F4" s="128"/>
      <c r="G4" s="128"/>
      <c r="H4" s="128"/>
      <c r="I4" s="128"/>
      <c r="J4" s="128"/>
      <c r="K4" s="128"/>
      <c r="L4" s="128"/>
      <c r="M4" s="128"/>
      <c r="N4" s="128"/>
      <c r="O4" s="128"/>
      <c r="P4" s="128"/>
      <c r="Q4" s="128"/>
      <c r="R4" s="135" t="s">
        <v>174</v>
      </c>
    </row>
    <row r="5" spans="1:19">
      <c r="A5" s="128"/>
      <c r="B5" s="128">
        <v>2010</v>
      </c>
      <c r="C5" s="1596">
        <v>2011</v>
      </c>
      <c r="D5" s="1596"/>
      <c r="E5" s="1596"/>
      <c r="F5" s="1596">
        <v>2012</v>
      </c>
      <c r="G5" s="1596"/>
      <c r="H5" s="1596"/>
      <c r="I5" s="1596">
        <v>2013</v>
      </c>
      <c r="J5" s="1596"/>
      <c r="K5" s="1596"/>
      <c r="L5" s="1596">
        <v>2014</v>
      </c>
      <c r="M5" s="1596"/>
      <c r="N5" s="1596"/>
      <c r="O5" s="1596">
        <v>2015</v>
      </c>
      <c r="P5" s="1596"/>
      <c r="Q5" s="1596"/>
    </row>
    <row r="6" spans="1:19" ht="15">
      <c r="A6" s="128"/>
      <c r="B6" s="128"/>
      <c r="C6" s="129" t="s">
        <v>169</v>
      </c>
      <c r="D6" s="129" t="s">
        <v>170</v>
      </c>
      <c r="E6" s="129" t="s">
        <v>171</v>
      </c>
      <c r="F6" s="130" t="s">
        <v>169</v>
      </c>
      <c r="G6" s="130" t="s">
        <v>170</v>
      </c>
      <c r="H6" s="130" t="s">
        <v>171</v>
      </c>
      <c r="I6" s="129" t="s">
        <v>169</v>
      </c>
      <c r="J6" s="129" t="s">
        <v>170</v>
      </c>
      <c r="K6" s="129" t="s">
        <v>171</v>
      </c>
      <c r="L6" s="130" t="s">
        <v>169</v>
      </c>
      <c r="M6" s="130" t="s">
        <v>170</v>
      </c>
      <c r="N6" s="130" t="s">
        <v>171</v>
      </c>
      <c r="O6" s="129" t="s">
        <v>169</v>
      </c>
      <c r="P6" s="129" t="s">
        <v>170</v>
      </c>
      <c r="Q6" s="129" t="s">
        <v>171</v>
      </c>
      <c r="R6" s="136" t="s">
        <v>169</v>
      </c>
      <c r="S6" s="136" t="s">
        <v>170</v>
      </c>
    </row>
    <row r="7" spans="1:19" ht="57">
      <c r="A7" s="131" t="s">
        <v>7</v>
      </c>
      <c r="B7" s="128">
        <v>1968.55</v>
      </c>
      <c r="C7" s="128">
        <f>B7*(1+C11%)*(1+C14)</f>
        <v>2264.2262099999998</v>
      </c>
      <c r="D7" s="128">
        <f>C7*(1+D11%)*(1+D14)</f>
        <v>2628.7666298099998</v>
      </c>
      <c r="E7" s="128">
        <f>(C7+D7)/2</f>
        <v>2446.496419905</v>
      </c>
      <c r="F7" s="128">
        <f>E7*(1+F11%)*(1+F14)</f>
        <v>2819.2446144417258</v>
      </c>
      <c r="G7" s="128">
        <f>E7*(1+G11%)*(1+G14)</f>
        <v>2845.6667757767</v>
      </c>
      <c r="H7" s="128">
        <f>(F7+G7)/2</f>
        <v>2832.4556951092127</v>
      </c>
      <c r="I7" s="128">
        <f>H7*(1+I11%)*(1+I14)</f>
        <v>3270.1267491174881</v>
      </c>
      <c r="J7" s="128">
        <f>H7*(1+J11%)*(1+J14)</f>
        <v>3300.7172706246679</v>
      </c>
      <c r="K7" s="128">
        <f>(I7+J7)/2</f>
        <v>3285.422009871078</v>
      </c>
      <c r="L7" s="128">
        <f>K7*(1+L11%)*(1+L14)</f>
        <v>3803.7301861483397</v>
      </c>
      <c r="M7" s="128">
        <f>K7*(1+M11%)*(1+M14)</f>
        <v>3839.2127438549473</v>
      </c>
      <c r="N7" s="128">
        <f>(L7+M7)/2</f>
        <v>3821.4714650016435</v>
      </c>
      <c r="O7" s="128">
        <f>N7*(1+O11%)*(1+O14)</f>
        <v>4436.7283708669083</v>
      </c>
      <c r="P7" s="128">
        <f>N7*(1+P11%)*(1+P14)</f>
        <v>4478.0002626889254</v>
      </c>
      <c r="Q7" s="128">
        <f>(O7+P7)/2</f>
        <v>4457.3643167779173</v>
      </c>
      <c r="R7">
        <f>C7+F7+I7+L7+O7</f>
        <v>16594.05613057446</v>
      </c>
      <c r="S7">
        <f>D7+G7+J7+M7+P7</f>
        <v>17092.36368275524</v>
      </c>
    </row>
    <row r="8" spans="1:19" ht="42.75">
      <c r="A8" s="131" t="s">
        <v>8</v>
      </c>
      <c r="B8" s="128">
        <v>108.15</v>
      </c>
      <c r="C8" s="128">
        <f>C7/C15</f>
        <v>121.73259193548385</v>
      </c>
      <c r="D8" s="128">
        <f>D7/D15</f>
        <v>141.33153923709676</v>
      </c>
      <c r="E8" s="128"/>
      <c r="F8" s="128">
        <f>F7/F15</f>
        <v>147.60443007548301</v>
      </c>
      <c r="G8" s="128">
        <f>G7/G15</f>
        <v>148.98778930768063</v>
      </c>
      <c r="H8" s="128"/>
      <c r="I8" s="128">
        <f>I7/I15</f>
        <v>166.84320148558612</v>
      </c>
      <c r="J8" s="128">
        <f>J7/J15</f>
        <v>168.40394237880957</v>
      </c>
      <c r="K8" s="128"/>
      <c r="L8" s="128">
        <f>L7/L15</f>
        <v>187.37587123883446</v>
      </c>
      <c r="M8" s="128">
        <f>M7/M15</f>
        <v>189.12378048546537</v>
      </c>
      <c r="N8" s="128"/>
      <c r="O8" s="128">
        <f>O7/O15</f>
        <v>212.28365410846453</v>
      </c>
      <c r="P8" s="128">
        <f>P7/P15</f>
        <v>214.25838577458975</v>
      </c>
      <c r="Q8" s="128"/>
      <c r="R8">
        <f>C8+F8+I8+L8+O8</f>
        <v>835.83974884385202</v>
      </c>
      <c r="S8">
        <f>D8+G8+J8+M8+P8</f>
        <v>862.10543718364204</v>
      </c>
    </row>
    <row r="9" spans="1:19" ht="71.25">
      <c r="A9" s="131" t="s">
        <v>9</v>
      </c>
      <c r="B9" s="128">
        <v>1225.5</v>
      </c>
      <c r="C9" s="128">
        <f>C8*1000/C16</f>
        <v>1363.9506099213877</v>
      </c>
      <c r="D9" s="128">
        <f>D8*1000/D16</f>
        <v>1583.5466581187311</v>
      </c>
      <c r="E9" s="128"/>
      <c r="F9" s="128">
        <f>F8*1000/F16</f>
        <v>1635.5061504208645</v>
      </c>
      <c r="G9" s="128">
        <f>G8*1000/G16</f>
        <v>1650.8342305560179</v>
      </c>
      <c r="H9" s="128"/>
      <c r="I9" s="128">
        <f>I8*1000/I16</f>
        <v>1832.2337083855273</v>
      </c>
      <c r="J9" s="128">
        <f>J8*1000/J16</f>
        <v>1849.3734063124268</v>
      </c>
      <c r="K9" s="128"/>
      <c r="L9" s="128">
        <f>L8*1000/L16</f>
        <v>2039.7982934774054</v>
      </c>
      <c r="M9" s="128">
        <f>M8*1000/M16</f>
        <v>2058.8262626329779</v>
      </c>
      <c r="N9" s="128"/>
      <c r="O9" s="128">
        <f>O8*1000/O16</f>
        <v>2291.2428937772752</v>
      </c>
      <c r="P9" s="128">
        <f>P8*1000/P16</f>
        <v>2312.5567811612491</v>
      </c>
      <c r="Q9" s="128"/>
      <c r="R9">
        <f>O9</f>
        <v>2291.2428937772752</v>
      </c>
      <c r="S9">
        <f>P9</f>
        <v>2312.5567811612491</v>
      </c>
    </row>
    <row r="10" spans="1:19">
      <c r="A10" s="128"/>
      <c r="B10" s="128"/>
      <c r="C10" s="128"/>
      <c r="D10" s="128"/>
      <c r="E10" s="128"/>
      <c r="F10" s="128"/>
      <c r="G10" s="128"/>
      <c r="H10" s="128"/>
      <c r="I10" s="128"/>
      <c r="J10" s="128"/>
      <c r="K10" s="128"/>
      <c r="L10" s="128"/>
      <c r="M10" s="128"/>
      <c r="N10" s="128"/>
      <c r="O10" s="128"/>
      <c r="P10" s="128"/>
      <c r="Q10" s="128"/>
    </row>
    <row r="11" spans="1:19" ht="45">
      <c r="A11" s="132" t="s">
        <v>4</v>
      </c>
      <c r="B11" s="128"/>
      <c r="C11" s="128">
        <v>6.5</v>
      </c>
      <c r="D11" s="128">
        <v>7.5</v>
      </c>
      <c r="E11" s="128"/>
      <c r="F11" s="128">
        <v>6.7</v>
      </c>
      <c r="G11" s="128">
        <v>7.7</v>
      </c>
      <c r="H11" s="128"/>
      <c r="I11" s="128">
        <v>6.9</v>
      </c>
      <c r="J11" s="128">
        <v>7.9</v>
      </c>
      <c r="K11" s="128"/>
      <c r="L11" s="128">
        <v>7.2</v>
      </c>
      <c r="M11" s="128">
        <v>8.1999999999999993</v>
      </c>
      <c r="N11" s="128"/>
      <c r="O11" s="128">
        <v>7.5</v>
      </c>
      <c r="P11" s="128">
        <v>8.5</v>
      </c>
      <c r="Q11" s="128"/>
    </row>
    <row r="12" spans="1:19">
      <c r="A12" s="128"/>
      <c r="B12" s="128"/>
      <c r="C12" s="128"/>
      <c r="D12" s="128"/>
      <c r="E12" s="128"/>
      <c r="F12" s="128"/>
      <c r="G12" s="128"/>
      <c r="H12" s="128"/>
      <c r="I12" s="128"/>
      <c r="J12" s="128"/>
      <c r="K12" s="128"/>
      <c r="L12" s="128"/>
      <c r="M12" s="128"/>
      <c r="N12" s="128"/>
      <c r="O12" s="128"/>
      <c r="P12" s="128"/>
      <c r="Q12" s="128"/>
    </row>
    <row r="13" spans="1:19">
      <c r="A13" s="128"/>
      <c r="B13" s="128"/>
      <c r="C13" s="128"/>
      <c r="D13" s="128"/>
      <c r="E13" s="128"/>
      <c r="F13" s="128"/>
      <c r="G13" s="128"/>
      <c r="H13" s="128"/>
      <c r="I13" s="128"/>
      <c r="J13" s="128"/>
      <c r="K13" s="128"/>
      <c r="L13" s="128"/>
      <c r="M13" s="128"/>
      <c r="N13" s="128"/>
      <c r="O13" s="128"/>
      <c r="P13" s="128"/>
      <c r="Q13" s="128"/>
    </row>
    <row r="14" spans="1:19">
      <c r="A14" s="128" t="s">
        <v>168</v>
      </c>
      <c r="B14" s="128"/>
      <c r="C14" s="133">
        <v>0.08</v>
      </c>
      <c r="D14" s="133">
        <v>0.08</v>
      </c>
      <c r="E14" s="133">
        <v>0.08</v>
      </c>
      <c r="F14" s="133">
        <v>0.08</v>
      </c>
      <c r="G14" s="133">
        <v>0.08</v>
      </c>
      <c r="H14" s="133">
        <v>0.08</v>
      </c>
      <c r="I14" s="133">
        <v>0.08</v>
      </c>
      <c r="J14" s="133">
        <v>0.08</v>
      </c>
      <c r="K14" s="133">
        <v>0.08</v>
      </c>
      <c r="L14" s="133">
        <v>0.08</v>
      </c>
      <c r="M14" s="133">
        <v>0.08</v>
      </c>
      <c r="N14" s="133">
        <v>0.08</v>
      </c>
      <c r="O14" s="133">
        <v>0.08</v>
      </c>
      <c r="P14" s="133">
        <v>0.08</v>
      </c>
      <c r="Q14" s="133">
        <v>0.08</v>
      </c>
    </row>
    <row r="15" spans="1:19">
      <c r="A15" s="128" t="s">
        <v>172</v>
      </c>
      <c r="B15" s="128"/>
      <c r="C15" s="128">
        <v>18.600000000000001</v>
      </c>
      <c r="D15" s="128">
        <v>18.600000000000001</v>
      </c>
      <c r="E15" s="128">
        <v>18.600000000000001</v>
      </c>
      <c r="F15" s="128">
        <v>19.100000000000001</v>
      </c>
      <c r="G15" s="128">
        <v>19.100000000000001</v>
      </c>
      <c r="H15" s="128">
        <v>19.100000000000001</v>
      </c>
      <c r="I15" s="128">
        <v>19.600000000000001</v>
      </c>
      <c r="J15" s="128">
        <v>19.600000000000001</v>
      </c>
      <c r="K15" s="128">
        <v>19.600000000000001</v>
      </c>
      <c r="L15" s="128">
        <v>20.3</v>
      </c>
      <c r="M15" s="128">
        <v>20.3</v>
      </c>
      <c r="N15" s="128">
        <v>20.3</v>
      </c>
      <c r="O15" s="128">
        <v>20.9</v>
      </c>
      <c r="P15" s="128">
        <v>20.9</v>
      </c>
      <c r="Q15" s="128">
        <v>20.9</v>
      </c>
    </row>
    <row r="16" spans="1:19" ht="14.25">
      <c r="A16" s="128" t="s">
        <v>173</v>
      </c>
      <c r="B16" s="128"/>
      <c r="C16" s="134">
        <v>89.25</v>
      </c>
      <c r="D16" s="134">
        <v>89.25</v>
      </c>
      <c r="E16" s="134">
        <v>89.25</v>
      </c>
      <c r="F16" s="134">
        <v>90.25</v>
      </c>
      <c r="G16" s="134">
        <v>90.25</v>
      </c>
      <c r="H16" s="134">
        <v>90.25</v>
      </c>
      <c r="I16" s="134">
        <v>91.06</v>
      </c>
      <c r="J16" s="134">
        <v>91.06</v>
      </c>
      <c r="K16" s="134">
        <v>91.06</v>
      </c>
      <c r="L16" s="134">
        <v>91.86</v>
      </c>
      <c r="M16" s="134">
        <v>91.86</v>
      </c>
      <c r="N16" s="134">
        <v>91.86</v>
      </c>
      <c r="O16" s="134">
        <v>92.65</v>
      </c>
      <c r="P16" s="134">
        <v>92.65</v>
      </c>
      <c r="Q16" s="134">
        <v>92.65</v>
      </c>
    </row>
  </sheetData>
  <mergeCells count="5">
    <mergeCell ref="O5:Q5"/>
    <mergeCell ref="C5:E5"/>
    <mergeCell ref="F5:H5"/>
    <mergeCell ref="I5:K5"/>
    <mergeCell ref="L5:N5"/>
  </mergeCells>
  <phoneticPr fontId="72" type="noConversion"/>
  <pageMargins left="0.28000000000000003" right="0.16" top="0.74803149606299213" bottom="0.74803149606299213" header="0.31496062992125984" footer="0.31496062992125984"/>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7"/>
  <sheetViews>
    <sheetView topLeftCell="A10" workbookViewId="0">
      <selection activeCell="A28" sqref="A28"/>
    </sheetView>
  </sheetViews>
  <sheetFormatPr defaultRowHeight="12.75"/>
  <cols>
    <col min="1" max="1" width="23.42578125" bestFit="1" customWidth="1"/>
    <col min="2" max="2" width="9.85546875" bestFit="1" customWidth="1"/>
  </cols>
  <sheetData>
    <row r="2" spans="1:12" ht="27.75" customHeight="1">
      <c r="B2" t="s">
        <v>185</v>
      </c>
      <c r="C2" s="1597">
        <v>2011</v>
      </c>
      <c r="D2" s="1597"/>
      <c r="E2" s="1597">
        <v>2012</v>
      </c>
      <c r="F2" s="1597"/>
      <c r="G2" s="1597">
        <v>2013</v>
      </c>
      <c r="H2" s="1597"/>
      <c r="I2" s="1597">
        <v>2014</v>
      </c>
      <c r="J2" s="1597"/>
      <c r="K2" s="1597">
        <v>2015</v>
      </c>
      <c r="L2" s="1597"/>
    </row>
    <row r="3" spans="1:12" ht="27.75" customHeight="1">
      <c r="C3" t="s">
        <v>169</v>
      </c>
      <c r="D3" t="s">
        <v>170</v>
      </c>
      <c r="E3" t="s">
        <v>169</v>
      </c>
      <c r="F3" t="s">
        <v>170</v>
      </c>
      <c r="G3" t="s">
        <v>169</v>
      </c>
      <c r="H3" t="s">
        <v>170</v>
      </c>
      <c r="I3" t="s">
        <v>169</v>
      </c>
      <c r="J3" t="s">
        <v>170</v>
      </c>
      <c r="K3" t="s">
        <v>169</v>
      </c>
      <c r="L3" t="s">
        <v>170</v>
      </c>
    </row>
    <row r="4" spans="1:12" ht="27.75" customHeight="1">
      <c r="A4" t="s">
        <v>175</v>
      </c>
      <c r="B4" t="s">
        <v>186</v>
      </c>
      <c r="C4" t="e">
        <f>C5+C7</f>
        <v>#REF!</v>
      </c>
      <c r="D4" t="e">
        <f>D5+C7</f>
        <v>#REF!</v>
      </c>
      <c r="E4" t="e">
        <f>E5+E7</f>
        <v>#REF!</v>
      </c>
      <c r="F4" t="e">
        <f>F5+E7</f>
        <v>#REF!</v>
      </c>
      <c r="G4" t="e">
        <f>G5+G7</f>
        <v>#REF!</v>
      </c>
      <c r="H4" t="e">
        <f>H5+G7</f>
        <v>#REF!</v>
      </c>
      <c r="I4" t="e">
        <f>I5+I7</f>
        <v>#REF!</v>
      </c>
      <c r="J4" t="e">
        <f>J5+I7</f>
        <v>#REF!</v>
      </c>
      <c r="K4" t="e">
        <f>K5+K7</f>
        <v>#REF!</v>
      </c>
      <c r="L4" t="e">
        <f>L5+K7</f>
        <v>#REF!</v>
      </c>
    </row>
    <row r="5" spans="1:12" ht="27.75" customHeight="1">
      <c r="A5" t="s">
        <v>113</v>
      </c>
      <c r="B5" t="s">
        <v>186</v>
      </c>
      <c r="C5">
        <f>Sheet1!C7</f>
        <v>2264.2262099999998</v>
      </c>
      <c r="D5">
        <f>Sheet1!D7</f>
        <v>2628.7666298099998</v>
      </c>
      <c r="E5">
        <f>Sheet1!F7</f>
        <v>2819.2446144417258</v>
      </c>
      <c r="F5">
        <f>Sheet1!G7</f>
        <v>2845.6667757767</v>
      </c>
      <c r="G5">
        <f>Sheet1!I7</f>
        <v>3270.1267491174881</v>
      </c>
      <c r="H5">
        <f>Sheet1!J7</f>
        <v>3300.7172706246679</v>
      </c>
      <c r="I5">
        <f>Sheet1!L7</f>
        <v>3803.7301861483397</v>
      </c>
      <c r="J5">
        <f>Sheet1!M7</f>
        <v>3839.2127438549473</v>
      </c>
      <c r="K5">
        <f>Sheet1!O7</f>
        <v>4436.7283708669083</v>
      </c>
      <c r="L5">
        <f>Sheet1!P7</f>
        <v>4478.0002626889254</v>
      </c>
    </row>
    <row r="6" spans="1:12" ht="27.75" customHeight="1">
      <c r="A6" t="s">
        <v>176</v>
      </c>
      <c r="B6" t="s">
        <v>187</v>
      </c>
      <c r="C6" t="e">
        <f>'BM5 - ok'!#REF!</f>
        <v>#REF!</v>
      </c>
      <c r="E6" t="e">
        <f>'BM5 - ok'!#REF!</f>
        <v>#REF!</v>
      </c>
      <c r="G6" t="e">
        <f>'BM5 - ok'!#REF!</f>
        <v>#REF!</v>
      </c>
      <c r="I6" t="e">
        <f>'BM5 - ok'!#REF!</f>
        <v>#REF!</v>
      </c>
      <c r="K6" t="e">
        <f>'BM5 - ok'!#REF!</f>
        <v>#REF!</v>
      </c>
    </row>
    <row r="7" spans="1:12" ht="27.75" customHeight="1">
      <c r="A7" t="s">
        <v>177</v>
      </c>
      <c r="B7" t="s">
        <v>186</v>
      </c>
      <c r="C7" t="e">
        <f>C6*C17*0.9</f>
        <v>#REF!</v>
      </c>
      <c r="E7" t="e">
        <f>E6*E17*0.9</f>
        <v>#REF!</v>
      </c>
      <c r="G7" t="e">
        <f>G6*G17*0.9</f>
        <v>#REF!</v>
      </c>
      <c r="I7" t="e">
        <f>I6*I17*0.9</f>
        <v>#REF!</v>
      </c>
      <c r="K7" t="e">
        <f>K6*K17*0.9</f>
        <v>#REF!</v>
      </c>
    </row>
    <row r="8" spans="1:12" ht="27.75" customHeight="1"/>
    <row r="9" spans="1:12" ht="27.75" customHeight="1">
      <c r="A9" t="s">
        <v>178</v>
      </c>
    </row>
    <row r="10" spans="1:12" ht="27.75" customHeight="1">
      <c r="A10" t="s">
        <v>179</v>
      </c>
    </row>
    <row r="11" spans="1:12" ht="27.75" customHeight="1">
      <c r="A11" t="s">
        <v>180</v>
      </c>
    </row>
    <row r="12" spans="1:12" ht="27.75" customHeight="1">
      <c r="A12" t="s">
        <v>181</v>
      </c>
    </row>
    <row r="13" spans="1:12" ht="27.75" customHeight="1">
      <c r="A13" t="s">
        <v>182</v>
      </c>
      <c r="C13" t="e">
        <f>'BM5 - ok'!#REF!</f>
        <v>#REF!</v>
      </c>
      <c r="E13" t="e">
        <f>'BM5 - ok'!#REF!</f>
        <v>#REF!</v>
      </c>
      <c r="G13" t="e">
        <f>'BM5 - ok'!#REF!</f>
        <v>#REF!</v>
      </c>
      <c r="I13" t="e">
        <f>'BM5 - ok'!#REF!</f>
        <v>#REF!</v>
      </c>
      <c r="K13" t="e">
        <f>'BM5 - ok'!#REF!</f>
        <v>#REF!</v>
      </c>
    </row>
    <row r="14" spans="1:12" ht="27.75" customHeight="1">
      <c r="A14" t="s">
        <v>183</v>
      </c>
    </row>
    <row r="15" spans="1:12" ht="27.75" customHeight="1">
      <c r="A15" t="s">
        <v>184</v>
      </c>
    </row>
    <row r="16" spans="1:12" ht="27.75" customHeight="1"/>
    <row r="17" spans="1:12" ht="27.75" customHeight="1">
      <c r="A17" t="s">
        <v>172</v>
      </c>
      <c r="B17" t="s">
        <v>188</v>
      </c>
      <c r="C17">
        <f>Sheet1!C15</f>
        <v>18.600000000000001</v>
      </c>
      <c r="D17">
        <f>Sheet1!D15</f>
        <v>18.600000000000001</v>
      </c>
      <c r="E17">
        <f>Sheet1!F15</f>
        <v>19.100000000000001</v>
      </c>
      <c r="F17">
        <f>Sheet1!G15</f>
        <v>19.100000000000001</v>
      </c>
      <c r="G17">
        <f>Sheet1!I15</f>
        <v>19.600000000000001</v>
      </c>
      <c r="H17">
        <f>Sheet1!J15</f>
        <v>19.600000000000001</v>
      </c>
      <c r="I17">
        <f>Sheet1!L15</f>
        <v>20.3</v>
      </c>
      <c r="J17">
        <f>Sheet1!M15</f>
        <v>20.3</v>
      </c>
      <c r="K17">
        <f>Sheet1!O15</f>
        <v>20.9</v>
      </c>
      <c r="L17">
        <f>Sheet1!P15</f>
        <v>20.9</v>
      </c>
    </row>
    <row r="19" spans="1:12" ht="18.75" customHeight="1">
      <c r="A19" t="s">
        <v>189</v>
      </c>
      <c r="C19">
        <v>100</v>
      </c>
    </row>
    <row r="20" spans="1:12" ht="18.75" customHeight="1">
      <c r="A20" t="s">
        <v>190</v>
      </c>
    </row>
    <row r="21" spans="1:12" ht="18.75" customHeight="1">
      <c r="A21" t="s">
        <v>191</v>
      </c>
      <c r="C21">
        <v>63.2</v>
      </c>
      <c r="D21">
        <v>63.4</v>
      </c>
      <c r="E21">
        <v>63.1</v>
      </c>
      <c r="F21">
        <v>63.3</v>
      </c>
      <c r="G21">
        <v>63</v>
      </c>
      <c r="H21">
        <v>63.2</v>
      </c>
      <c r="I21">
        <v>62.9</v>
      </c>
      <c r="J21">
        <v>63.1</v>
      </c>
      <c r="K21">
        <v>62.7</v>
      </c>
      <c r="L21">
        <v>62.9</v>
      </c>
    </row>
    <row r="22" spans="1:12" ht="18.75" customHeight="1">
      <c r="A22" t="s">
        <v>192</v>
      </c>
      <c r="C22">
        <v>36.799999999999997</v>
      </c>
      <c r="D22">
        <v>36.6</v>
      </c>
      <c r="E22">
        <v>36.9</v>
      </c>
      <c r="F22">
        <v>36.700000000000003</v>
      </c>
      <c r="G22">
        <v>37</v>
      </c>
      <c r="H22">
        <v>36.799999999999997</v>
      </c>
      <c r="I22">
        <v>37.1</v>
      </c>
      <c r="J22">
        <v>36.9</v>
      </c>
      <c r="K22">
        <v>37.299999999999997</v>
      </c>
      <c r="L22">
        <v>37.1</v>
      </c>
    </row>
    <row r="23" spans="1:12" ht="18.75" customHeight="1"/>
    <row r="24" spans="1:12" ht="18.75" customHeight="1">
      <c r="A24" t="s">
        <v>40</v>
      </c>
    </row>
    <row r="25" spans="1:12" ht="18.75" customHeight="1">
      <c r="A25" t="s">
        <v>193</v>
      </c>
    </row>
    <row r="26" spans="1:12" ht="18.75" customHeight="1">
      <c r="A26" t="s">
        <v>194</v>
      </c>
    </row>
    <row r="27" spans="1:12" ht="18.75" customHeight="1">
      <c r="A27" t="s">
        <v>195</v>
      </c>
    </row>
  </sheetData>
  <mergeCells count="5">
    <mergeCell ref="K2:L2"/>
    <mergeCell ref="C2:D2"/>
    <mergeCell ref="E2:F2"/>
    <mergeCell ref="G2:H2"/>
    <mergeCell ref="I2:J2"/>
  </mergeCells>
  <phoneticPr fontId="7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2"/>
  <sheetViews>
    <sheetView topLeftCell="B1" workbookViewId="0">
      <pane xSplit="1" ySplit="6" topLeftCell="C7" activePane="bottomRight" state="frozen"/>
      <selection activeCell="B1" sqref="B1"/>
      <selection pane="topRight" activeCell="D1" sqref="D1"/>
      <selection pane="bottomLeft" activeCell="B6" sqref="B6"/>
      <selection pane="bottomRight" activeCell="I145" sqref="I145"/>
    </sheetView>
  </sheetViews>
  <sheetFormatPr defaultColWidth="9.140625" defaultRowHeight="15.75"/>
  <cols>
    <col min="1" max="1" width="6.42578125" style="553" customWidth="1"/>
    <col min="2" max="2" width="42" style="553" customWidth="1"/>
    <col min="3" max="3" width="12.28515625" style="553" customWidth="1"/>
    <col min="4" max="8" width="13.140625" style="553" customWidth="1"/>
    <col min="9" max="9" width="11" style="553" customWidth="1"/>
    <col min="10" max="12" width="9.140625" style="553"/>
    <col min="13" max="13" width="12.140625" style="553" customWidth="1"/>
    <col min="14" max="16384" width="9.140625" style="553"/>
  </cols>
  <sheetData>
    <row r="1" spans="1:13" ht="18.75">
      <c r="A1" s="1598" t="s">
        <v>720</v>
      </c>
      <c r="B1" s="1598"/>
    </row>
    <row r="2" spans="1:13" ht="18.75">
      <c r="A2" s="554"/>
      <c r="B2" s="554" t="s">
        <v>721</v>
      </c>
    </row>
    <row r="3" spans="1:13" ht="18.75">
      <c r="A3" s="554"/>
      <c r="D3" s="553" t="s">
        <v>722</v>
      </c>
    </row>
    <row r="4" spans="1:13">
      <c r="A4" s="555"/>
      <c r="B4" s="555"/>
      <c r="D4" s="556">
        <v>108.8</v>
      </c>
      <c r="E4" s="556">
        <v>105.37</v>
      </c>
      <c r="F4" s="556">
        <v>98.78</v>
      </c>
      <c r="G4" s="556">
        <v>106.35</v>
      </c>
      <c r="H4" s="556">
        <v>111.16</v>
      </c>
    </row>
    <row r="5" spans="1:13" s="560" customFormat="1" ht="28.5" customHeight="1">
      <c r="A5" s="557" t="s">
        <v>0</v>
      </c>
      <c r="B5" s="558" t="s">
        <v>723</v>
      </c>
      <c r="C5" s="559" t="s">
        <v>724</v>
      </c>
      <c r="D5" s="559" t="s">
        <v>725</v>
      </c>
      <c r="E5" s="559" t="s">
        <v>726</v>
      </c>
      <c r="F5" s="559" t="s">
        <v>727</v>
      </c>
      <c r="G5" s="559" t="s">
        <v>728</v>
      </c>
      <c r="H5" s="559" t="s">
        <v>729</v>
      </c>
      <c r="I5" s="560" t="s">
        <v>730</v>
      </c>
    </row>
    <row r="6" spans="1:13" s="560" customFormat="1">
      <c r="A6" s="557" t="s">
        <v>3</v>
      </c>
      <c r="B6" s="558" t="s">
        <v>11</v>
      </c>
      <c r="C6" s="561">
        <v>11</v>
      </c>
      <c r="D6" s="561">
        <v>12</v>
      </c>
      <c r="E6" s="561">
        <v>13</v>
      </c>
      <c r="F6" s="561">
        <v>14</v>
      </c>
      <c r="G6" s="561">
        <v>15</v>
      </c>
      <c r="H6" s="561">
        <v>16</v>
      </c>
    </row>
    <row r="7" spans="1:13" s="560" customFormat="1">
      <c r="A7" s="557">
        <v>1</v>
      </c>
      <c r="B7" s="558" t="s">
        <v>731</v>
      </c>
      <c r="C7" s="562">
        <v>103.33650222768232</v>
      </c>
      <c r="D7" s="563">
        <f>'[4]GOss21-25'!H7/'[4]GOss21-25'!G7*100</f>
        <v>112.08199771914008</v>
      </c>
      <c r="E7" s="563">
        <f>'[4]GOss21-25'!I7/'[4]GOss21-25'!H7*100</f>
        <v>105.32084812855216</v>
      </c>
      <c r="F7" s="563">
        <f>'[4]GOss21-25'!J7/'[4]GOss21-25'!I7*100</f>
        <v>100.10832451929885</v>
      </c>
      <c r="G7" s="563">
        <f>'[4]GOss21-25'!K7/'[4]GOss21-25'!J7*100</f>
        <v>107.29812738833424</v>
      </c>
      <c r="H7" s="563">
        <f>'[4]GOss21-25'!L7/'[4]GOss21-25'!K7*100</f>
        <v>112.11201957040788</v>
      </c>
      <c r="I7" s="564">
        <f>(D7*E7*F7*G7*H7)^(1/5)</f>
        <v>107.28844341787148</v>
      </c>
    </row>
    <row r="8" spans="1:13" s="568" customFormat="1">
      <c r="A8" s="565">
        <v>2</v>
      </c>
      <c r="B8" s="566" t="s">
        <v>732</v>
      </c>
      <c r="C8" s="562">
        <f>'[4]GOss21-25'!G8/'[4]GOss21-25'!E8*100</f>
        <v>99.435205047801617</v>
      </c>
      <c r="D8" s="567">
        <f>'[4]GOss21-25'!H8/'[4]GOss21-25'!G8*100</f>
        <v>112.77016113171901</v>
      </c>
      <c r="E8" s="567">
        <f>'[4]GOss21-25'!I8/'[4]GOss21-25'!H8*100</f>
        <v>105.32084812855216</v>
      </c>
      <c r="F8" s="567">
        <f>'[4]GOss21-25'!J8/'[4]GOss21-25'!I8*100</f>
        <v>100.10832451929885</v>
      </c>
      <c r="G8" s="567">
        <f>'[4]GOss21-25'!K8/'[4]GOss21-25'!J8*100</f>
        <v>107.29812738833424</v>
      </c>
      <c r="H8" s="567">
        <f>'[4]GOss21-25'!L8/'[4]GOss21-25'!K8*100</f>
        <v>112.11201957040788</v>
      </c>
      <c r="I8" s="564">
        <f t="shared" ref="I8:I18" si="0">(D8*E8*F8*G8*H8)^(1/5)</f>
        <v>107.41986741444077</v>
      </c>
    </row>
    <row r="9" spans="1:13" s="574" customFormat="1">
      <c r="A9" s="569">
        <v>3</v>
      </c>
      <c r="B9" s="570" t="s">
        <v>733</v>
      </c>
      <c r="C9" s="571">
        <v>101.234408187922</v>
      </c>
      <c r="D9" s="572">
        <v>104.5</v>
      </c>
      <c r="E9" s="572">
        <f>D9</f>
        <v>104.5</v>
      </c>
      <c r="F9" s="572">
        <f t="shared" ref="F9:H9" si="1">E9</f>
        <v>104.5</v>
      </c>
      <c r="G9" s="572">
        <f t="shared" si="1"/>
        <v>104.5</v>
      </c>
      <c r="H9" s="572">
        <f t="shared" si="1"/>
        <v>104.5</v>
      </c>
      <c r="I9" s="573">
        <f t="shared" si="0"/>
        <v>104.50000000000007</v>
      </c>
    </row>
    <row r="10" spans="1:13" s="574" customFormat="1">
      <c r="A10" s="569">
        <v>4</v>
      </c>
      <c r="B10" s="570" t="s">
        <v>734</v>
      </c>
      <c r="C10" s="575">
        <v>105.18391068216744</v>
      </c>
      <c r="D10" s="576">
        <f>'[4]GOss21-25'!H10/'[4]GOss21-25'!G10*100</f>
        <v>114.76686680830301</v>
      </c>
      <c r="E10" s="576">
        <f>'[4]GOss21-25'!I10/'[4]GOss21-25'!H10*100</f>
        <v>104.76039418066347</v>
      </c>
      <c r="F10" s="576">
        <f>'[4]GOss21-25'!J10/'[4]GOss21-25'!I10*100</f>
        <v>97.799735859023514</v>
      </c>
      <c r="G10" s="576">
        <f>'[4]GOss21-25'!K10/'[4]GOss21-25'!J10*100</f>
        <v>107.3583343280675</v>
      </c>
      <c r="H10" s="576">
        <f>'[4]GOss21-25'!L10/'[4]GOss21-25'!K10*100</f>
        <v>113.89682773174027</v>
      </c>
      <c r="I10" s="573">
        <f t="shared" si="0"/>
        <v>107.5325005123683</v>
      </c>
    </row>
    <row r="11" spans="1:13">
      <c r="A11" s="577">
        <v>5</v>
      </c>
      <c r="B11" s="578" t="s">
        <v>735</v>
      </c>
      <c r="C11" s="579">
        <v>106.12045636736565</v>
      </c>
      <c r="D11" s="580">
        <f>'[4]GOss21-25'!H11/'[4]GOss21-25'!G11*100</f>
        <v>116.51164505773737</v>
      </c>
      <c r="E11" s="580">
        <f>'[4]GOss21-25'!I11/'[4]GOss21-25'!H11*100</f>
        <v>103.36242709784844</v>
      </c>
      <c r="F11" s="580">
        <f>'[4]GOss21-25'!J11/'[4]GOss21-25'!I11*100</f>
        <v>97.516649763561119</v>
      </c>
      <c r="G11" s="580">
        <f>'[4]GOss21-25'!K11/'[4]GOss21-25'!J11*100</f>
        <v>110.4673224713237</v>
      </c>
      <c r="H11" s="580">
        <f>'[4]GOss21-25'!L11/'[4]GOss21-25'!K11*100</f>
        <v>113.63457818944309</v>
      </c>
      <c r="I11" s="564">
        <f t="shared" si="0"/>
        <v>108.07146218419803</v>
      </c>
    </row>
    <row r="12" spans="1:13" s="585" customFormat="1">
      <c r="A12" s="581"/>
      <c r="B12" s="582" t="s">
        <v>736</v>
      </c>
      <c r="C12" s="583">
        <f>'[4]GOss21-25'!G12/'[4]GOss21-25'!E12*100</f>
        <v>86.220704491040266</v>
      </c>
      <c r="D12" s="584">
        <f>D146</f>
        <v>115.17275913870806</v>
      </c>
      <c r="E12" s="584">
        <f t="shared" ref="E12:H12" si="2">E146</f>
        <v>100</v>
      </c>
      <c r="F12" s="584">
        <f t="shared" si="2"/>
        <v>88.405797101449281</v>
      </c>
      <c r="G12" s="584">
        <f t="shared" si="2"/>
        <v>113.11475409836065</v>
      </c>
      <c r="H12" s="584">
        <f t="shared" si="2"/>
        <v>100</v>
      </c>
      <c r="I12" s="564">
        <f t="shared" si="0"/>
        <v>102.86555040762453</v>
      </c>
    </row>
    <row r="13" spans="1:13" s="585" customFormat="1">
      <c r="A13" s="581"/>
      <c r="B13" s="586" t="s">
        <v>737</v>
      </c>
      <c r="C13" s="583">
        <f>'[4]GOss21-25'!G13/'[4]GOss21-25'!E13*100</f>
        <v>130.58515369221485</v>
      </c>
      <c r="D13" s="580">
        <f>'[4]GOss21-25'!H13/'[4]GOss21-25'!G13*100</f>
        <v>118.16502377233651</v>
      </c>
      <c r="E13" s="580">
        <f>'[4]GOss21-25'!I13/'[4]GOss21-25'!H13*100</f>
        <v>107.4095134371952</v>
      </c>
      <c r="F13" s="580">
        <f>'[4]GOss21-25'!J13/'[4]GOss21-25'!I13*100</f>
        <v>107.72618251781863</v>
      </c>
      <c r="G13" s="580">
        <f>'[4]GOss21-25'!K13/'[4]GOss21-25'!J13*100</f>
        <v>108.032703116093</v>
      </c>
      <c r="H13" s="580">
        <f>'[4]GOss21-25'!L13/'[4]GOss21-25'!K13*100</f>
        <v>126.76298534764194</v>
      </c>
      <c r="I13" s="564">
        <f t="shared" si="0"/>
        <v>113.36529786773941</v>
      </c>
    </row>
    <row r="14" spans="1:13" s="585" customFormat="1">
      <c r="A14" s="581"/>
      <c r="B14" s="587" t="s">
        <v>738</v>
      </c>
      <c r="C14" s="583">
        <f>'[4]GOss21-25'!G14/'[4]GOss21-25'!E14*100</f>
        <v>98.03000353378188</v>
      </c>
      <c r="D14" s="584">
        <v>112</v>
      </c>
      <c r="E14" s="584">
        <f>D14</f>
        <v>112</v>
      </c>
      <c r="F14" s="584">
        <f t="shared" ref="F14:H14" si="3">E14</f>
        <v>112</v>
      </c>
      <c r="G14" s="584">
        <f t="shared" si="3"/>
        <v>112</v>
      </c>
      <c r="H14" s="584">
        <f t="shared" si="3"/>
        <v>112</v>
      </c>
      <c r="I14" s="564">
        <f t="shared" si="0"/>
        <v>112.00000000000006</v>
      </c>
    </row>
    <row r="15" spans="1:13" s="585" customFormat="1">
      <c r="A15" s="581"/>
      <c r="B15" s="587" t="s">
        <v>739</v>
      </c>
      <c r="C15" s="579">
        <f>C152</f>
        <v>344.26637384393331</v>
      </c>
      <c r="D15" s="584">
        <f t="shared" ref="D15:G15" si="4">D154</f>
        <v>129.6875</v>
      </c>
      <c r="E15" s="584">
        <f t="shared" si="4"/>
        <v>100</v>
      </c>
      <c r="F15" s="584">
        <f t="shared" si="4"/>
        <v>100</v>
      </c>
      <c r="G15" s="584">
        <f t="shared" si="4"/>
        <v>100</v>
      </c>
      <c r="H15" s="584">
        <f>H154</f>
        <v>160.24096385542168</v>
      </c>
      <c r="I15" s="564">
        <f t="shared" si="0"/>
        <v>115.7535538103788</v>
      </c>
      <c r="M15" s="585">
        <f>2400/796*100</f>
        <v>301.50753768844226</v>
      </c>
    </row>
    <row r="16" spans="1:13" s="585" customFormat="1">
      <c r="A16" s="581"/>
      <c r="B16" s="588" t="s">
        <v>740</v>
      </c>
      <c r="C16" s="583">
        <f>'[4]GOss21-25'!G16/'[4]GOss21-25'!E16*100</f>
        <v>95.216205826077342</v>
      </c>
      <c r="D16" s="589">
        <f t="shared" ref="D16:G16" si="5">D170</f>
        <v>97.733392747079591</v>
      </c>
      <c r="E16" s="589">
        <f t="shared" si="5"/>
        <v>121.03034721323267</v>
      </c>
      <c r="F16" s="589">
        <f t="shared" si="5"/>
        <v>100.61342627690688</v>
      </c>
      <c r="G16" s="589">
        <f t="shared" si="5"/>
        <v>77.408138055274335</v>
      </c>
      <c r="H16" s="589">
        <f>H170</f>
        <v>117.50213722651385</v>
      </c>
      <c r="I16" s="564">
        <f t="shared" si="0"/>
        <v>101.59799001312908</v>
      </c>
    </row>
    <row r="17" spans="1:9" s="574" customFormat="1">
      <c r="A17" s="569">
        <v>6</v>
      </c>
      <c r="B17" s="570" t="s">
        <v>741</v>
      </c>
      <c r="C17" s="590">
        <f>'[4]GOss21-25'!G17/'[4]GOss21-25'!E17*100</f>
        <v>91.399580456177617</v>
      </c>
      <c r="D17" s="590">
        <v>108.7</v>
      </c>
      <c r="E17" s="590">
        <v>108.7</v>
      </c>
      <c r="F17" s="590">
        <v>108.7</v>
      </c>
      <c r="G17" s="590">
        <v>108.7</v>
      </c>
      <c r="H17" s="590">
        <v>108.7</v>
      </c>
      <c r="I17" s="573">
        <f t="shared" si="0"/>
        <v>108.7</v>
      </c>
    </row>
    <row r="18" spans="1:9">
      <c r="A18" s="577"/>
      <c r="B18" s="591" t="s">
        <v>577</v>
      </c>
      <c r="C18" s="590">
        <f>'[4]VAss21-25 '!G19/'[4]VAss21-25 '!D19*100</f>
        <v>90.034210437168767</v>
      </c>
      <c r="D18" s="590">
        <f>'[4]VAss21-25 '!H19/'[4]VAss21-25 '!G19*100</f>
        <v>106.77469364037569</v>
      </c>
      <c r="E18" s="590">
        <f>'[4]VAss21-25 '!I19/'[4]VAss21-25 '!H19*100</f>
        <v>98.081004704496152</v>
      </c>
      <c r="F18" s="590">
        <f>'[4]VAss21-25 '!J19/'[4]VAss21-25 '!I19*100</f>
        <v>99.120043659951179</v>
      </c>
      <c r="G18" s="590">
        <f>'[4]VAss21-25 '!K19/'[4]VAss21-25 '!J19*100</f>
        <v>106.1688310782834</v>
      </c>
      <c r="H18" s="590">
        <f>'[4]VAss21-25 '!L19/'[4]VAss21-25 '!K19*100</f>
        <v>116.32594976372452</v>
      </c>
      <c r="I18" s="564">
        <f t="shared" si="0"/>
        <v>105.09393984086772</v>
      </c>
    </row>
    <row r="19" spans="1:9" s="560" customFormat="1">
      <c r="A19" s="557">
        <v>7</v>
      </c>
      <c r="B19" s="592" t="s">
        <v>742</v>
      </c>
      <c r="C19" s="593"/>
      <c r="D19" s="593">
        <v>112.56880734803738</v>
      </c>
      <c r="E19" s="593">
        <v>113.82073647794613</v>
      </c>
      <c r="F19" s="593">
        <v>102.33080558552304</v>
      </c>
      <c r="G19" s="593">
        <v>109.73452568573654</v>
      </c>
      <c r="H19" s="593">
        <v>119.72267667706267</v>
      </c>
      <c r="I19" s="560" t="s">
        <v>743</v>
      </c>
    </row>
    <row r="20" spans="1:9" hidden="1">
      <c r="A20" s="577">
        <v>8</v>
      </c>
      <c r="B20" s="594" t="s">
        <v>744</v>
      </c>
      <c r="C20" s="595"/>
      <c r="D20" s="595"/>
      <c r="E20" s="595"/>
      <c r="F20" s="595"/>
      <c r="G20" s="595"/>
      <c r="H20" s="595"/>
    </row>
    <row r="21" spans="1:9" hidden="1">
      <c r="A21" s="577">
        <v>9</v>
      </c>
      <c r="B21" s="594" t="s">
        <v>745</v>
      </c>
      <c r="C21" s="595"/>
      <c r="D21" s="595"/>
      <c r="E21" s="595"/>
      <c r="F21" s="595"/>
      <c r="G21" s="595"/>
      <c r="H21" s="595"/>
    </row>
    <row r="22" spans="1:9" hidden="1">
      <c r="A22" s="577">
        <v>10</v>
      </c>
      <c r="B22" s="594" t="s">
        <v>746</v>
      </c>
      <c r="C22" s="595"/>
      <c r="D22" s="595"/>
      <c r="E22" s="595"/>
      <c r="F22" s="595"/>
      <c r="G22" s="595"/>
      <c r="H22" s="595"/>
    </row>
    <row r="23" spans="1:9" ht="31.5" hidden="1">
      <c r="A23" s="577">
        <v>11</v>
      </c>
      <c r="B23" s="594" t="s">
        <v>747</v>
      </c>
      <c r="C23" s="595"/>
      <c r="D23" s="595"/>
      <c r="E23" s="595"/>
      <c r="F23" s="595"/>
      <c r="G23" s="595"/>
      <c r="H23" s="595"/>
    </row>
    <row r="24" spans="1:9" ht="31.5" hidden="1">
      <c r="A24" s="577">
        <v>12</v>
      </c>
      <c r="B24" s="594" t="s">
        <v>748</v>
      </c>
      <c r="C24" s="595"/>
      <c r="D24" s="595"/>
      <c r="E24" s="595"/>
      <c r="F24" s="595"/>
      <c r="G24" s="595"/>
      <c r="H24" s="595"/>
    </row>
    <row r="25" spans="1:9" hidden="1">
      <c r="A25" s="577">
        <v>13</v>
      </c>
      <c r="B25" s="594" t="s">
        <v>749</v>
      </c>
      <c r="C25" s="595"/>
      <c r="D25" s="595"/>
      <c r="E25" s="595"/>
      <c r="F25" s="595"/>
      <c r="G25" s="595"/>
      <c r="H25" s="595"/>
    </row>
    <row r="26" spans="1:9" ht="31.5" hidden="1">
      <c r="A26" s="577">
        <v>14</v>
      </c>
      <c r="B26" s="594" t="s">
        <v>750</v>
      </c>
      <c r="C26" s="595"/>
      <c r="D26" s="595"/>
      <c r="E26" s="595"/>
      <c r="F26" s="595"/>
      <c r="G26" s="595"/>
      <c r="H26" s="595"/>
    </row>
    <row r="27" spans="1:9" hidden="1">
      <c r="A27" s="577">
        <v>15</v>
      </c>
      <c r="B27" s="594" t="s">
        <v>751</v>
      </c>
      <c r="C27" s="595"/>
      <c r="D27" s="595"/>
      <c r="E27" s="595"/>
      <c r="F27" s="595"/>
      <c r="G27" s="595"/>
      <c r="H27" s="595"/>
    </row>
    <row r="28" spans="1:9" hidden="1">
      <c r="A28" s="577">
        <v>16</v>
      </c>
      <c r="B28" s="594" t="s">
        <v>752</v>
      </c>
      <c r="C28" s="595"/>
      <c r="D28" s="595"/>
      <c r="E28" s="595"/>
      <c r="F28" s="595"/>
      <c r="G28" s="595"/>
      <c r="H28" s="595"/>
    </row>
    <row r="29" spans="1:9" hidden="1">
      <c r="A29" s="577">
        <v>17</v>
      </c>
      <c r="B29" s="594" t="s">
        <v>753</v>
      </c>
      <c r="C29" s="595"/>
      <c r="D29" s="595"/>
      <c r="E29" s="595"/>
      <c r="F29" s="595"/>
      <c r="G29" s="595"/>
      <c r="H29" s="595"/>
    </row>
    <row r="30" spans="1:9" ht="31.5" hidden="1">
      <c r="A30" s="577">
        <v>18</v>
      </c>
      <c r="B30" s="594" t="s">
        <v>754</v>
      </c>
      <c r="C30" s="595"/>
      <c r="D30" s="595"/>
      <c r="E30" s="595"/>
      <c r="F30" s="595"/>
      <c r="G30" s="595"/>
      <c r="H30" s="595"/>
    </row>
    <row r="31" spans="1:9" hidden="1">
      <c r="A31" s="577">
        <v>19</v>
      </c>
      <c r="B31" s="594" t="s">
        <v>755</v>
      </c>
      <c r="C31" s="595"/>
      <c r="D31" s="595"/>
      <c r="E31" s="595"/>
      <c r="F31" s="595"/>
      <c r="G31" s="595"/>
      <c r="H31" s="595"/>
    </row>
    <row r="32" spans="1:9" ht="31.5" hidden="1">
      <c r="A32" s="577">
        <v>20</v>
      </c>
      <c r="B32" s="594" t="s">
        <v>756</v>
      </c>
      <c r="C32" s="595"/>
      <c r="D32" s="595"/>
      <c r="E32" s="595"/>
      <c r="F32" s="595"/>
      <c r="G32" s="595"/>
      <c r="H32" s="595"/>
    </row>
    <row r="33" spans="1:8" hidden="1">
      <c r="A33" s="577">
        <v>21</v>
      </c>
      <c r="B33" s="594" t="s">
        <v>757</v>
      </c>
      <c r="C33" s="595"/>
      <c r="D33" s="595"/>
      <c r="E33" s="595"/>
      <c r="F33" s="595"/>
      <c r="G33" s="595"/>
      <c r="H33" s="595"/>
    </row>
    <row r="34" spans="1:8" ht="47.25" hidden="1">
      <c r="A34" s="577">
        <v>22</v>
      </c>
      <c r="B34" s="594" t="s">
        <v>758</v>
      </c>
      <c r="C34" s="595"/>
      <c r="D34" s="595"/>
      <c r="E34" s="595"/>
      <c r="F34" s="595"/>
      <c r="G34" s="595"/>
      <c r="H34" s="595"/>
    </row>
    <row r="35" spans="1:8" hidden="1">
      <c r="A35" s="577">
        <v>23</v>
      </c>
      <c r="B35" s="594" t="s">
        <v>759</v>
      </c>
      <c r="C35" s="595"/>
      <c r="D35" s="595"/>
      <c r="E35" s="595"/>
      <c r="F35" s="595"/>
      <c r="G35" s="595"/>
      <c r="H35" s="595"/>
    </row>
    <row r="36" spans="1:8" hidden="1">
      <c r="A36" s="577">
        <v>24</v>
      </c>
      <c r="B36" s="594" t="s">
        <v>760</v>
      </c>
      <c r="C36" s="595"/>
      <c r="D36" s="595"/>
      <c r="E36" s="595"/>
      <c r="F36" s="595"/>
      <c r="G36" s="595"/>
      <c r="H36" s="595"/>
    </row>
    <row r="37" spans="1:8" hidden="1">
      <c r="A37" s="577">
        <v>25</v>
      </c>
      <c r="B37" s="594" t="s">
        <v>761</v>
      </c>
      <c r="C37" s="595"/>
      <c r="D37" s="595"/>
      <c r="E37" s="595"/>
      <c r="F37" s="595"/>
      <c r="G37" s="595"/>
      <c r="H37" s="595"/>
    </row>
    <row r="38" spans="1:8" hidden="1">
      <c r="A38" s="577">
        <v>26</v>
      </c>
      <c r="B38" s="594" t="s">
        <v>762</v>
      </c>
      <c r="C38" s="595"/>
      <c r="D38" s="595"/>
      <c r="E38" s="595"/>
      <c r="F38" s="595"/>
      <c r="G38" s="595"/>
      <c r="H38" s="595"/>
    </row>
    <row r="39" spans="1:8" ht="47.25" hidden="1">
      <c r="A39" s="577">
        <v>27</v>
      </c>
      <c r="B39" s="594" t="s">
        <v>763</v>
      </c>
      <c r="C39" s="595"/>
      <c r="D39" s="595"/>
      <c r="E39" s="595"/>
      <c r="F39" s="595"/>
      <c r="G39" s="595"/>
      <c r="H39" s="595"/>
    </row>
    <row r="40" spans="1:8" ht="31.5" hidden="1">
      <c r="A40" s="577">
        <v>28</v>
      </c>
      <c r="B40" s="594" t="s">
        <v>764</v>
      </c>
      <c r="C40" s="596"/>
      <c r="D40" s="596"/>
      <c r="E40" s="596"/>
      <c r="F40" s="596"/>
      <c r="G40" s="596"/>
      <c r="H40" s="596"/>
    </row>
    <row r="41" spans="1:8" hidden="1">
      <c r="A41" s="596"/>
      <c r="B41" s="597" t="s">
        <v>577</v>
      </c>
      <c r="C41" s="598"/>
      <c r="D41" s="598"/>
      <c r="E41" s="598"/>
      <c r="F41" s="598"/>
      <c r="G41" s="598"/>
      <c r="H41" s="598"/>
    </row>
    <row r="42" spans="1:8" hidden="1">
      <c r="A42" s="596"/>
      <c r="B42" s="599" t="s">
        <v>765</v>
      </c>
      <c r="C42" s="598"/>
      <c r="D42" s="598"/>
      <c r="E42" s="598"/>
      <c r="F42" s="598"/>
      <c r="G42" s="598"/>
      <c r="H42" s="598"/>
    </row>
    <row r="43" spans="1:8" hidden="1">
      <c r="A43" s="596"/>
      <c r="B43" s="600" t="s">
        <v>766</v>
      </c>
      <c r="C43" s="598"/>
      <c r="D43" s="598"/>
      <c r="E43" s="598"/>
      <c r="F43" s="598"/>
      <c r="G43" s="598"/>
      <c r="H43" s="598"/>
    </row>
    <row r="44" spans="1:8" hidden="1">
      <c r="A44" s="596"/>
      <c r="B44" s="600" t="s">
        <v>767</v>
      </c>
      <c r="C44" s="598"/>
      <c r="D44" s="598"/>
      <c r="E44" s="598"/>
      <c r="F44" s="598"/>
      <c r="G44" s="598"/>
      <c r="H44" s="598"/>
    </row>
    <row r="45" spans="1:8" hidden="1">
      <c r="A45" s="596"/>
      <c r="B45" s="599" t="s">
        <v>768</v>
      </c>
      <c r="C45" s="598"/>
      <c r="D45" s="598"/>
      <c r="E45" s="598"/>
      <c r="F45" s="598"/>
      <c r="G45" s="598"/>
      <c r="H45" s="598"/>
    </row>
    <row r="46" spans="1:8" hidden="1">
      <c r="A46" s="596"/>
      <c r="B46" s="596"/>
      <c r="C46" s="596"/>
      <c r="D46" s="596"/>
      <c r="E46" s="596"/>
      <c r="F46" s="596"/>
      <c r="G46" s="596"/>
      <c r="H46" s="596"/>
    </row>
    <row r="47" spans="1:8" hidden="1">
      <c r="A47" s="596"/>
      <c r="B47" s="601" t="s">
        <v>769</v>
      </c>
      <c r="C47" s="596"/>
      <c r="D47" s="596"/>
      <c r="E47" s="596"/>
      <c r="F47" s="596"/>
      <c r="G47" s="596"/>
      <c r="H47" s="596"/>
    </row>
    <row r="48" spans="1:8" s="604" customFormat="1" ht="31.5" hidden="1">
      <c r="A48" s="602"/>
      <c r="B48" s="603" t="s">
        <v>770</v>
      </c>
      <c r="C48" s="602"/>
      <c r="D48" s="602"/>
      <c r="E48" s="602"/>
      <c r="F48" s="602"/>
      <c r="G48" s="602"/>
      <c r="H48" s="602"/>
    </row>
    <row r="49" spans="1:8" s="604" customFormat="1" ht="31.5" hidden="1">
      <c r="A49" s="602"/>
      <c r="B49" s="603" t="s">
        <v>771</v>
      </c>
      <c r="C49" s="602"/>
      <c r="D49" s="602"/>
      <c r="E49" s="602"/>
      <c r="F49" s="602"/>
      <c r="G49" s="602"/>
      <c r="H49" s="602"/>
    </row>
    <row r="50" spans="1:8" s="604" customFormat="1" hidden="1">
      <c r="A50" s="602"/>
      <c r="B50" s="603" t="s">
        <v>772</v>
      </c>
      <c r="C50" s="602"/>
      <c r="D50" s="602"/>
      <c r="E50" s="602"/>
      <c r="F50" s="602"/>
      <c r="G50" s="602"/>
      <c r="H50" s="602"/>
    </row>
    <row r="51" spans="1:8" s="607" customFormat="1" hidden="1">
      <c r="A51" s="605"/>
      <c r="B51" s="606" t="s">
        <v>773</v>
      </c>
      <c r="C51" s="605"/>
      <c r="D51" s="605"/>
      <c r="E51" s="605"/>
      <c r="F51" s="605"/>
      <c r="G51" s="605"/>
      <c r="H51" s="605"/>
    </row>
    <row r="52" spans="1:8" s="607" customFormat="1" hidden="1">
      <c r="A52" s="605"/>
      <c r="B52" s="606" t="s">
        <v>774</v>
      </c>
      <c r="C52" s="605"/>
      <c r="D52" s="605"/>
      <c r="E52" s="605"/>
      <c r="F52" s="605"/>
      <c r="G52" s="605"/>
      <c r="H52" s="605"/>
    </row>
    <row r="53" spans="1:8" s="607" customFormat="1" hidden="1">
      <c r="A53" s="605"/>
      <c r="B53" s="606" t="s">
        <v>775</v>
      </c>
      <c r="C53" s="605"/>
      <c r="D53" s="605"/>
      <c r="E53" s="605"/>
      <c r="F53" s="605"/>
      <c r="G53" s="605"/>
      <c r="H53" s="605"/>
    </row>
    <row r="54" spans="1:8" s="607" customFormat="1" hidden="1">
      <c r="A54" s="605"/>
      <c r="B54" s="606" t="s">
        <v>776</v>
      </c>
      <c r="C54" s="605"/>
      <c r="D54" s="605"/>
      <c r="E54" s="605"/>
      <c r="F54" s="605"/>
      <c r="G54" s="605"/>
      <c r="H54" s="605"/>
    </row>
    <row r="55" spans="1:8" s="607" customFormat="1" hidden="1">
      <c r="A55" s="605"/>
      <c r="B55" s="606" t="s">
        <v>777</v>
      </c>
      <c r="C55" s="605"/>
      <c r="D55" s="605"/>
      <c r="E55" s="605"/>
      <c r="F55" s="605"/>
      <c r="G55" s="605"/>
      <c r="H55" s="605"/>
    </row>
    <row r="56" spans="1:8" hidden="1">
      <c r="A56" s="596"/>
      <c r="B56" s="608" t="s">
        <v>778</v>
      </c>
      <c r="C56" s="596"/>
      <c r="D56" s="596"/>
      <c r="E56" s="596"/>
      <c r="F56" s="596"/>
      <c r="G56" s="596"/>
      <c r="H56" s="596"/>
    </row>
    <row r="57" spans="1:8" hidden="1">
      <c r="A57" s="596"/>
      <c r="B57" s="608" t="s">
        <v>779</v>
      </c>
      <c r="C57" s="596"/>
      <c r="D57" s="596"/>
      <c r="E57" s="596"/>
      <c r="F57" s="596"/>
      <c r="G57" s="596"/>
      <c r="H57" s="596"/>
    </row>
    <row r="58" spans="1:8" hidden="1">
      <c r="A58" s="596"/>
      <c r="B58" s="608" t="s">
        <v>780</v>
      </c>
      <c r="C58" s="596"/>
      <c r="D58" s="596"/>
      <c r="E58" s="596"/>
      <c r="F58" s="596"/>
      <c r="G58" s="596"/>
      <c r="H58" s="596"/>
    </row>
    <row r="59" spans="1:8" hidden="1">
      <c r="A59" s="596"/>
      <c r="B59" s="608" t="s">
        <v>781</v>
      </c>
      <c r="C59" s="596"/>
      <c r="D59" s="596"/>
      <c r="E59" s="596"/>
      <c r="F59" s="596"/>
      <c r="G59" s="596"/>
      <c r="H59" s="596"/>
    </row>
    <row r="60" spans="1:8" hidden="1">
      <c r="A60" s="596"/>
      <c r="B60" s="608" t="s">
        <v>782</v>
      </c>
      <c r="C60" s="596"/>
      <c r="D60" s="596"/>
      <c r="E60" s="596"/>
      <c r="F60" s="596"/>
      <c r="G60" s="596"/>
      <c r="H60" s="596"/>
    </row>
    <row r="61" spans="1:8" hidden="1">
      <c r="A61" s="596"/>
      <c r="B61" s="608" t="s">
        <v>783</v>
      </c>
      <c r="C61" s="596"/>
      <c r="D61" s="596"/>
      <c r="E61" s="596"/>
      <c r="F61" s="596"/>
      <c r="G61" s="596"/>
      <c r="H61" s="596"/>
    </row>
    <row r="62" spans="1:8" ht="31.5" hidden="1">
      <c r="A62" s="596"/>
      <c r="B62" s="608" t="s">
        <v>784</v>
      </c>
      <c r="C62" s="596"/>
      <c r="D62" s="596"/>
      <c r="E62" s="596"/>
      <c r="F62" s="596"/>
      <c r="G62" s="596"/>
      <c r="H62" s="596"/>
    </row>
    <row r="63" spans="1:8" hidden="1">
      <c r="A63" s="596"/>
      <c r="B63" s="608" t="s">
        <v>785</v>
      </c>
      <c r="C63" s="596"/>
      <c r="D63" s="596"/>
      <c r="E63" s="596"/>
      <c r="F63" s="596"/>
      <c r="G63" s="596"/>
      <c r="H63" s="596"/>
    </row>
    <row r="64" spans="1:8" hidden="1">
      <c r="A64" s="596"/>
      <c r="B64" s="608" t="s">
        <v>786</v>
      </c>
      <c r="C64" s="596"/>
      <c r="D64" s="596"/>
      <c r="E64" s="596"/>
      <c r="F64" s="596"/>
      <c r="G64" s="596"/>
      <c r="H64" s="596"/>
    </row>
    <row r="65" spans="1:8" ht="31.5" hidden="1">
      <c r="A65" s="596"/>
      <c r="B65" s="609" t="s">
        <v>787</v>
      </c>
      <c r="C65" s="596"/>
      <c r="D65" s="596"/>
      <c r="E65" s="596"/>
      <c r="F65" s="596"/>
      <c r="G65" s="596"/>
      <c r="H65" s="596"/>
    </row>
    <row r="66" spans="1:8" hidden="1">
      <c r="A66" s="596"/>
      <c r="B66" s="608" t="s">
        <v>788</v>
      </c>
      <c r="C66" s="596"/>
      <c r="D66" s="596"/>
      <c r="E66" s="596"/>
      <c r="F66" s="596"/>
      <c r="G66" s="596"/>
      <c r="H66" s="596"/>
    </row>
    <row r="67" spans="1:8" hidden="1">
      <c r="A67" s="596"/>
      <c r="B67" s="608" t="s">
        <v>789</v>
      </c>
      <c r="C67" s="596"/>
      <c r="D67" s="596"/>
      <c r="E67" s="596"/>
      <c r="F67" s="596"/>
      <c r="G67" s="596"/>
      <c r="H67" s="596"/>
    </row>
    <row r="68" spans="1:8" hidden="1">
      <c r="A68" s="596"/>
      <c r="B68" s="608" t="s">
        <v>790</v>
      </c>
      <c r="C68" s="596"/>
      <c r="D68" s="596"/>
      <c r="E68" s="596"/>
      <c r="F68" s="596"/>
      <c r="G68" s="596"/>
      <c r="H68" s="596"/>
    </row>
    <row r="69" spans="1:8" ht="31.5" hidden="1">
      <c r="A69" s="596"/>
      <c r="B69" s="608" t="s">
        <v>791</v>
      </c>
      <c r="C69" s="596"/>
      <c r="D69" s="596"/>
      <c r="E69" s="596"/>
      <c r="F69" s="596"/>
      <c r="G69" s="596"/>
      <c r="H69" s="596"/>
    </row>
    <row r="70" spans="1:8" hidden="1">
      <c r="A70" s="596"/>
      <c r="B70" s="608" t="s">
        <v>792</v>
      </c>
      <c r="C70" s="596"/>
      <c r="D70" s="596"/>
      <c r="E70" s="596"/>
      <c r="F70" s="596"/>
      <c r="G70" s="596"/>
      <c r="H70" s="596"/>
    </row>
    <row r="71" spans="1:8" hidden="1">
      <c r="A71" s="596"/>
      <c r="B71" s="608" t="s">
        <v>793</v>
      </c>
      <c r="C71" s="596"/>
      <c r="D71" s="596"/>
      <c r="E71" s="596"/>
      <c r="F71" s="596"/>
      <c r="G71" s="596"/>
      <c r="H71" s="596"/>
    </row>
    <row r="72" spans="1:8" ht="31.5" hidden="1">
      <c r="A72" s="596"/>
      <c r="B72" s="608" t="s">
        <v>794</v>
      </c>
      <c r="C72" s="596"/>
      <c r="D72" s="596"/>
      <c r="E72" s="596"/>
      <c r="F72" s="596"/>
      <c r="G72" s="596"/>
      <c r="H72" s="596"/>
    </row>
    <row r="73" spans="1:8" hidden="1">
      <c r="A73" s="596"/>
      <c r="B73" s="608" t="s">
        <v>795</v>
      </c>
      <c r="C73" s="596"/>
      <c r="D73" s="596"/>
      <c r="E73" s="596"/>
      <c r="F73" s="596"/>
      <c r="G73" s="596"/>
      <c r="H73" s="596"/>
    </row>
    <row r="74" spans="1:8" ht="31.5" hidden="1">
      <c r="A74" s="596"/>
      <c r="B74" s="608" t="s">
        <v>796</v>
      </c>
      <c r="C74" s="596"/>
      <c r="D74" s="596"/>
      <c r="E74" s="596"/>
      <c r="F74" s="596"/>
      <c r="G74" s="596"/>
      <c r="H74" s="596"/>
    </row>
    <row r="75" spans="1:8" hidden="1">
      <c r="A75" s="596"/>
      <c r="B75" s="608" t="s">
        <v>797</v>
      </c>
      <c r="C75" s="596"/>
      <c r="D75" s="596"/>
      <c r="E75" s="596"/>
      <c r="F75" s="596"/>
      <c r="G75" s="596"/>
      <c r="H75" s="596"/>
    </row>
    <row r="76" spans="1:8" hidden="1">
      <c r="A76" s="596"/>
      <c r="B76" s="608" t="s">
        <v>798</v>
      </c>
      <c r="C76" s="596"/>
      <c r="D76" s="596"/>
      <c r="E76" s="596"/>
      <c r="F76" s="596"/>
      <c r="G76" s="596"/>
      <c r="H76" s="596"/>
    </row>
    <row r="77" spans="1:8" hidden="1">
      <c r="A77" s="596"/>
      <c r="B77" s="608" t="s">
        <v>799</v>
      </c>
      <c r="C77" s="596"/>
      <c r="D77" s="596"/>
      <c r="E77" s="596"/>
      <c r="F77" s="596"/>
      <c r="G77" s="596"/>
      <c r="H77" s="596"/>
    </row>
    <row r="78" spans="1:8" hidden="1">
      <c r="A78" s="596"/>
      <c r="B78" s="608" t="s">
        <v>800</v>
      </c>
      <c r="C78" s="596"/>
      <c r="D78" s="596"/>
      <c r="E78" s="596"/>
      <c r="F78" s="596"/>
      <c r="G78" s="596"/>
      <c r="H78" s="596"/>
    </row>
    <row r="79" spans="1:8" ht="31.5" hidden="1">
      <c r="A79" s="596"/>
      <c r="B79" s="608" t="s">
        <v>801</v>
      </c>
      <c r="C79" s="596"/>
      <c r="D79" s="596"/>
      <c r="E79" s="596"/>
      <c r="F79" s="596"/>
      <c r="G79" s="596"/>
      <c r="H79" s="596"/>
    </row>
    <row r="80" spans="1:8" s="612" customFormat="1" ht="31.5" hidden="1">
      <c r="A80" s="610"/>
      <c r="B80" s="611" t="s">
        <v>802</v>
      </c>
      <c r="C80" s="610"/>
      <c r="D80" s="610"/>
      <c r="E80" s="610"/>
      <c r="F80" s="610"/>
      <c r="G80" s="610"/>
      <c r="H80" s="610"/>
    </row>
    <row r="81" spans="1:8" s="615" customFormat="1" hidden="1">
      <c r="A81" s="613"/>
      <c r="B81" s="614" t="s">
        <v>803</v>
      </c>
      <c r="C81" s="613"/>
      <c r="D81" s="613"/>
      <c r="E81" s="613"/>
      <c r="F81" s="613"/>
      <c r="G81" s="613"/>
      <c r="H81" s="613"/>
    </row>
    <row r="82" spans="1:8" s="615" customFormat="1" hidden="1">
      <c r="A82" s="613"/>
      <c r="B82" s="614" t="s">
        <v>804</v>
      </c>
      <c r="C82" s="613"/>
      <c r="D82" s="613"/>
      <c r="E82" s="613"/>
      <c r="F82" s="613"/>
      <c r="G82" s="613"/>
      <c r="H82" s="613"/>
    </row>
    <row r="83" spans="1:8" s="615" customFormat="1" ht="31.5" hidden="1">
      <c r="A83" s="613"/>
      <c r="B83" s="614" t="s">
        <v>805</v>
      </c>
      <c r="C83" s="613"/>
      <c r="D83" s="613"/>
      <c r="E83" s="613"/>
      <c r="F83" s="613"/>
      <c r="G83" s="613"/>
      <c r="H83" s="613"/>
    </row>
    <row r="84" spans="1:8" s="615" customFormat="1" ht="31.5" hidden="1">
      <c r="A84" s="613"/>
      <c r="B84" s="614" t="s">
        <v>806</v>
      </c>
      <c r="C84" s="613"/>
      <c r="D84" s="613"/>
      <c r="E84" s="613"/>
      <c r="F84" s="613"/>
      <c r="G84" s="613"/>
      <c r="H84" s="613"/>
    </row>
    <row r="85" spans="1:8" s="618" customFormat="1" hidden="1">
      <c r="A85" s="616"/>
      <c r="B85" s="617" t="s">
        <v>807</v>
      </c>
      <c r="C85" s="616"/>
      <c r="D85" s="616"/>
      <c r="E85" s="616"/>
      <c r="F85" s="616"/>
      <c r="G85" s="616"/>
      <c r="H85" s="616"/>
    </row>
    <row r="86" spans="1:8" s="618" customFormat="1" hidden="1">
      <c r="A86" s="616"/>
      <c r="B86" s="617" t="s">
        <v>808</v>
      </c>
      <c r="C86" s="616"/>
      <c r="D86" s="616"/>
      <c r="E86" s="616"/>
      <c r="F86" s="616"/>
      <c r="G86" s="616"/>
      <c r="H86" s="616"/>
    </row>
    <row r="87" spans="1:8" s="618" customFormat="1" hidden="1">
      <c r="A87" s="616"/>
      <c r="B87" s="617" t="s">
        <v>809</v>
      </c>
      <c r="C87" s="616"/>
      <c r="D87" s="616"/>
      <c r="E87" s="616"/>
      <c r="F87" s="616"/>
      <c r="G87" s="616"/>
      <c r="H87" s="616"/>
    </row>
    <row r="88" spans="1:8" s="620" customFormat="1" ht="31.5" hidden="1">
      <c r="A88" s="619"/>
      <c r="B88" s="609" t="s">
        <v>810</v>
      </c>
      <c r="C88" s="619"/>
      <c r="D88" s="619"/>
      <c r="E88" s="619"/>
      <c r="F88" s="619"/>
      <c r="G88" s="619"/>
      <c r="H88" s="619"/>
    </row>
    <row r="89" spans="1:8" s="620" customFormat="1" hidden="1">
      <c r="A89" s="619"/>
      <c r="B89" s="609" t="s">
        <v>811</v>
      </c>
      <c r="C89" s="619"/>
      <c r="D89" s="619"/>
      <c r="E89" s="619"/>
      <c r="F89" s="619"/>
      <c r="G89" s="619"/>
      <c r="H89" s="619"/>
    </row>
    <row r="90" spans="1:8" s="620" customFormat="1" hidden="1">
      <c r="A90" s="619"/>
      <c r="B90" s="609" t="s">
        <v>812</v>
      </c>
      <c r="C90" s="619"/>
      <c r="D90" s="619"/>
      <c r="E90" s="619"/>
      <c r="F90" s="619"/>
      <c r="G90" s="619"/>
      <c r="H90" s="619"/>
    </row>
    <row r="91" spans="1:8" s="623" customFormat="1" ht="31.5" hidden="1">
      <c r="A91" s="621"/>
      <c r="B91" s="622" t="s">
        <v>813</v>
      </c>
      <c r="C91" s="621"/>
      <c r="D91" s="621"/>
      <c r="E91" s="621"/>
      <c r="F91" s="621"/>
      <c r="G91" s="621"/>
      <c r="H91" s="621"/>
    </row>
    <row r="92" spans="1:8" s="623" customFormat="1" hidden="1">
      <c r="A92" s="621"/>
      <c r="B92" s="622" t="s">
        <v>814</v>
      </c>
      <c r="C92" s="621"/>
      <c r="D92" s="621"/>
      <c r="E92" s="621"/>
      <c r="F92" s="621"/>
      <c r="G92" s="621"/>
      <c r="H92" s="621"/>
    </row>
    <row r="93" spans="1:8" s="623" customFormat="1" hidden="1">
      <c r="A93" s="621"/>
      <c r="B93" s="622" t="s">
        <v>815</v>
      </c>
      <c r="C93" s="621"/>
      <c r="D93" s="621"/>
      <c r="E93" s="621"/>
      <c r="F93" s="621"/>
      <c r="G93" s="621"/>
      <c r="H93" s="621"/>
    </row>
    <row r="94" spans="1:8" s="623" customFormat="1" ht="31.5" hidden="1">
      <c r="A94" s="621"/>
      <c r="B94" s="622" t="s">
        <v>816</v>
      </c>
      <c r="C94" s="621"/>
      <c r="D94" s="621"/>
      <c r="E94" s="621"/>
      <c r="F94" s="621"/>
      <c r="G94" s="621"/>
      <c r="H94" s="621"/>
    </row>
    <row r="95" spans="1:8" s="623" customFormat="1" hidden="1">
      <c r="A95" s="621"/>
      <c r="B95" s="622" t="s">
        <v>817</v>
      </c>
      <c r="C95" s="621"/>
      <c r="D95" s="621"/>
      <c r="E95" s="621"/>
      <c r="F95" s="621"/>
      <c r="G95" s="621"/>
      <c r="H95" s="621"/>
    </row>
    <row r="96" spans="1:8" s="604" customFormat="1" hidden="1">
      <c r="A96" s="602"/>
      <c r="B96" s="603" t="s">
        <v>818</v>
      </c>
      <c r="C96" s="602"/>
      <c r="D96" s="602"/>
      <c r="E96" s="602"/>
      <c r="F96" s="602"/>
      <c r="G96" s="602"/>
      <c r="H96" s="602"/>
    </row>
    <row r="97" spans="1:8" s="604" customFormat="1" hidden="1">
      <c r="A97" s="602"/>
      <c r="B97" s="603" t="s">
        <v>819</v>
      </c>
      <c r="C97" s="602"/>
      <c r="D97" s="602"/>
      <c r="E97" s="602"/>
      <c r="F97" s="602"/>
      <c r="G97" s="602"/>
      <c r="H97" s="602"/>
    </row>
    <row r="98" spans="1:8" s="618" customFormat="1" hidden="1">
      <c r="A98" s="616"/>
      <c r="B98" s="617" t="s">
        <v>820</v>
      </c>
      <c r="C98" s="616"/>
      <c r="D98" s="616"/>
      <c r="E98" s="616"/>
      <c r="F98" s="616"/>
      <c r="G98" s="616"/>
      <c r="H98" s="616"/>
    </row>
    <row r="99" spans="1:8" s="618" customFormat="1" ht="31.5" hidden="1">
      <c r="A99" s="616"/>
      <c r="B99" s="617" t="s">
        <v>821</v>
      </c>
      <c r="C99" s="616"/>
      <c r="D99" s="616"/>
      <c r="E99" s="616"/>
      <c r="F99" s="616"/>
      <c r="G99" s="616"/>
      <c r="H99" s="616"/>
    </row>
    <row r="100" spans="1:8" s="618" customFormat="1" hidden="1">
      <c r="A100" s="616"/>
      <c r="B100" s="617" t="s">
        <v>822</v>
      </c>
      <c r="C100" s="616"/>
      <c r="D100" s="616"/>
      <c r="E100" s="616"/>
      <c r="F100" s="616"/>
      <c r="G100" s="616"/>
      <c r="H100" s="616"/>
    </row>
    <row r="101" spans="1:8" s="618" customFormat="1" hidden="1">
      <c r="A101" s="616"/>
      <c r="B101" s="617" t="s">
        <v>823</v>
      </c>
      <c r="C101" s="616"/>
      <c r="D101" s="616"/>
      <c r="E101" s="616"/>
      <c r="F101" s="616"/>
      <c r="G101" s="616"/>
      <c r="H101" s="616"/>
    </row>
    <row r="102" spans="1:8" s="618" customFormat="1" ht="31.5" hidden="1">
      <c r="A102" s="616"/>
      <c r="B102" s="617" t="s">
        <v>824</v>
      </c>
      <c r="C102" s="616"/>
      <c r="D102" s="616"/>
      <c r="E102" s="616"/>
      <c r="F102" s="616"/>
      <c r="G102" s="616"/>
      <c r="H102" s="616"/>
    </row>
    <row r="103" spans="1:8" s="618" customFormat="1" hidden="1">
      <c r="A103" s="616"/>
      <c r="B103" s="617" t="s">
        <v>825</v>
      </c>
      <c r="C103" s="616"/>
      <c r="D103" s="616"/>
      <c r="E103" s="616"/>
      <c r="F103" s="616"/>
      <c r="G103" s="616"/>
      <c r="H103" s="616"/>
    </row>
    <row r="104" spans="1:8" s="626" customFormat="1" hidden="1">
      <c r="A104" s="624"/>
      <c r="B104" s="625" t="s">
        <v>826</v>
      </c>
      <c r="C104" s="624"/>
      <c r="D104" s="624"/>
      <c r="E104" s="624"/>
      <c r="F104" s="624"/>
      <c r="G104" s="624"/>
      <c r="H104" s="624"/>
    </row>
    <row r="105" spans="1:8" s="626" customFormat="1" hidden="1">
      <c r="A105" s="624"/>
      <c r="B105" s="625" t="s">
        <v>827</v>
      </c>
      <c r="C105" s="624"/>
      <c r="D105" s="624"/>
      <c r="E105" s="624"/>
      <c r="F105" s="624"/>
      <c r="G105" s="624"/>
      <c r="H105" s="624"/>
    </row>
    <row r="106" spans="1:8" s="626" customFormat="1" hidden="1">
      <c r="A106" s="624"/>
      <c r="B106" s="625" t="s">
        <v>828</v>
      </c>
      <c r="C106" s="624"/>
      <c r="D106" s="624"/>
      <c r="E106" s="624"/>
      <c r="F106" s="624"/>
      <c r="G106" s="624"/>
      <c r="H106" s="624"/>
    </row>
    <row r="107" spans="1:8" hidden="1">
      <c r="A107" s="596"/>
      <c r="B107" s="627" t="s">
        <v>829</v>
      </c>
      <c r="C107" s="596"/>
      <c r="D107" s="596"/>
      <c r="E107" s="596"/>
      <c r="F107" s="596"/>
      <c r="G107" s="596"/>
      <c r="H107" s="596"/>
    </row>
    <row r="108" spans="1:8" s="630" customFormat="1" hidden="1">
      <c r="A108" s="628"/>
      <c r="B108" s="629" t="s">
        <v>830</v>
      </c>
      <c r="C108" s="628"/>
      <c r="D108" s="628"/>
      <c r="E108" s="628"/>
      <c r="F108" s="628"/>
      <c r="G108" s="628"/>
      <c r="H108" s="628"/>
    </row>
    <row r="109" spans="1:8" s="630" customFormat="1" hidden="1">
      <c r="A109" s="628"/>
      <c r="B109" s="629" t="s">
        <v>831</v>
      </c>
      <c r="C109" s="628"/>
      <c r="D109" s="628"/>
      <c r="E109" s="628"/>
      <c r="F109" s="628"/>
      <c r="G109" s="628"/>
      <c r="H109" s="628"/>
    </row>
    <row r="110" spans="1:8" s="618" customFormat="1" ht="31.5" hidden="1">
      <c r="A110" s="616"/>
      <c r="B110" s="617" t="s">
        <v>832</v>
      </c>
      <c r="C110" s="616"/>
      <c r="D110" s="616"/>
      <c r="E110" s="616"/>
      <c r="F110" s="616"/>
      <c r="G110" s="616"/>
      <c r="H110" s="616"/>
    </row>
    <row r="111" spans="1:8" s="618" customFormat="1" ht="31.5" hidden="1">
      <c r="A111" s="616"/>
      <c r="B111" s="617" t="s">
        <v>833</v>
      </c>
      <c r="C111" s="616"/>
      <c r="D111" s="616"/>
      <c r="E111" s="616"/>
      <c r="F111" s="616"/>
      <c r="G111" s="616"/>
      <c r="H111" s="616"/>
    </row>
    <row r="112" spans="1:8" s="618" customFormat="1" ht="31.5" hidden="1">
      <c r="A112" s="616"/>
      <c r="B112" s="617" t="s">
        <v>834</v>
      </c>
      <c r="C112" s="616"/>
      <c r="D112" s="616"/>
      <c r="E112" s="616"/>
      <c r="F112" s="616"/>
      <c r="G112" s="616"/>
      <c r="H112" s="616"/>
    </row>
    <row r="113" spans="1:8" s="618" customFormat="1" ht="31.5" hidden="1">
      <c r="A113" s="616"/>
      <c r="B113" s="617" t="s">
        <v>835</v>
      </c>
      <c r="C113" s="616"/>
      <c r="D113" s="616"/>
      <c r="E113" s="616"/>
      <c r="F113" s="616"/>
      <c r="G113" s="616"/>
      <c r="H113" s="616"/>
    </row>
    <row r="114" spans="1:8" s="618" customFormat="1" hidden="1">
      <c r="A114" s="616"/>
      <c r="B114" s="617" t="s">
        <v>836</v>
      </c>
      <c r="C114" s="616"/>
      <c r="D114" s="616"/>
      <c r="E114" s="616"/>
      <c r="F114" s="616"/>
      <c r="G114" s="616"/>
      <c r="H114" s="616"/>
    </row>
    <row r="115" spans="1:8" s="618" customFormat="1" ht="31.5" hidden="1">
      <c r="A115" s="616"/>
      <c r="B115" s="617" t="s">
        <v>837</v>
      </c>
      <c r="C115" s="616"/>
      <c r="D115" s="616"/>
      <c r="E115" s="616"/>
      <c r="F115" s="616"/>
      <c r="G115" s="616"/>
      <c r="H115" s="616"/>
    </row>
    <row r="116" spans="1:8" s="618" customFormat="1" hidden="1">
      <c r="A116" s="616"/>
      <c r="B116" s="617" t="s">
        <v>838</v>
      </c>
      <c r="C116" s="616"/>
      <c r="D116" s="616"/>
      <c r="E116" s="616"/>
      <c r="F116" s="616"/>
      <c r="G116" s="616"/>
      <c r="H116" s="616"/>
    </row>
    <row r="117" spans="1:8" s="604" customFormat="1" ht="31.5" hidden="1">
      <c r="A117" s="602"/>
      <c r="B117" s="603" t="s">
        <v>839</v>
      </c>
      <c r="C117" s="602"/>
      <c r="D117" s="602"/>
      <c r="E117" s="602"/>
      <c r="F117" s="602"/>
      <c r="G117" s="602"/>
      <c r="H117" s="602"/>
    </row>
    <row r="118" spans="1:8" s="604" customFormat="1" hidden="1">
      <c r="A118" s="602"/>
      <c r="B118" s="603" t="s">
        <v>840</v>
      </c>
      <c r="C118" s="602"/>
      <c r="D118" s="602"/>
      <c r="E118" s="602"/>
      <c r="F118" s="602"/>
      <c r="G118" s="602"/>
      <c r="H118" s="602"/>
    </row>
    <row r="119" spans="1:8" s="604" customFormat="1" ht="31.5" hidden="1">
      <c r="A119" s="602"/>
      <c r="B119" s="603" t="s">
        <v>841</v>
      </c>
      <c r="C119" s="602"/>
      <c r="D119" s="602"/>
      <c r="E119" s="602"/>
      <c r="F119" s="602"/>
      <c r="G119" s="602"/>
      <c r="H119" s="602"/>
    </row>
    <row r="120" spans="1:8" s="604" customFormat="1" hidden="1">
      <c r="A120" s="602"/>
      <c r="B120" s="603" t="s">
        <v>842</v>
      </c>
      <c r="C120" s="602"/>
      <c r="D120" s="602"/>
      <c r="E120" s="602"/>
      <c r="F120" s="602"/>
      <c r="G120" s="602"/>
      <c r="H120" s="602"/>
    </row>
    <row r="121" spans="1:8" s="604" customFormat="1" ht="31.5" hidden="1">
      <c r="A121" s="602"/>
      <c r="B121" s="603" t="s">
        <v>843</v>
      </c>
      <c r="C121" s="602"/>
      <c r="D121" s="602"/>
      <c r="E121" s="602"/>
      <c r="F121" s="602"/>
      <c r="G121" s="602"/>
      <c r="H121" s="602"/>
    </row>
    <row r="122" spans="1:8" s="604" customFormat="1" ht="31.5" hidden="1">
      <c r="A122" s="602"/>
      <c r="B122" s="603" t="s">
        <v>844</v>
      </c>
      <c r="C122" s="602"/>
      <c r="D122" s="602"/>
      <c r="E122" s="602"/>
      <c r="F122" s="602"/>
      <c r="G122" s="602"/>
      <c r="H122" s="602"/>
    </row>
    <row r="123" spans="1:8" ht="31.5" hidden="1">
      <c r="A123" s="596"/>
      <c r="B123" s="608" t="s">
        <v>845</v>
      </c>
      <c r="C123" s="596"/>
      <c r="D123" s="596"/>
      <c r="E123" s="596"/>
      <c r="F123" s="596"/>
      <c r="G123" s="596"/>
      <c r="H123" s="596"/>
    </row>
    <row r="124" spans="1:8" s="618" customFormat="1" hidden="1">
      <c r="A124" s="616"/>
      <c r="B124" s="617" t="s">
        <v>846</v>
      </c>
      <c r="C124" s="616"/>
      <c r="D124" s="616"/>
      <c r="E124" s="616"/>
      <c r="F124" s="616"/>
      <c r="G124" s="616"/>
      <c r="H124" s="616"/>
    </row>
    <row r="125" spans="1:8" s="615" customFormat="1" hidden="1">
      <c r="A125" s="613"/>
      <c r="B125" s="614" t="s">
        <v>847</v>
      </c>
      <c r="C125" s="613"/>
      <c r="D125" s="613"/>
      <c r="E125" s="613"/>
      <c r="F125" s="613"/>
      <c r="G125" s="613"/>
      <c r="H125" s="613"/>
    </row>
    <row r="126" spans="1:8" s="615" customFormat="1" ht="31.5" hidden="1">
      <c r="A126" s="613"/>
      <c r="B126" s="614" t="s">
        <v>848</v>
      </c>
      <c r="C126" s="613"/>
      <c r="D126" s="613"/>
      <c r="E126" s="613"/>
      <c r="F126" s="613"/>
      <c r="G126" s="613"/>
      <c r="H126" s="613"/>
    </row>
    <row r="127" spans="1:8" s="615" customFormat="1" hidden="1">
      <c r="A127" s="613"/>
      <c r="B127" s="614" t="s">
        <v>849</v>
      </c>
      <c r="C127" s="613"/>
      <c r="D127" s="613"/>
      <c r="E127" s="613"/>
      <c r="F127" s="613"/>
      <c r="G127" s="613"/>
      <c r="H127" s="613"/>
    </row>
    <row r="128" spans="1:8" s="618" customFormat="1" hidden="1">
      <c r="A128" s="616"/>
      <c r="B128" s="617" t="s">
        <v>850</v>
      </c>
      <c r="C128" s="616"/>
      <c r="D128" s="616"/>
      <c r="E128" s="616"/>
      <c r="F128" s="616"/>
      <c r="G128" s="616"/>
      <c r="H128" s="616"/>
    </row>
    <row r="129" spans="1:8" s="618" customFormat="1" ht="31.5" hidden="1">
      <c r="A129" s="616"/>
      <c r="B129" s="617" t="s">
        <v>851</v>
      </c>
      <c r="C129" s="616"/>
      <c r="D129" s="616"/>
      <c r="E129" s="616"/>
      <c r="F129" s="616"/>
      <c r="G129" s="616"/>
      <c r="H129" s="616"/>
    </row>
    <row r="130" spans="1:8" s="618" customFormat="1" hidden="1">
      <c r="A130" s="616"/>
      <c r="B130" s="617" t="s">
        <v>852</v>
      </c>
      <c r="C130" s="616"/>
      <c r="D130" s="616"/>
      <c r="E130" s="616"/>
      <c r="F130" s="616"/>
      <c r="G130" s="616"/>
      <c r="H130" s="616"/>
    </row>
    <row r="131" spans="1:8" s="618" customFormat="1" hidden="1">
      <c r="A131" s="616"/>
      <c r="B131" s="617" t="s">
        <v>853</v>
      </c>
      <c r="C131" s="616"/>
      <c r="D131" s="616"/>
      <c r="E131" s="616"/>
      <c r="F131" s="616"/>
      <c r="G131" s="616"/>
      <c r="H131" s="616"/>
    </row>
    <row r="132" spans="1:8" s="626" customFormat="1" hidden="1">
      <c r="A132" s="624"/>
      <c r="B132" s="625" t="s">
        <v>854</v>
      </c>
      <c r="C132" s="624"/>
      <c r="D132" s="624"/>
      <c r="E132" s="624"/>
      <c r="F132" s="624"/>
      <c r="G132" s="624"/>
      <c r="H132" s="624"/>
    </row>
    <row r="133" spans="1:8" s="626" customFormat="1" ht="31.5" hidden="1">
      <c r="A133" s="624"/>
      <c r="B133" s="625" t="s">
        <v>855</v>
      </c>
      <c r="C133" s="624"/>
      <c r="D133" s="624"/>
      <c r="E133" s="624"/>
      <c r="F133" s="624"/>
      <c r="G133" s="624"/>
      <c r="H133" s="624"/>
    </row>
    <row r="134" spans="1:8" s="626" customFormat="1" hidden="1">
      <c r="A134" s="624"/>
      <c r="B134" s="625" t="s">
        <v>856</v>
      </c>
      <c r="C134" s="624"/>
      <c r="D134" s="624"/>
      <c r="E134" s="624"/>
      <c r="F134" s="624"/>
      <c r="G134" s="624"/>
      <c r="H134" s="624"/>
    </row>
    <row r="135" spans="1:8" ht="31.5" hidden="1">
      <c r="A135" s="596"/>
      <c r="B135" s="608" t="s">
        <v>857</v>
      </c>
      <c r="C135" s="596"/>
      <c r="D135" s="596"/>
      <c r="E135" s="596"/>
      <c r="F135" s="596"/>
      <c r="G135" s="596"/>
      <c r="H135" s="596"/>
    </row>
    <row r="136" spans="1:8" ht="31.5" hidden="1">
      <c r="A136" s="596"/>
      <c r="B136" s="608" t="s">
        <v>858</v>
      </c>
      <c r="C136" s="596"/>
      <c r="D136" s="596"/>
      <c r="E136" s="596"/>
      <c r="F136" s="596"/>
      <c r="G136" s="596"/>
      <c r="H136" s="596"/>
    </row>
    <row r="137" spans="1:8" ht="31.5" hidden="1">
      <c r="A137" s="596"/>
      <c r="B137" s="608" t="s">
        <v>859</v>
      </c>
      <c r="C137" s="596"/>
      <c r="D137" s="596"/>
      <c r="E137" s="596"/>
      <c r="F137" s="596"/>
      <c r="G137" s="596"/>
      <c r="H137" s="596"/>
    </row>
    <row r="138" spans="1:8" hidden="1">
      <c r="A138" s="596"/>
      <c r="B138" s="631" t="s">
        <v>577</v>
      </c>
      <c r="C138" s="598"/>
      <c r="D138" s="598"/>
      <c r="E138" s="598"/>
      <c r="F138" s="598"/>
      <c r="G138" s="598"/>
      <c r="H138" s="598"/>
    </row>
    <row r="139" spans="1:8" hidden="1">
      <c r="A139" s="596"/>
      <c r="B139" s="631" t="s">
        <v>765</v>
      </c>
      <c r="C139" s="598"/>
      <c r="D139" s="598"/>
      <c r="E139" s="598"/>
      <c r="F139" s="598"/>
      <c r="G139" s="598"/>
      <c r="H139" s="598"/>
    </row>
    <row r="140" spans="1:8" hidden="1">
      <c r="A140" s="596"/>
      <c r="B140" s="632" t="s">
        <v>766</v>
      </c>
      <c r="C140" s="598"/>
      <c r="D140" s="598"/>
      <c r="E140" s="598"/>
      <c r="F140" s="598"/>
      <c r="G140" s="598"/>
      <c r="H140" s="598"/>
    </row>
    <row r="141" spans="1:8" hidden="1">
      <c r="A141" s="596"/>
      <c r="B141" s="632" t="s">
        <v>767</v>
      </c>
      <c r="C141" s="598"/>
      <c r="D141" s="598"/>
      <c r="E141" s="598"/>
      <c r="F141" s="598"/>
      <c r="G141" s="598"/>
      <c r="H141" s="598"/>
    </row>
    <row r="142" spans="1:8" hidden="1">
      <c r="A142" s="596"/>
      <c r="B142" s="631" t="s">
        <v>768</v>
      </c>
      <c r="C142" s="598"/>
      <c r="D142" s="598"/>
      <c r="E142" s="598"/>
      <c r="F142" s="598"/>
      <c r="G142" s="598"/>
      <c r="H142" s="598"/>
    </row>
    <row r="145" spans="2:9">
      <c r="B145" s="560" t="s">
        <v>860</v>
      </c>
      <c r="C145" s="633">
        <v>5991</v>
      </c>
      <c r="D145" s="634">
        <v>6900</v>
      </c>
      <c r="E145" s="634">
        <f>D145</f>
        <v>6900</v>
      </c>
      <c r="F145" s="634">
        <v>6100</v>
      </c>
      <c r="G145" s="634">
        <f>D145</f>
        <v>6900</v>
      </c>
      <c r="H145" s="634">
        <f>D145</f>
        <v>6900</v>
      </c>
    </row>
    <row r="146" spans="2:9">
      <c r="B146" s="553" t="s">
        <v>861</v>
      </c>
      <c r="D146" s="635">
        <f>D145/C145*100</f>
        <v>115.17275913870806</v>
      </c>
      <c r="E146" s="635">
        <f t="shared" ref="E146:H146" si="6">E145/D145*100</f>
        <v>100</v>
      </c>
      <c r="F146" s="635">
        <f t="shared" si="6"/>
        <v>88.405797101449281</v>
      </c>
      <c r="G146" s="635">
        <f t="shared" si="6"/>
        <v>113.11475409836065</v>
      </c>
      <c r="H146" s="635">
        <f t="shared" si="6"/>
        <v>100</v>
      </c>
    </row>
    <row r="148" spans="2:9">
      <c r="B148" s="560" t="s">
        <v>862</v>
      </c>
      <c r="C148" s="633">
        <v>5991</v>
      </c>
      <c r="D148" s="636">
        <v>6800</v>
      </c>
      <c r="E148" s="636">
        <v>6800</v>
      </c>
      <c r="F148" s="636">
        <v>6100</v>
      </c>
      <c r="G148" s="636">
        <v>6800</v>
      </c>
      <c r="H148" s="636">
        <v>8000</v>
      </c>
    </row>
    <row r="149" spans="2:9">
      <c r="B149" s="553" t="s">
        <v>861</v>
      </c>
      <c r="C149" s="637">
        <f>C148/6942.343*100</f>
        <v>86.29651401551321</v>
      </c>
      <c r="D149" s="637">
        <f>D148/C148*100</f>
        <v>113.50358871640796</v>
      </c>
      <c r="E149" s="637">
        <f t="shared" ref="E149:H149" si="7">E148/D148*100</f>
        <v>100</v>
      </c>
      <c r="F149" s="637">
        <f t="shared" si="7"/>
        <v>89.705882352941174</v>
      </c>
      <c r="G149" s="637">
        <f t="shared" si="7"/>
        <v>111.47540983606557</v>
      </c>
      <c r="H149" s="637">
        <f t="shared" si="7"/>
        <v>117.64705882352942</v>
      </c>
    </row>
    <row r="151" spans="2:9">
      <c r="B151" s="560" t="s">
        <v>863</v>
      </c>
      <c r="C151" s="638">
        <v>3200</v>
      </c>
      <c r="D151" s="636">
        <v>4150</v>
      </c>
      <c r="E151" s="636">
        <v>4150</v>
      </c>
      <c r="F151" s="636">
        <v>4150</v>
      </c>
      <c r="G151" s="636">
        <v>4150</v>
      </c>
      <c r="H151" s="636">
        <v>4150</v>
      </c>
    </row>
    <row r="152" spans="2:9">
      <c r="B152" s="553" t="s">
        <v>861</v>
      </c>
      <c r="C152" s="637">
        <f>C151/929.512796812*100</f>
        <v>344.26637384393331</v>
      </c>
      <c r="D152" s="637">
        <f>D151/C151*100</f>
        <v>129.6875</v>
      </c>
      <c r="E152" s="637">
        <f t="shared" ref="E152:H152" si="8">E151/D151*100</f>
        <v>100</v>
      </c>
      <c r="F152" s="637">
        <f t="shared" si="8"/>
        <v>100</v>
      </c>
      <c r="G152" s="637">
        <f t="shared" si="8"/>
        <v>100</v>
      </c>
      <c r="H152" s="637">
        <f t="shared" si="8"/>
        <v>100</v>
      </c>
    </row>
    <row r="153" spans="2:9">
      <c r="B153" s="639" t="s">
        <v>864</v>
      </c>
      <c r="C153" s="638">
        <v>3200</v>
      </c>
      <c r="D153" s="636">
        <v>4150</v>
      </c>
      <c r="E153" s="640">
        <v>4150</v>
      </c>
      <c r="F153" s="640">
        <v>4150</v>
      </c>
      <c r="G153" s="640">
        <v>4150</v>
      </c>
      <c r="H153" s="640">
        <f>G153+2500</f>
        <v>6650</v>
      </c>
    </row>
    <row r="154" spans="2:9">
      <c r="B154" s="639" t="s">
        <v>5</v>
      </c>
      <c r="C154" s="637">
        <f>C153/929.512796812*100</f>
        <v>344.26637384393331</v>
      </c>
      <c r="D154" s="637">
        <f>D153/C153*100</f>
        <v>129.6875</v>
      </c>
      <c r="E154" s="641">
        <f t="shared" ref="E154:G154" si="9">E153/D153*100</f>
        <v>100</v>
      </c>
      <c r="F154" s="641">
        <f t="shared" si="9"/>
        <v>100</v>
      </c>
      <c r="G154" s="641">
        <f t="shared" si="9"/>
        <v>100</v>
      </c>
      <c r="H154" s="641">
        <f>H153/G153*100</f>
        <v>160.24096385542168</v>
      </c>
    </row>
    <row r="155" spans="2:9">
      <c r="C155" s="638">
        <v>3200</v>
      </c>
      <c r="D155" s="636">
        <v>4150</v>
      </c>
      <c r="E155" s="640">
        <v>4150</v>
      </c>
      <c r="F155" s="640">
        <v>4150</v>
      </c>
      <c r="G155" s="640">
        <v>4150</v>
      </c>
      <c r="H155" s="640">
        <v>6150</v>
      </c>
    </row>
    <row r="156" spans="2:9">
      <c r="C156" s="637">
        <f>C155/929.512796812*100</f>
        <v>344.26637384393331</v>
      </c>
      <c r="D156" s="637">
        <f>D155/C155*100</f>
        <v>129.6875</v>
      </c>
      <c r="E156" s="641">
        <f t="shared" ref="E156:G156" si="10">E155/D155*100</f>
        <v>100</v>
      </c>
      <c r="F156" s="641">
        <f t="shared" si="10"/>
        <v>100</v>
      </c>
      <c r="G156" s="641">
        <f t="shared" si="10"/>
        <v>100</v>
      </c>
      <c r="H156" s="641">
        <f>H155/G155*100</f>
        <v>148.19277108433735</v>
      </c>
    </row>
    <row r="158" spans="2:9">
      <c r="B158" s="642"/>
      <c r="C158" s="642">
        <v>2020</v>
      </c>
      <c r="D158" s="642">
        <v>2021</v>
      </c>
      <c r="E158" s="642">
        <v>2022</v>
      </c>
      <c r="F158" s="642">
        <v>2023</v>
      </c>
      <c r="G158" s="642">
        <v>2024</v>
      </c>
      <c r="H158" s="642">
        <v>2025</v>
      </c>
      <c r="I158" s="642"/>
    </row>
    <row r="159" spans="2:9">
      <c r="B159" s="642" t="s">
        <v>865</v>
      </c>
      <c r="C159" s="642">
        <v>26821.530999999999</v>
      </c>
      <c r="D159" s="642">
        <f>30002.3996-4000</f>
        <v>26002.399600000001</v>
      </c>
      <c r="E159" s="642">
        <f>30908.53956-4000</f>
        <v>26908.539560000001</v>
      </c>
      <c r="F159" s="642">
        <f>32130.9601826667-4000</f>
        <v>28130.960182666699</v>
      </c>
      <c r="G159" s="642">
        <f>25060.7228676-4000</f>
        <v>21060.722867600001</v>
      </c>
      <c r="H159" s="642">
        <f>26266.79515436-4000</f>
        <v>22266.795154359999</v>
      </c>
      <c r="I159" s="643">
        <f>D159+E159+F159+G159+H159</f>
        <v>124369.41736462672</v>
      </c>
    </row>
    <row r="160" spans="2:9">
      <c r="B160" s="642" t="s">
        <v>866</v>
      </c>
      <c r="C160" s="642"/>
      <c r="D160" s="642">
        <v>1.03</v>
      </c>
      <c r="E160" s="642">
        <v>1.03</v>
      </c>
      <c r="F160" s="642">
        <v>1.03</v>
      </c>
      <c r="G160" s="642">
        <v>1.03</v>
      </c>
      <c r="H160" s="642">
        <v>1.03</v>
      </c>
      <c r="I160" s="643"/>
    </row>
    <row r="161" spans="2:13">
      <c r="B161" s="642" t="s">
        <v>867</v>
      </c>
      <c r="C161" s="642"/>
      <c r="D161" s="644">
        <f>D159/C159</f>
        <v>0.9694599312768537</v>
      </c>
      <c r="E161" s="644">
        <f t="shared" ref="E161:H161" si="11">E159/D159</f>
        <v>1.0348483206911412</v>
      </c>
      <c r="F161" s="644">
        <f t="shared" si="11"/>
        <v>1.0454287242137752</v>
      </c>
      <c r="G161" s="644">
        <f t="shared" si="11"/>
        <v>0.74866704623103741</v>
      </c>
      <c r="H161" s="644">
        <f t="shared" si="11"/>
        <v>1.0572664240606588</v>
      </c>
      <c r="I161" s="643"/>
    </row>
    <row r="162" spans="2:13">
      <c r="B162" s="642" t="s">
        <v>868</v>
      </c>
      <c r="C162" s="645">
        <v>11264.016</v>
      </c>
      <c r="D162" s="646">
        <f>C162*D161/D160</f>
        <v>10601.95357015668</v>
      </c>
      <c r="E162" s="646">
        <f t="shared" ref="E162:H162" si="12">D162*E161/E160</f>
        <v>10651.858104972902</v>
      </c>
      <c r="F162" s="646">
        <f t="shared" si="12"/>
        <v>10811.415950667943</v>
      </c>
      <c r="G162" s="646">
        <f t="shared" si="12"/>
        <v>7858.3988789919331</v>
      </c>
      <c r="H162" s="646">
        <f t="shared" si="12"/>
        <v>8066.4284287709625</v>
      </c>
      <c r="I162" s="643">
        <f>D162+E162+F162+G162+H162</f>
        <v>47990.054933560416</v>
      </c>
    </row>
    <row r="163" spans="2:13">
      <c r="B163" s="642" t="s">
        <v>5</v>
      </c>
      <c r="C163" s="642"/>
      <c r="D163" s="647">
        <f>D162/C162*100</f>
        <v>94.122323424937264</v>
      </c>
      <c r="E163" s="647">
        <f t="shared" ref="E163:H163" si="13">E162/D162*100</f>
        <v>100.47071074671274</v>
      </c>
      <c r="F163" s="647">
        <f t="shared" si="13"/>
        <v>101.4979343896869</v>
      </c>
      <c r="G163" s="647">
        <f t="shared" si="13"/>
        <v>72.686120993304598</v>
      </c>
      <c r="H163" s="647">
        <f t="shared" si="13"/>
        <v>102.64722563695716</v>
      </c>
      <c r="I163" s="648">
        <f>(D163*E163*F163*G163*H163)^(1/5)</f>
        <v>93.540051615713693</v>
      </c>
    </row>
    <row r="164" spans="2:13">
      <c r="B164" s="642"/>
      <c r="C164" s="642"/>
      <c r="D164" s="642"/>
      <c r="E164" s="642"/>
      <c r="F164" s="642"/>
      <c r="G164" s="642"/>
      <c r="H164" s="642"/>
      <c r="I164" s="642"/>
    </row>
    <row r="165" spans="2:13">
      <c r="B165" s="642"/>
      <c r="C165" s="642"/>
      <c r="D165" s="642"/>
      <c r="E165" s="642"/>
      <c r="F165" s="642"/>
      <c r="G165" s="642"/>
      <c r="H165" s="642"/>
      <c r="I165" s="642"/>
    </row>
    <row r="166" spans="2:13">
      <c r="B166" s="649" t="s">
        <v>869</v>
      </c>
      <c r="C166" s="650">
        <v>26821.530999999999</v>
      </c>
      <c r="D166" s="650">
        <v>27000</v>
      </c>
      <c r="E166" s="650">
        <v>33658.539560000005</v>
      </c>
      <c r="F166" s="650">
        <v>34880.960182666669</v>
      </c>
      <c r="G166" s="650">
        <v>27810.722867600001</v>
      </c>
      <c r="H166" s="650">
        <v>33658.539560000005</v>
      </c>
      <c r="I166" s="651">
        <f>D166+E166+F166+G166+H166</f>
        <v>157008.76217026668</v>
      </c>
      <c r="K166" s="553" t="s">
        <v>870</v>
      </c>
      <c r="M166" s="650">
        <v>28266.795154360007</v>
      </c>
    </row>
    <row r="167" spans="2:13">
      <c r="B167" s="649" t="s">
        <v>866</v>
      </c>
      <c r="C167" s="649"/>
      <c r="D167" s="649">
        <v>1.03</v>
      </c>
      <c r="E167" s="649">
        <v>1.03</v>
      </c>
      <c r="F167" s="649">
        <v>1.03</v>
      </c>
      <c r="G167" s="649">
        <v>1.03</v>
      </c>
      <c r="H167" s="649">
        <v>1.03</v>
      </c>
      <c r="I167" s="651"/>
    </row>
    <row r="168" spans="2:13">
      <c r="B168" s="649" t="s">
        <v>867</v>
      </c>
      <c r="C168" s="649"/>
      <c r="D168" s="652">
        <f>D166/C166</f>
        <v>1.0066539452949199</v>
      </c>
      <c r="E168" s="652">
        <f t="shared" ref="E168:H168" si="14">E166/D166</f>
        <v>1.2466125762962965</v>
      </c>
      <c r="F168" s="652">
        <f t="shared" si="14"/>
        <v>1.0363182906521409</v>
      </c>
      <c r="G168" s="652">
        <f t="shared" si="14"/>
        <v>0.79730382196932559</v>
      </c>
      <c r="H168" s="652">
        <f t="shared" si="14"/>
        <v>1.2102720134330927</v>
      </c>
      <c r="I168" s="651"/>
    </row>
    <row r="169" spans="2:13">
      <c r="B169" s="649" t="s">
        <v>868</v>
      </c>
      <c r="C169" s="653">
        <v>11264.016</v>
      </c>
      <c r="D169" s="650">
        <f>C169*D168/D167</f>
        <v>11008.704996373885</v>
      </c>
      <c r="E169" s="650">
        <f>D169*E168/E167</f>
        <v>13323.873880791805</v>
      </c>
      <c r="F169" s="650">
        <f t="shared" ref="F169:H169" si="15">E169*F168/F167</f>
        <v>13405.606024278513</v>
      </c>
      <c r="G169" s="650">
        <f t="shared" si="15"/>
        <v>10377.030018419684</v>
      </c>
      <c r="H169" s="650">
        <f t="shared" si="15"/>
        <v>12193.232052280033</v>
      </c>
      <c r="I169" s="651">
        <f>D169+E169+F169+G169+H169</f>
        <v>60308.446972143909</v>
      </c>
    </row>
    <row r="170" spans="2:13">
      <c r="B170" s="649" t="s">
        <v>5</v>
      </c>
      <c r="C170" s="649"/>
      <c r="D170" s="637">
        <f>D169/C169*100</f>
        <v>97.733392747079591</v>
      </c>
      <c r="E170" s="637">
        <f>E169/D169*100</f>
        <v>121.03034721323267</v>
      </c>
      <c r="F170" s="637">
        <f t="shared" ref="F170:H170" si="16">F169/E169*100</f>
        <v>100.61342627690688</v>
      </c>
      <c r="G170" s="637">
        <f t="shared" si="16"/>
        <v>77.408138055274335</v>
      </c>
      <c r="H170" s="637">
        <f t="shared" si="16"/>
        <v>117.50213722651385</v>
      </c>
      <c r="I170" s="649"/>
    </row>
    <row r="171" spans="2:13">
      <c r="B171" s="642"/>
      <c r="C171" s="642"/>
      <c r="D171" s="642"/>
      <c r="E171" s="642"/>
      <c r="F171" s="642"/>
      <c r="G171" s="642"/>
      <c r="H171" s="642"/>
      <c r="I171" s="642"/>
    </row>
    <row r="172" spans="2:13">
      <c r="B172" s="649" t="s">
        <v>869</v>
      </c>
      <c r="C172" s="650">
        <v>26821.530999999999</v>
      </c>
      <c r="D172" s="650">
        <v>32752.399600000001</v>
      </c>
      <c r="E172" s="650">
        <v>33658.539560000005</v>
      </c>
      <c r="F172" s="650">
        <v>34880.960182666669</v>
      </c>
      <c r="G172" s="650">
        <v>27810.722867600001</v>
      </c>
      <c r="H172" s="650">
        <v>28266.795154360007</v>
      </c>
      <c r="I172" s="651">
        <f>D172+E172+F172+G172+H172</f>
        <v>157369.41736462669</v>
      </c>
      <c r="K172" s="553" t="s">
        <v>871</v>
      </c>
    </row>
    <row r="173" spans="2:13">
      <c r="B173" s="649" t="s">
        <v>866</v>
      </c>
      <c r="C173" s="649"/>
      <c r="D173" s="649">
        <v>1.03</v>
      </c>
      <c r="E173" s="649">
        <v>1.03</v>
      </c>
      <c r="F173" s="649">
        <v>1.03</v>
      </c>
      <c r="G173" s="649">
        <v>1.03</v>
      </c>
      <c r="H173" s="649">
        <v>1.03</v>
      </c>
      <c r="I173" s="651"/>
    </row>
    <row r="174" spans="2:13">
      <c r="B174" s="649" t="s">
        <v>867</v>
      </c>
      <c r="C174" s="649"/>
      <c r="D174" s="652">
        <f>D172/C172</f>
        <v>1.2211234176005836</v>
      </c>
      <c r="E174" s="652">
        <f t="shared" ref="E174:H174" si="17">E172/D172</f>
        <v>1.0276663686040275</v>
      </c>
      <c r="F174" s="652">
        <f t="shared" si="17"/>
        <v>1.0363182906521409</v>
      </c>
      <c r="G174" s="652">
        <f t="shared" si="17"/>
        <v>0.79730382196932559</v>
      </c>
      <c r="H174" s="652">
        <f t="shared" si="17"/>
        <v>1.0163991525474276</v>
      </c>
      <c r="I174" s="651"/>
    </row>
    <row r="175" spans="2:13">
      <c r="B175" s="649" t="s">
        <v>868</v>
      </c>
      <c r="C175" s="653">
        <v>11264.016</v>
      </c>
      <c r="D175" s="650">
        <f>C175*D174/D173</f>
        <v>13354.129819250151</v>
      </c>
      <c r="E175" s="650">
        <f t="shared" ref="E175:H175" si="18">D175*E174/E173</f>
        <v>13323.873880791807</v>
      </c>
      <c r="F175" s="650">
        <f t="shared" si="18"/>
        <v>13405.606024278515</v>
      </c>
      <c r="G175" s="650">
        <f t="shared" si="18"/>
        <v>10377.030018419684</v>
      </c>
      <c r="H175" s="650">
        <f t="shared" si="18"/>
        <v>10240.004385127169</v>
      </c>
      <c r="I175" s="651">
        <f>D175+E175+F175+G175+H175</f>
        <v>60700.644127867323</v>
      </c>
    </row>
    <row r="176" spans="2:13">
      <c r="B176" s="649" t="s">
        <v>5</v>
      </c>
      <c r="C176" s="649"/>
      <c r="D176" s="637">
        <f>D175/C175*100</f>
        <v>118.55567161170714</v>
      </c>
      <c r="E176" s="637">
        <f t="shared" ref="E176:H176" si="19">E175/D175*100</f>
        <v>99.773433845051215</v>
      </c>
      <c r="F176" s="637">
        <f t="shared" si="19"/>
        <v>100.61342627690688</v>
      </c>
      <c r="G176" s="637">
        <f t="shared" si="19"/>
        <v>77.408138055274321</v>
      </c>
      <c r="H176" s="637">
        <f t="shared" si="19"/>
        <v>98.679529373536667</v>
      </c>
      <c r="I176" s="649"/>
    </row>
    <row r="177" spans="2:9">
      <c r="B177" s="642"/>
      <c r="C177" s="642"/>
      <c r="D177" s="642"/>
      <c r="E177" s="642"/>
      <c r="F177" s="642"/>
      <c r="G177" s="642"/>
      <c r="H177" s="642"/>
      <c r="I177" s="642"/>
    </row>
    <row r="178" spans="2:9">
      <c r="B178" s="642"/>
      <c r="C178" s="642"/>
      <c r="D178" s="642"/>
      <c r="E178" s="642"/>
      <c r="F178" s="642"/>
      <c r="G178" s="642"/>
      <c r="H178" s="642"/>
      <c r="I178" s="642"/>
    </row>
    <row r="179" spans="2:9">
      <c r="B179" s="642"/>
      <c r="C179" s="642"/>
      <c r="D179" s="642"/>
      <c r="E179" s="642"/>
      <c r="F179" s="642"/>
      <c r="G179" s="642"/>
      <c r="H179" s="642"/>
      <c r="I179" s="642"/>
    </row>
    <row r="180" spans="2:9">
      <c r="B180" s="642"/>
      <c r="C180" s="642"/>
      <c r="D180" s="642"/>
      <c r="E180" s="642"/>
      <c r="F180" s="642"/>
      <c r="G180" s="642"/>
      <c r="H180" s="642"/>
      <c r="I180" s="642"/>
    </row>
    <row r="181" spans="2:9">
      <c r="B181" s="642"/>
      <c r="C181" s="642"/>
      <c r="D181" s="642"/>
      <c r="E181" s="642"/>
      <c r="F181" s="642"/>
      <c r="G181" s="642"/>
      <c r="H181" s="642"/>
      <c r="I181" s="642"/>
    </row>
    <row r="182" spans="2:9">
      <c r="B182" s="642"/>
      <c r="C182" s="642"/>
      <c r="D182" s="642"/>
      <c r="E182" s="642"/>
      <c r="F182" s="642"/>
      <c r="G182" s="642"/>
      <c r="H182" s="642"/>
      <c r="I182" s="642"/>
    </row>
    <row r="183" spans="2:9">
      <c r="B183" s="642"/>
      <c r="C183" s="642"/>
      <c r="D183" s="642"/>
      <c r="E183" s="642"/>
      <c r="F183" s="642"/>
      <c r="G183" s="642"/>
      <c r="H183" s="642"/>
      <c r="I183" s="642"/>
    </row>
    <row r="184" spans="2:9">
      <c r="B184" s="654" t="s">
        <v>872</v>
      </c>
      <c r="C184" s="655">
        <v>26821.530999999999</v>
      </c>
      <c r="D184" s="655">
        <v>49968.755350000007</v>
      </c>
      <c r="E184" s="655">
        <v>56721.148643333334</v>
      </c>
      <c r="F184" s="655">
        <v>57943.569266000006</v>
      </c>
      <c r="G184" s="655">
        <v>46207.412200933337</v>
      </c>
      <c r="H184" s="655">
        <v>36726.795154360007</v>
      </c>
      <c r="I184" s="656">
        <f>D184+E184+F184+G184+H184</f>
        <v>247567.68061462668</v>
      </c>
    </row>
    <row r="185" spans="2:9">
      <c r="B185" s="642" t="s">
        <v>866</v>
      </c>
      <c r="C185" s="654"/>
      <c r="D185" s="654">
        <v>1.03</v>
      </c>
      <c r="E185" s="654">
        <v>1.03</v>
      </c>
      <c r="F185" s="654">
        <v>1.03</v>
      </c>
      <c r="G185" s="654">
        <v>1.03</v>
      </c>
      <c r="H185" s="654">
        <v>1.03</v>
      </c>
      <c r="I185" s="656"/>
    </row>
    <row r="186" spans="2:9">
      <c r="B186" s="642" t="s">
        <v>867</v>
      </c>
      <c r="C186" s="654"/>
      <c r="D186" s="657">
        <f>D184/C184</f>
        <v>1.8630090635020056</v>
      </c>
      <c r="E186" s="657">
        <f t="shared" ref="E186:H186" si="20">E184/D184</f>
        <v>1.1351323091006973</v>
      </c>
      <c r="F186" s="657">
        <f t="shared" si="20"/>
        <v>1.0215514081062311</v>
      </c>
      <c r="G186" s="657">
        <f t="shared" si="20"/>
        <v>0.79745539990486602</v>
      </c>
      <c r="H186" s="657">
        <f t="shared" si="20"/>
        <v>0.79482475657050899</v>
      </c>
      <c r="I186" s="656"/>
    </row>
    <row r="187" spans="2:9">
      <c r="B187" s="654" t="s">
        <v>873</v>
      </c>
      <c r="C187" s="658">
        <v>11264.016</v>
      </c>
      <c r="D187" s="655">
        <f>C187*D186/D185</f>
        <v>20373.751358671459</v>
      </c>
      <c r="E187" s="655">
        <f t="shared" ref="E187:H187" si="21">D187*E186/E185</f>
        <v>22453.304295934176</v>
      </c>
      <c r="F187" s="655">
        <f t="shared" si="21"/>
        <v>22269.130699174024</v>
      </c>
      <c r="G187" s="655">
        <f t="shared" si="21"/>
        <v>17241.396628391798</v>
      </c>
      <c r="H187" s="655">
        <f t="shared" si="21"/>
        <v>13304.746483589422</v>
      </c>
      <c r="I187" s="656">
        <f>D187+E187+F187+G187+H187</f>
        <v>95642.329465760879</v>
      </c>
    </row>
    <row r="188" spans="2:9">
      <c r="B188" s="654"/>
      <c r="C188" s="654"/>
      <c r="D188" s="659">
        <f t="shared" ref="D188:G188" si="22">D187/C187*100</f>
        <v>180.874666359418</v>
      </c>
      <c r="E188" s="659">
        <f t="shared" si="22"/>
        <v>110.20702030103857</v>
      </c>
      <c r="F188" s="659">
        <f t="shared" si="22"/>
        <v>99.179748359828253</v>
      </c>
      <c r="G188" s="659">
        <f t="shared" si="22"/>
        <v>77.422854359695734</v>
      </c>
      <c r="H188" s="659">
        <f>H187/G187*100</f>
        <v>77.167452094224174</v>
      </c>
      <c r="I188" s="654"/>
    </row>
    <row r="192" spans="2:9">
      <c r="H192" s="660"/>
    </row>
  </sheetData>
  <mergeCells count="1">
    <mergeCell ref="A1:B1"/>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35</vt:i4>
      </vt:variant>
    </vt:vector>
  </HeadingPairs>
  <TitlesOfParts>
    <vt:vector size="59" baseType="lpstr">
      <vt:lpstr>BIA ok</vt:lpstr>
      <vt:lpstr>PL2</vt:lpstr>
      <vt:lpstr>BM1 - TANG TRUONG 2020 KB2</vt:lpstr>
      <vt:lpstr>foxz</vt:lpstr>
      <vt:lpstr>BM1 - CHI TIEU 2023 </vt:lpstr>
      <vt:lpstr>bieu2</vt:lpstr>
      <vt:lpstr>BM3 - ok</vt:lpstr>
      <vt:lpstr>bieu 3</vt:lpstr>
      <vt:lpstr>BM5 - ok</vt:lpstr>
      <vt:lpstr>bieu4</vt:lpstr>
      <vt:lpstr>Bieu 5</vt:lpstr>
      <vt:lpstr>BieunayKhongin</vt:lpstr>
      <vt:lpstr>Khongin</vt:lpstr>
      <vt:lpstr>BM10 DTTN - ok</vt:lpstr>
      <vt:lpstr>B11 DTNN - ok</vt:lpstr>
      <vt:lpstr>BM8 - THU </vt:lpstr>
      <vt:lpstr>BM9 - CHI </vt:lpstr>
      <vt:lpstr>Bieu6</vt:lpstr>
      <vt:lpstr>PL17CCTT(khongin)</vt:lpstr>
      <vt:lpstr>Sheet3</vt:lpstr>
      <vt:lpstr>Pl14</vt:lpstr>
      <vt:lpstr>Sheet1</vt:lpstr>
      <vt:lpstr>Sheet2</vt:lpstr>
      <vt:lpstr>TĐPTGO</vt:lpstr>
      <vt:lpstr>'B11 DTNN - ok'!Print_Area</vt:lpstr>
      <vt:lpstr>'BIA ok'!Print_Area</vt:lpstr>
      <vt:lpstr>'bieu 3'!Print_Area</vt:lpstr>
      <vt:lpstr>'Bieu 5'!Print_Area</vt:lpstr>
      <vt:lpstr>bieu2!Print_Area</vt:lpstr>
      <vt:lpstr>bieu4!Print_Area</vt:lpstr>
      <vt:lpstr>Bieu6!Print_Area</vt:lpstr>
      <vt:lpstr>BieunayKhongin!Print_Area</vt:lpstr>
      <vt:lpstr>'BM1 - CHI TIEU 2023 '!Print_Area</vt:lpstr>
      <vt:lpstr>'BM1 - TANG TRUONG 2020 KB2'!Print_Area</vt:lpstr>
      <vt:lpstr>'BM10 DTTN - ok'!Print_Area</vt:lpstr>
      <vt:lpstr>'BM3 - ok'!Print_Area</vt:lpstr>
      <vt:lpstr>'BM5 - ok'!Print_Area</vt:lpstr>
      <vt:lpstr>'BM8 - THU '!Print_Area</vt:lpstr>
      <vt:lpstr>'BM9 - CHI '!Print_Area</vt:lpstr>
      <vt:lpstr>Khongin!Print_Area</vt:lpstr>
      <vt:lpstr>'PL17CCTT(khongin)'!Print_Area</vt:lpstr>
      <vt:lpstr>'B11 DTNN - ok'!Print_Titles</vt:lpstr>
      <vt:lpstr>'bieu 3'!Print_Titles</vt:lpstr>
      <vt:lpstr>'Bieu 5'!Print_Titles</vt:lpstr>
      <vt:lpstr>bieu2!Print_Titles</vt:lpstr>
      <vt:lpstr>bieu4!Print_Titles</vt:lpstr>
      <vt:lpstr>Bieu6!Print_Titles</vt:lpstr>
      <vt:lpstr>BieunayKhongin!Print_Titles</vt:lpstr>
      <vt:lpstr>'BM1 - CHI TIEU 2023 '!Print_Titles</vt:lpstr>
      <vt:lpstr>'BM1 - TANG TRUONG 2020 KB2'!Print_Titles</vt:lpstr>
      <vt:lpstr>'BM10 DTTN - ok'!Print_Titles</vt:lpstr>
      <vt:lpstr>'BM3 - ok'!Print_Titles</vt:lpstr>
      <vt:lpstr>'BM5 - ok'!Print_Titles</vt:lpstr>
      <vt:lpstr>'BM8 - THU '!Print_Titles</vt:lpstr>
      <vt:lpstr>'BM9 - CHI '!Print_Titles</vt:lpstr>
      <vt:lpstr>Khongin!Print_Titles</vt:lpstr>
      <vt:lpstr>'Pl14'!Print_Titles</vt:lpstr>
      <vt:lpstr>'PL17CCTT(khongin)'!Print_Titles</vt:lpstr>
      <vt:lpstr>'PL2'!Print_Titles</vt:lpstr>
    </vt:vector>
  </TitlesOfParts>
  <Company>MPI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MayTinhDucDung</cp:lastModifiedBy>
  <cp:lastPrinted>2023-07-01T07:29:17Z</cp:lastPrinted>
  <dcterms:created xsi:type="dcterms:W3CDTF">2008-09-24T14:33:07Z</dcterms:created>
  <dcterms:modified xsi:type="dcterms:W3CDTF">2023-07-13T02:09:54Z</dcterms:modified>
</cp:coreProperties>
</file>